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8" yWindow="-108" windowWidth="23256" windowHeight="12576" firstSheet="5" activeTab="12"/>
  </bookViews>
  <sheets>
    <sheet name="Vocabulary" sheetId="21" r:id="rId1"/>
    <sheet name="Account Breakdown" sheetId="22" r:id="rId2"/>
    <sheet name="Input Tabs Instructions" sheetId="15" r:id="rId3"/>
    <sheet name="Company Input" sheetId="12" r:id="rId4"/>
    <sheet name="Product and Service Input" sheetId="18" r:id="rId5"/>
    <sheet name="Other Inputs" sheetId="38" r:id="rId6"/>
    <sheet name="Depreciation Schedule" sheetId="17" r:id="rId7"/>
    <sheet name="Output Tabs --&gt;" sheetId="16" r:id="rId8"/>
    <sheet name="Journal Entries" sheetId="20" r:id="rId9"/>
    <sheet name="Income Statement" sheetId="5" r:id="rId10"/>
    <sheet name="Balance Sheet" sheetId="6" r:id="rId11"/>
    <sheet name="Financial Ratios" sheetId="3" r:id="rId12"/>
    <sheet name="Graphs" sheetId="39" r:id="rId13"/>
  </sheets>
  <definedNames>
    <definedName name="_xlnm.Print_Area" localSheetId="3">'Company Input'!$A$2:$AT$39</definedName>
  </definedNames>
  <calcPr calcId="145621"/>
</workbook>
</file>

<file path=xl/calcChain.xml><?xml version="1.0" encoding="utf-8"?>
<calcChain xmlns="http://schemas.openxmlformats.org/spreadsheetml/2006/main">
  <c r="C16" i="12" l="1"/>
  <c r="C17" i="12" s="1"/>
  <c r="C18" i="12" s="1"/>
  <c r="I119" i="18" l="1"/>
  <c r="G119" i="18"/>
  <c r="E119" i="18"/>
  <c r="P113" i="18" s="1"/>
  <c r="C119" i="18"/>
  <c r="L112" i="18" s="1"/>
  <c r="B116" i="18"/>
  <c r="B112" i="18"/>
  <c r="T112" i="18" l="1"/>
  <c r="U114" i="18"/>
  <c r="J18" i="20" s="1"/>
  <c r="G7" i="5" s="1"/>
  <c r="T113" i="18"/>
  <c r="Y114" i="18"/>
  <c r="M18" i="20" s="1"/>
  <c r="I7" i="5" s="1"/>
  <c r="X113" i="18"/>
  <c r="X112" i="18"/>
  <c r="Q114" i="18"/>
  <c r="G18" i="20" s="1"/>
  <c r="E7" i="5" s="1"/>
  <c r="P112" i="18"/>
  <c r="L113" i="18"/>
  <c r="M114" i="18"/>
  <c r="D18" i="20" s="1"/>
  <c r="C7" i="5" s="1"/>
  <c r="I5" i="39"/>
  <c r="B5" i="39"/>
  <c r="C14" i="18" l="1"/>
  <c r="C31" i="18" l="1"/>
  <c r="B1" i="3" l="1"/>
  <c r="H4" i="3"/>
  <c r="A1" i="6"/>
  <c r="E3" i="6"/>
  <c r="Q21" i="12"/>
  <c r="P20" i="12" s="1"/>
  <c r="C30" i="5" l="1"/>
  <c r="AK4" i="17"/>
  <c r="AD4" i="17"/>
  <c r="AF6" i="17" l="1"/>
  <c r="AF7" i="17"/>
  <c r="AF8" i="17"/>
  <c r="AF9" i="17"/>
  <c r="AF10" i="17"/>
  <c r="AF11" i="17"/>
  <c r="AF12" i="17"/>
  <c r="AF13" i="17"/>
  <c r="AF14" i="17"/>
  <c r="AF15" i="17"/>
  <c r="AF16" i="17"/>
  <c r="AF17" i="17"/>
  <c r="AF18" i="17"/>
  <c r="AF19" i="17"/>
  <c r="AF20" i="17"/>
  <c r="AF21" i="17"/>
  <c r="AF22" i="17"/>
  <c r="AF23" i="17"/>
  <c r="AF24" i="17"/>
  <c r="AF25" i="17"/>
  <c r="AF26" i="17"/>
  <c r="AF5" i="17"/>
  <c r="AE6" i="17"/>
  <c r="AE7" i="17"/>
  <c r="AE8" i="17"/>
  <c r="AE9" i="17"/>
  <c r="AE10" i="17"/>
  <c r="AE11" i="17"/>
  <c r="AE12" i="17"/>
  <c r="AE13" i="17"/>
  <c r="AE14" i="17"/>
  <c r="AE15" i="17"/>
  <c r="AE16" i="17"/>
  <c r="AE17" i="17"/>
  <c r="AE18" i="17"/>
  <c r="AE19" i="17"/>
  <c r="AE20" i="17"/>
  <c r="AE21" i="17"/>
  <c r="AE22" i="17"/>
  <c r="AE23" i="17"/>
  <c r="AE24" i="17"/>
  <c r="AE25" i="17"/>
  <c r="AE26" i="17"/>
  <c r="AE5" i="17"/>
  <c r="AD6" i="17"/>
  <c r="AD7" i="17"/>
  <c r="AD8" i="17"/>
  <c r="AD9" i="17"/>
  <c r="AD10" i="17"/>
  <c r="AD11" i="17"/>
  <c r="AD12" i="17"/>
  <c r="AD13" i="17"/>
  <c r="AD14" i="17"/>
  <c r="AD15" i="17"/>
  <c r="AD16" i="17"/>
  <c r="AD17" i="17"/>
  <c r="AD18" i="17"/>
  <c r="AD19" i="17"/>
  <c r="AD20" i="17"/>
  <c r="AD21" i="17"/>
  <c r="AD22" i="17"/>
  <c r="AD23" i="17"/>
  <c r="AD24" i="17"/>
  <c r="AD25" i="17"/>
  <c r="AD26" i="17"/>
  <c r="AD5" i="17"/>
  <c r="AF27" i="17" l="1"/>
  <c r="AD27" i="17"/>
  <c r="AE27" i="17"/>
  <c r="C16" i="20"/>
  <c r="C32" i="5" s="1"/>
  <c r="F16" i="20"/>
  <c r="E32" i="5" s="1"/>
  <c r="I16" i="20"/>
  <c r="L16" i="20"/>
  <c r="E2" i="17"/>
  <c r="U85" i="38"/>
  <c r="Y85" i="38"/>
  <c r="Z86" i="38" s="1"/>
  <c r="Q85" i="38"/>
  <c r="C9" i="38"/>
  <c r="M85" i="38"/>
  <c r="N86" i="38" s="1"/>
  <c r="Y8" i="38"/>
  <c r="L25" i="20" s="1"/>
  <c r="U8" i="38"/>
  <c r="I25" i="20" s="1"/>
  <c r="Q8" i="38"/>
  <c r="F25" i="20" s="1"/>
  <c r="M8" i="38"/>
  <c r="C25" i="20" s="1"/>
  <c r="C24" i="5" s="1"/>
  <c r="M11" i="38"/>
  <c r="I75" i="18"/>
  <c r="I98" i="18"/>
  <c r="G98" i="18"/>
  <c r="E98" i="18"/>
  <c r="C98" i="18"/>
  <c r="I83" i="18"/>
  <c r="G83" i="18"/>
  <c r="E83" i="18"/>
  <c r="C83" i="18"/>
  <c r="G68" i="18"/>
  <c r="E68" i="18"/>
  <c r="C68" i="18"/>
  <c r="L73" i="18" l="1"/>
  <c r="L8" i="20"/>
  <c r="M76" i="38"/>
  <c r="C13" i="20" s="1"/>
  <c r="M40" i="5"/>
  <c r="E24" i="5"/>
  <c r="N76" i="38"/>
  <c r="D13" i="20" s="1"/>
  <c r="I8" i="20"/>
  <c r="F8" i="20"/>
  <c r="R86" i="38"/>
  <c r="E9" i="38"/>
  <c r="V86" i="38"/>
  <c r="C53" i="18"/>
  <c r="M56" i="38"/>
  <c r="Y11" i="38"/>
  <c r="U11" i="38"/>
  <c r="Q11" i="38"/>
  <c r="R12" i="38" s="1"/>
  <c r="N12" i="38"/>
  <c r="G102" i="18"/>
  <c r="I102" i="18"/>
  <c r="C102" i="18"/>
  <c r="C106" i="18" s="1"/>
  <c r="E105" i="18"/>
  <c r="G105" i="18"/>
  <c r="I105" i="18"/>
  <c r="C105" i="18"/>
  <c r="E87" i="18"/>
  <c r="G87" i="18"/>
  <c r="I87" i="18"/>
  <c r="C87" i="18"/>
  <c r="E90" i="18"/>
  <c r="G90" i="18"/>
  <c r="I90" i="18"/>
  <c r="C90" i="18"/>
  <c r="E75" i="18"/>
  <c r="G75" i="18"/>
  <c r="C75" i="18"/>
  <c r="E72" i="18"/>
  <c r="G72" i="18"/>
  <c r="I72" i="18"/>
  <c r="C72" i="18"/>
  <c r="B15" i="21"/>
  <c r="M25" i="5"/>
  <c r="L24" i="5" s="1"/>
  <c r="C17" i="6" l="1"/>
  <c r="I106" i="18"/>
  <c r="R76" i="38"/>
  <c r="G13" i="20" s="1"/>
  <c r="Q76" i="38"/>
  <c r="F13" i="20" s="1"/>
  <c r="V12" i="38"/>
  <c r="U76" i="38"/>
  <c r="I13" i="20" s="1"/>
  <c r="V76" i="38"/>
  <c r="J13" i="20" s="1"/>
  <c r="Z12" i="38"/>
  <c r="Z76" i="38"/>
  <c r="M13" i="20" s="1"/>
  <c r="Y76" i="38"/>
  <c r="L13" i="20" s="1"/>
  <c r="G106" i="18"/>
  <c r="E106" i="18"/>
  <c r="I91" i="18"/>
  <c r="U76" i="18"/>
  <c r="G76" i="18"/>
  <c r="Q76" i="18"/>
  <c r="E76" i="18"/>
  <c r="G91" i="18"/>
  <c r="G9" i="38"/>
  <c r="Y76" i="18"/>
  <c r="I76" i="18"/>
  <c r="M76" i="18"/>
  <c r="C76" i="18"/>
  <c r="C91" i="18"/>
  <c r="E91" i="18"/>
  <c r="I32" i="5"/>
  <c r="G32" i="5"/>
  <c r="B80" i="21"/>
  <c r="E17" i="6" l="1"/>
  <c r="G17" i="6" s="1"/>
  <c r="I17" i="6" s="1"/>
  <c r="P75" i="18"/>
  <c r="I9" i="38"/>
  <c r="N9" i="38" l="1"/>
  <c r="R9" i="38"/>
  <c r="Q56" i="38"/>
  <c r="V9" i="38"/>
  <c r="U56" i="38"/>
  <c r="Z9" i="38"/>
  <c r="Y56" i="38"/>
  <c r="B24" i="21" l="1"/>
  <c r="B100" i="21"/>
  <c r="B101" i="21"/>
  <c r="B76" i="21"/>
  <c r="B87" i="21"/>
  <c r="B86" i="21"/>
  <c r="Y77" i="18"/>
  <c r="B22" i="21"/>
  <c r="B83" i="21"/>
  <c r="U77" i="18"/>
  <c r="B21" i="21"/>
  <c r="B51" i="21"/>
  <c r="Q77" i="18"/>
  <c r="B19" i="21"/>
  <c r="M77" i="18"/>
  <c r="Q69" i="18"/>
  <c r="Y69" i="18"/>
  <c r="Y32" i="38"/>
  <c r="L24" i="20" s="1"/>
  <c r="U32" i="38"/>
  <c r="I24" i="20" s="1"/>
  <c r="Q32" i="38"/>
  <c r="F24" i="20" s="1"/>
  <c r="M39" i="5" s="1"/>
  <c r="M32" i="38"/>
  <c r="C24" i="20" s="1"/>
  <c r="C48" i="18"/>
  <c r="E48" i="18"/>
  <c r="G48" i="18"/>
  <c r="I48" i="18"/>
  <c r="E53" i="18"/>
  <c r="G53" i="18"/>
  <c r="I53" i="18"/>
  <c r="C57" i="18"/>
  <c r="E57" i="18"/>
  <c r="G57" i="18"/>
  <c r="I57" i="18"/>
  <c r="B44" i="18"/>
  <c r="E31" i="18"/>
  <c r="G31" i="18"/>
  <c r="I31" i="18"/>
  <c r="C36" i="18"/>
  <c r="E36" i="18"/>
  <c r="G36" i="18"/>
  <c r="I36" i="18"/>
  <c r="C40" i="18"/>
  <c r="E40" i="18"/>
  <c r="G40" i="18"/>
  <c r="I40" i="18"/>
  <c r="E58" i="18" l="1"/>
  <c r="C41" i="18"/>
  <c r="I58" i="18"/>
  <c r="U70" i="18"/>
  <c r="U69" i="18"/>
  <c r="L68" i="18"/>
  <c r="M70" i="18"/>
  <c r="M69" i="18"/>
  <c r="L75" i="18"/>
  <c r="Q66" i="38"/>
  <c r="U66" i="38"/>
  <c r="Y66" i="38"/>
  <c r="M66" i="38"/>
  <c r="Q70" i="18"/>
  <c r="X68" i="18"/>
  <c r="T68" i="18"/>
  <c r="T75" i="18"/>
  <c r="C58" i="18"/>
  <c r="Y70" i="18"/>
  <c r="E41" i="18"/>
  <c r="X75" i="18"/>
  <c r="P68" i="18"/>
  <c r="G41" i="18"/>
  <c r="I41" i="18"/>
  <c r="G58" i="18"/>
  <c r="O12" i="18"/>
  <c r="B27" i="18"/>
  <c r="C19" i="18"/>
  <c r="E19" i="18"/>
  <c r="G19" i="18"/>
  <c r="I19" i="18"/>
  <c r="C23" i="18"/>
  <c r="E23" i="18"/>
  <c r="G23" i="18"/>
  <c r="I23" i="18"/>
  <c r="I24" i="18" l="1"/>
  <c r="X17" i="18" s="1"/>
  <c r="G24" i="18"/>
  <c r="U11" i="18" s="1"/>
  <c r="E24" i="18"/>
  <c r="P17" i="18" s="1"/>
  <c r="C24" i="18"/>
  <c r="L17" i="18" s="1"/>
  <c r="S12" i="18"/>
  <c r="W12" i="18" s="1"/>
  <c r="O11" i="18"/>
  <c r="S11" i="18" s="1"/>
  <c r="W11" i="18" s="1"/>
  <c r="I14" i="18"/>
  <c r="G14" i="18"/>
  <c r="E14" i="18"/>
  <c r="Y23" i="38"/>
  <c r="U23" i="38"/>
  <c r="Q23" i="38"/>
  <c r="M23" i="38"/>
  <c r="K6" i="17"/>
  <c r="K7" i="17"/>
  <c r="K8" i="17"/>
  <c r="K9" i="17"/>
  <c r="K10" i="17"/>
  <c r="K11" i="17"/>
  <c r="K12" i="17"/>
  <c r="K13" i="17"/>
  <c r="K14" i="17"/>
  <c r="K15" i="17"/>
  <c r="K16" i="17"/>
  <c r="K17" i="17"/>
  <c r="K18" i="17"/>
  <c r="K19" i="17"/>
  <c r="K20" i="17"/>
  <c r="K21" i="17"/>
  <c r="K22" i="17"/>
  <c r="K23" i="17"/>
  <c r="D24" i="17"/>
  <c r="P23" i="17"/>
  <c r="I23" i="17"/>
  <c r="E23" i="17"/>
  <c r="G23" i="17" s="1"/>
  <c r="P22" i="17"/>
  <c r="I22" i="17"/>
  <c r="E22" i="17"/>
  <c r="G22" i="17" s="1"/>
  <c r="P21" i="17"/>
  <c r="I21" i="17"/>
  <c r="E21" i="17"/>
  <c r="G21" i="17" s="1"/>
  <c r="P20" i="17"/>
  <c r="I20" i="17"/>
  <c r="E20" i="17"/>
  <c r="P19" i="17"/>
  <c r="I19" i="17"/>
  <c r="E19" i="17"/>
  <c r="G19" i="17" s="1"/>
  <c r="P18" i="17"/>
  <c r="I18" i="17"/>
  <c r="E18" i="17"/>
  <c r="G18" i="17" s="1"/>
  <c r="P17" i="17"/>
  <c r="I17" i="17"/>
  <c r="E17" i="17"/>
  <c r="G17" i="17" s="1"/>
  <c r="P16" i="17"/>
  <c r="I16" i="17"/>
  <c r="E16" i="17"/>
  <c r="G16" i="17" s="1"/>
  <c r="P15" i="17"/>
  <c r="I15" i="17"/>
  <c r="E15" i="17"/>
  <c r="P14" i="17"/>
  <c r="I14" i="17"/>
  <c r="E14" i="17"/>
  <c r="P13" i="17"/>
  <c r="I13" i="17"/>
  <c r="E13" i="17"/>
  <c r="G13" i="17" s="1"/>
  <c r="P12" i="17"/>
  <c r="I12" i="17"/>
  <c r="E12" i="17"/>
  <c r="G12" i="17" s="1"/>
  <c r="P11" i="17"/>
  <c r="I11" i="17"/>
  <c r="G11" i="17"/>
  <c r="E11" i="17"/>
  <c r="P10" i="17"/>
  <c r="I10" i="17"/>
  <c r="E10" i="17"/>
  <c r="P9" i="17"/>
  <c r="I9" i="17"/>
  <c r="E9" i="17"/>
  <c r="G9" i="17" s="1"/>
  <c r="P8" i="17"/>
  <c r="I8" i="17"/>
  <c r="E8" i="17"/>
  <c r="G8" i="17" s="1"/>
  <c r="P7" i="17"/>
  <c r="I7" i="17"/>
  <c r="E7" i="17"/>
  <c r="P6" i="17"/>
  <c r="I6" i="17"/>
  <c r="E6" i="17"/>
  <c r="P5" i="17"/>
  <c r="I5" i="17"/>
  <c r="E5" i="17"/>
  <c r="G5" i="17" s="1"/>
  <c r="P4" i="17"/>
  <c r="I4" i="17"/>
  <c r="E4" i="17"/>
  <c r="K4" i="17" s="1"/>
  <c r="P3" i="17"/>
  <c r="I3" i="17"/>
  <c r="E3" i="17"/>
  <c r="K3" i="17" s="1"/>
  <c r="P2" i="17"/>
  <c r="I2" i="17"/>
  <c r="K2" i="17"/>
  <c r="M12" i="17" l="1"/>
  <c r="N12" i="17"/>
  <c r="O12" i="17"/>
  <c r="O11" i="17"/>
  <c r="M11" i="17"/>
  <c r="N11" i="17"/>
  <c r="O16" i="17"/>
  <c r="N16" i="17"/>
  <c r="M16" i="17"/>
  <c r="AL19" i="17"/>
  <c r="AM19" i="17"/>
  <c r="AK19" i="17"/>
  <c r="R16" i="17"/>
  <c r="T16" i="17"/>
  <c r="S16" i="17"/>
  <c r="AK11" i="17"/>
  <c r="AM11" i="17"/>
  <c r="AL11" i="17"/>
  <c r="R8" i="17"/>
  <c r="T8" i="17"/>
  <c r="S8" i="17"/>
  <c r="O9" i="17"/>
  <c r="N9" i="17"/>
  <c r="M9" i="17"/>
  <c r="O19" i="17"/>
  <c r="N19" i="17"/>
  <c r="M19" i="17"/>
  <c r="AM26" i="17"/>
  <c r="AL26" i="17"/>
  <c r="AK26" i="17"/>
  <c r="T23" i="17"/>
  <c r="S23" i="17"/>
  <c r="R23" i="17"/>
  <c r="T15" i="17"/>
  <c r="O17" i="17"/>
  <c r="M17" i="17"/>
  <c r="N17" i="17"/>
  <c r="AM24" i="17"/>
  <c r="AL24" i="17"/>
  <c r="AK24" i="17"/>
  <c r="T21" i="17"/>
  <c r="S21" i="17"/>
  <c r="R21" i="17"/>
  <c r="AM16" i="17"/>
  <c r="AK16" i="17"/>
  <c r="AL16" i="17"/>
  <c r="T13" i="17"/>
  <c r="S13" i="17"/>
  <c r="R13" i="17"/>
  <c r="AM25" i="17"/>
  <c r="AL25" i="17"/>
  <c r="AK25" i="17"/>
  <c r="R22" i="17"/>
  <c r="T22" i="17"/>
  <c r="S22" i="17"/>
  <c r="AM23" i="17"/>
  <c r="AK23" i="17"/>
  <c r="AM15" i="17"/>
  <c r="AL15" i="17"/>
  <c r="AK15" i="17"/>
  <c r="R12" i="17"/>
  <c r="S12" i="17"/>
  <c r="T12" i="17"/>
  <c r="N23" i="17"/>
  <c r="O23" i="17"/>
  <c r="M23" i="17"/>
  <c r="AM22" i="17"/>
  <c r="AL22" i="17"/>
  <c r="AK22" i="17"/>
  <c r="T19" i="17"/>
  <c r="S19" i="17"/>
  <c r="R19" i="17"/>
  <c r="AM14" i="17"/>
  <c r="AL14" i="17"/>
  <c r="AK14" i="17"/>
  <c r="T11" i="17"/>
  <c r="S11" i="17"/>
  <c r="R11" i="17"/>
  <c r="O18" i="17"/>
  <c r="M18" i="17"/>
  <c r="N18" i="17"/>
  <c r="AM21" i="17"/>
  <c r="AL21" i="17"/>
  <c r="AK21" i="17"/>
  <c r="T18" i="17"/>
  <c r="S18" i="17"/>
  <c r="R18" i="17"/>
  <c r="AK7" i="17"/>
  <c r="O22" i="17"/>
  <c r="N22" i="17"/>
  <c r="M22" i="17"/>
  <c r="T14" i="17"/>
  <c r="S14" i="17"/>
  <c r="O8" i="17"/>
  <c r="M8" i="17"/>
  <c r="N8" i="17"/>
  <c r="M13" i="17"/>
  <c r="N13" i="17"/>
  <c r="O13" i="17"/>
  <c r="M21" i="17"/>
  <c r="N21" i="17"/>
  <c r="O21" i="17"/>
  <c r="AL20" i="17"/>
  <c r="AM20" i="17"/>
  <c r="AK20" i="17"/>
  <c r="T17" i="17"/>
  <c r="S17" i="17"/>
  <c r="R17" i="17"/>
  <c r="AM12" i="17"/>
  <c r="AK12" i="17"/>
  <c r="AL12" i="17"/>
  <c r="T9" i="17"/>
  <c r="S9" i="17"/>
  <c r="R9" i="17"/>
  <c r="T17" i="18"/>
  <c r="I19" i="20"/>
  <c r="G12" i="5" s="1"/>
  <c r="Q9" i="5" s="1"/>
  <c r="L19" i="20"/>
  <c r="I12" i="5" s="1"/>
  <c r="F19" i="20"/>
  <c r="M34" i="5" s="1"/>
  <c r="C19" i="20"/>
  <c r="C12" i="5" s="1"/>
  <c r="M9" i="5" s="1"/>
  <c r="K5" i="17"/>
  <c r="R5" i="17" s="1"/>
  <c r="U12" i="18"/>
  <c r="T10" i="18"/>
  <c r="U80" i="18" s="1"/>
  <c r="O5" i="17"/>
  <c r="N5" i="17"/>
  <c r="M5" i="17"/>
  <c r="R7" i="17"/>
  <c r="AM9" i="17"/>
  <c r="AK8" i="17"/>
  <c r="AL8" i="17"/>
  <c r="AM8" i="17"/>
  <c r="S5" i="17"/>
  <c r="T5" i="17"/>
  <c r="C22" i="20"/>
  <c r="L22" i="20"/>
  <c r="X10" i="18"/>
  <c r="Y80" i="18" s="1"/>
  <c r="Y12" i="18"/>
  <c r="X84" i="18"/>
  <c r="Y11" i="18"/>
  <c r="Y18" i="18"/>
  <c r="L10" i="18"/>
  <c r="M80" i="18" s="1"/>
  <c r="L72" i="18"/>
  <c r="M74" i="18"/>
  <c r="M12" i="18"/>
  <c r="M11" i="18"/>
  <c r="M16" i="18"/>
  <c r="L14" i="18"/>
  <c r="L15" i="18"/>
  <c r="C5" i="20" s="1"/>
  <c r="R24" i="38"/>
  <c r="Q60" i="38"/>
  <c r="N24" i="38"/>
  <c r="M60" i="38"/>
  <c r="V24" i="38"/>
  <c r="U60" i="38"/>
  <c r="Z24" i="38"/>
  <c r="Y60" i="38"/>
  <c r="X73" i="18"/>
  <c r="X72" i="18"/>
  <c r="Y74" i="18"/>
  <c r="T14" i="18"/>
  <c r="T15" i="18"/>
  <c r="U16" i="18"/>
  <c r="Y16" i="18"/>
  <c r="X15" i="18"/>
  <c r="X14" i="18"/>
  <c r="P15" i="18"/>
  <c r="P14" i="18"/>
  <c r="Q16" i="18"/>
  <c r="Q11" i="18"/>
  <c r="Q12" i="18"/>
  <c r="P10" i="18"/>
  <c r="Q74" i="18"/>
  <c r="P72" i="18"/>
  <c r="P73" i="18"/>
  <c r="T72" i="18"/>
  <c r="T73" i="18"/>
  <c r="U74" i="18"/>
  <c r="G3" i="17"/>
  <c r="T3" i="17" s="1"/>
  <c r="G4" i="17"/>
  <c r="T4" i="17" s="1"/>
  <c r="G20" i="17"/>
  <c r="AL23" i="17" s="1"/>
  <c r="G7" i="17"/>
  <c r="AK10" i="17" s="1"/>
  <c r="G15" i="17"/>
  <c r="S15" i="17" s="1"/>
  <c r="G2" i="17"/>
  <c r="G6" i="17"/>
  <c r="G10" i="17"/>
  <c r="T10" i="17" s="1"/>
  <c r="G14" i="17"/>
  <c r="AM17" i="17" s="1"/>
  <c r="N6" i="17" l="1"/>
  <c r="M6" i="17"/>
  <c r="O6" i="17"/>
  <c r="T7" i="17"/>
  <c r="AK17" i="17"/>
  <c r="S10" i="17"/>
  <c r="N15" i="17"/>
  <c r="M15" i="17"/>
  <c r="O15" i="17"/>
  <c r="S6" i="17"/>
  <c r="S7" i="17"/>
  <c r="AL17" i="17"/>
  <c r="M4" i="17"/>
  <c r="R15" i="17"/>
  <c r="O10" i="17"/>
  <c r="N10" i="17"/>
  <c r="M10" i="17"/>
  <c r="R6" i="17"/>
  <c r="AM10" i="17"/>
  <c r="AK13" i="17"/>
  <c r="AK18" i="17"/>
  <c r="M20" i="17"/>
  <c r="N20" i="17"/>
  <c r="O20" i="17"/>
  <c r="R4" i="17"/>
  <c r="T6" i="17"/>
  <c r="AL13" i="17"/>
  <c r="S20" i="17"/>
  <c r="AL18" i="17"/>
  <c r="N7" i="17"/>
  <c r="M7" i="17"/>
  <c r="O7" i="17"/>
  <c r="AK9" i="17"/>
  <c r="AL10" i="17"/>
  <c r="AM13" i="17"/>
  <c r="T20" i="17"/>
  <c r="AM18" i="17"/>
  <c r="R10" i="17"/>
  <c r="N14" i="17"/>
  <c r="M14" i="17"/>
  <c r="O14" i="17"/>
  <c r="AL9" i="17"/>
  <c r="R14" i="17"/>
  <c r="R20" i="17"/>
  <c r="M79" i="18"/>
  <c r="E12" i="5"/>
  <c r="U79" i="18"/>
  <c r="R3" i="17"/>
  <c r="S3" i="17"/>
  <c r="AK6" i="17"/>
  <c r="AM6" i="17"/>
  <c r="AL6" i="17"/>
  <c r="N3" i="17"/>
  <c r="M3" i="17"/>
  <c r="O3" i="17"/>
  <c r="X80" i="18"/>
  <c r="L9" i="20" s="1"/>
  <c r="Q79" i="18"/>
  <c r="AM5" i="17"/>
  <c r="AK5" i="17"/>
  <c r="AL5" i="17"/>
  <c r="S2" i="17"/>
  <c r="R2" i="17"/>
  <c r="T2" i="17"/>
  <c r="X90" i="18"/>
  <c r="M12" i="20" s="1"/>
  <c r="U81" i="18"/>
  <c r="Y79" i="18"/>
  <c r="AL7" i="17"/>
  <c r="O4" i="17"/>
  <c r="N4" i="17"/>
  <c r="Y81" i="18"/>
  <c r="S4" i="17"/>
  <c r="AM7" i="17"/>
  <c r="P79" i="18"/>
  <c r="M17" i="20"/>
  <c r="T90" i="18"/>
  <c r="Q81" i="18"/>
  <c r="F22" i="20"/>
  <c r="M37" i="5" s="1"/>
  <c r="L79" i="18"/>
  <c r="D17" i="20"/>
  <c r="J17" i="20"/>
  <c r="Y87" i="18"/>
  <c r="L5" i="20" s="1"/>
  <c r="U87" i="18"/>
  <c r="I5" i="20" s="1"/>
  <c r="I22" i="20"/>
  <c r="U18" i="18"/>
  <c r="T80" i="18" s="1"/>
  <c r="G17" i="20"/>
  <c r="L30" i="5" s="1"/>
  <c r="M31" i="5" s="1"/>
  <c r="T84" i="18"/>
  <c r="Q18" i="18"/>
  <c r="P80" i="18" s="1"/>
  <c r="P84" i="18"/>
  <c r="P90" i="18"/>
  <c r="D12" i="20"/>
  <c r="C16" i="6" s="1"/>
  <c r="Q87" i="18"/>
  <c r="F5" i="20" s="1"/>
  <c r="C7" i="6"/>
  <c r="P82" i="18"/>
  <c r="O2" i="17"/>
  <c r="N2" i="17"/>
  <c r="M2" i="17"/>
  <c r="G24" i="17"/>
  <c r="L84" i="18"/>
  <c r="Q80" i="18"/>
  <c r="M81" i="18"/>
  <c r="Y83" i="18"/>
  <c r="U83" i="18"/>
  <c r="X79" i="18"/>
  <c r="T82" i="18"/>
  <c r="Q83" i="18"/>
  <c r="X82" i="18"/>
  <c r="T79" i="18"/>
  <c r="L82" i="18"/>
  <c r="M83" i="18"/>
  <c r="M18" i="18"/>
  <c r="L80" i="18" s="1"/>
  <c r="AK27" i="17" l="1"/>
  <c r="AL27" i="17"/>
  <c r="AM27" i="17"/>
  <c r="Y91" i="18"/>
  <c r="U91" i="18"/>
  <c r="J12" i="20"/>
  <c r="F9" i="20"/>
  <c r="C9" i="20"/>
  <c r="C8" i="6" s="1"/>
  <c r="T86" i="18"/>
  <c r="I9" i="20"/>
  <c r="X86" i="18"/>
  <c r="G12" i="20"/>
  <c r="E16" i="6" s="1"/>
  <c r="Q91" i="18"/>
  <c r="P86" i="18"/>
  <c r="E7" i="6"/>
  <c r="R24" i="17"/>
  <c r="M24" i="17"/>
  <c r="T24" i="17"/>
  <c r="N24" i="17"/>
  <c r="O24" i="17"/>
  <c r="S24" i="17"/>
  <c r="E8" i="6" l="1"/>
  <c r="G8" i="6" s="1"/>
  <c r="G16" i="6"/>
  <c r="G7" i="6"/>
  <c r="J6" i="20"/>
  <c r="M6" i="20"/>
  <c r="G6" i="20"/>
  <c r="I23" i="20"/>
  <c r="G15" i="5" s="1"/>
  <c r="Q13" i="5" s="1"/>
  <c r="L23" i="20"/>
  <c r="I15" i="5" s="1"/>
  <c r="F23" i="20"/>
  <c r="M38" i="5" s="1"/>
  <c r="Y2" i="17"/>
  <c r="Z3" i="17" s="1"/>
  <c r="I7" i="6" l="1"/>
  <c r="I8" i="6"/>
  <c r="I16" i="6"/>
  <c r="E15" i="5"/>
  <c r="Y44" i="38"/>
  <c r="L29" i="20" s="1"/>
  <c r="U44" i="38"/>
  <c r="I29" i="20" s="1"/>
  <c r="Q44" i="38"/>
  <c r="F29" i="20" s="1"/>
  <c r="M44" i="5" s="1"/>
  <c r="Y41" i="38"/>
  <c r="L28" i="20" s="1"/>
  <c r="U41" i="38"/>
  <c r="I28" i="20" s="1"/>
  <c r="Q41" i="38"/>
  <c r="F28" i="20" s="1"/>
  <c r="M43" i="5" s="1"/>
  <c r="Y38" i="38"/>
  <c r="L27" i="20" s="1"/>
  <c r="U38" i="38"/>
  <c r="I27" i="20" s="1"/>
  <c r="Q38" i="38"/>
  <c r="F27" i="20" s="1"/>
  <c r="M42" i="5" s="1"/>
  <c r="Y35" i="38"/>
  <c r="L26" i="20" s="1"/>
  <c r="U35" i="38"/>
  <c r="I26" i="20" s="1"/>
  <c r="Q35" i="38"/>
  <c r="F26" i="20" s="1"/>
  <c r="M41" i="5" s="1"/>
  <c r="Z33" i="38"/>
  <c r="V33" i="38"/>
  <c r="R33" i="38"/>
  <c r="Y29" i="38"/>
  <c r="L21" i="20" s="1"/>
  <c r="U29" i="38"/>
  <c r="I21" i="20" s="1"/>
  <c r="Q29" i="38"/>
  <c r="F21" i="20" s="1"/>
  <c r="M36" i="5" s="1"/>
  <c r="M29" i="38"/>
  <c r="C21" i="20" s="1"/>
  <c r="Y26" i="38"/>
  <c r="L20" i="20" s="1"/>
  <c r="U26" i="38"/>
  <c r="I20" i="20" s="1"/>
  <c r="Q26" i="38"/>
  <c r="F20" i="20" s="1"/>
  <c r="M35" i="5" s="1"/>
  <c r="Y20" i="38"/>
  <c r="U20" i="38"/>
  <c r="Q20" i="38"/>
  <c r="Z18" i="38"/>
  <c r="M15" i="20" s="1"/>
  <c r="V18" i="38"/>
  <c r="J15" i="20" s="1"/>
  <c r="R18" i="38"/>
  <c r="G15" i="20" s="1"/>
  <c r="Z15" i="38"/>
  <c r="M14" i="20" s="1"/>
  <c r="V15" i="38"/>
  <c r="J14" i="20" s="1"/>
  <c r="R15" i="38"/>
  <c r="G14" i="20" s="1"/>
  <c r="L33" i="5" l="1"/>
  <c r="L46" i="5" s="1"/>
  <c r="M47" i="5" s="1"/>
  <c r="Q17" i="38"/>
  <c r="R80" i="38"/>
  <c r="Z30" i="38"/>
  <c r="Y64" i="38"/>
  <c r="V39" i="38"/>
  <c r="U70" i="38"/>
  <c r="Z42" i="38"/>
  <c r="Y72" i="38"/>
  <c r="V21" i="38"/>
  <c r="U58" i="38"/>
  <c r="Q14" i="38"/>
  <c r="R78" i="38"/>
  <c r="U17" i="38"/>
  <c r="V80" i="38"/>
  <c r="Z21" i="38"/>
  <c r="Y58" i="38"/>
  <c r="C14" i="5"/>
  <c r="M11" i="5" s="1"/>
  <c r="M64" i="38"/>
  <c r="V36" i="38"/>
  <c r="U68" i="38"/>
  <c r="Z39" i="38"/>
  <c r="Y70" i="38"/>
  <c r="R45" i="38"/>
  <c r="Q74" i="38"/>
  <c r="R36" i="38"/>
  <c r="Q68" i="38"/>
  <c r="U14" i="38"/>
  <c r="V78" i="38"/>
  <c r="Y17" i="38"/>
  <c r="Z80" i="38"/>
  <c r="R27" i="38"/>
  <c r="Q62" i="38"/>
  <c r="R30" i="38"/>
  <c r="Q64" i="38"/>
  <c r="Z36" i="38"/>
  <c r="Y68" i="38"/>
  <c r="R42" i="38"/>
  <c r="Q72" i="38"/>
  <c r="V45" i="38"/>
  <c r="U74" i="38"/>
  <c r="Z27" i="38"/>
  <c r="Y62" i="38"/>
  <c r="Y14" i="38"/>
  <c r="Z78" i="38"/>
  <c r="R21" i="38"/>
  <c r="Q58" i="38"/>
  <c r="V27" i="38"/>
  <c r="U62" i="38"/>
  <c r="V30" i="38"/>
  <c r="U64" i="38"/>
  <c r="R39" i="38"/>
  <c r="Q70" i="38"/>
  <c r="V42" i="38"/>
  <c r="U72" i="38"/>
  <c r="Z45" i="38"/>
  <c r="Y74" i="38"/>
  <c r="Y2" i="38"/>
  <c r="L10" i="20" s="1"/>
  <c r="U2" i="38"/>
  <c r="Q2" i="38"/>
  <c r="I10" i="20" l="1"/>
  <c r="F10" i="20"/>
  <c r="R3" i="38"/>
  <c r="Q51" i="38"/>
  <c r="V3" i="38"/>
  <c r="U51" i="38"/>
  <c r="Z3" i="38"/>
  <c r="Y51" i="38"/>
  <c r="I13" i="5"/>
  <c r="G13" i="5"/>
  <c r="Q10" i="5" s="1"/>
  <c r="E13" i="5"/>
  <c r="I14" i="5"/>
  <c r="G14" i="5"/>
  <c r="Q11" i="5" s="1"/>
  <c r="E14" i="5"/>
  <c r="I16" i="5"/>
  <c r="G16" i="5"/>
  <c r="Q14" i="5" s="1"/>
  <c r="E16" i="5"/>
  <c r="I24" i="5"/>
  <c r="G24" i="5"/>
  <c r="Q15" i="5" s="1"/>
  <c r="I17" i="5"/>
  <c r="G17" i="5"/>
  <c r="Q16" i="5" s="1"/>
  <c r="E17" i="5"/>
  <c r="I18" i="5"/>
  <c r="G18" i="5"/>
  <c r="Q17" i="5" s="1"/>
  <c r="E18" i="5"/>
  <c r="I19" i="5"/>
  <c r="G19" i="5"/>
  <c r="Q18" i="5" s="1"/>
  <c r="E19" i="5"/>
  <c r="I20" i="5"/>
  <c r="G20" i="5"/>
  <c r="Q19" i="5" s="1"/>
  <c r="E20" i="5"/>
  <c r="M44" i="38" l="1"/>
  <c r="C29" i="20" s="1"/>
  <c r="M41" i="38"/>
  <c r="M38" i="38"/>
  <c r="M35" i="38"/>
  <c r="C26" i="20" s="1"/>
  <c r="N30" i="38"/>
  <c r="M26" i="38"/>
  <c r="C20" i="20" s="1"/>
  <c r="M20" i="38"/>
  <c r="N18" i="38"/>
  <c r="D15" i="20" s="1"/>
  <c r="C22" i="6" s="1"/>
  <c r="E22" i="6" s="1"/>
  <c r="G22" i="6" s="1"/>
  <c r="I22" i="6" s="1"/>
  <c r="N15" i="38"/>
  <c r="D14" i="20" s="1"/>
  <c r="C18" i="6" s="1"/>
  <c r="Y5" i="38"/>
  <c r="L11" i="20" s="1"/>
  <c r="U5" i="38"/>
  <c r="I11" i="20" s="1"/>
  <c r="Q5" i="38"/>
  <c r="F11" i="20" s="1"/>
  <c r="M5" i="38"/>
  <c r="C11" i="20" s="1"/>
  <c r="C12" i="6" s="1"/>
  <c r="M2" i="38"/>
  <c r="M72" i="38" l="1"/>
  <c r="C28" i="20"/>
  <c r="C19" i="5" s="1"/>
  <c r="M18" i="5" s="1"/>
  <c r="M74" i="38"/>
  <c r="C20" i="5"/>
  <c r="M19" i="5" s="1"/>
  <c r="M70" i="38"/>
  <c r="C27" i="20"/>
  <c r="C18" i="5" s="1"/>
  <c r="M17" i="5" s="1"/>
  <c r="E18" i="6"/>
  <c r="C19" i="6"/>
  <c r="E12" i="6"/>
  <c r="G12" i="6" s="1"/>
  <c r="I12" i="6" s="1"/>
  <c r="C10" i="20"/>
  <c r="C9" i="6" s="1"/>
  <c r="E9" i="6" s="1"/>
  <c r="G9" i="6" s="1"/>
  <c r="M51" i="38"/>
  <c r="U53" i="38"/>
  <c r="M62" i="38"/>
  <c r="N80" i="38"/>
  <c r="M53" i="38"/>
  <c r="Q53" i="38"/>
  <c r="N78" i="38"/>
  <c r="C17" i="5"/>
  <c r="M16" i="5" s="1"/>
  <c r="M68" i="38"/>
  <c r="Y53" i="38"/>
  <c r="N21" i="38"/>
  <c r="M58" i="38"/>
  <c r="Z6" i="38"/>
  <c r="N27" i="38"/>
  <c r="N36" i="38"/>
  <c r="N3" i="38"/>
  <c r="R6" i="38"/>
  <c r="N39" i="38"/>
  <c r="N6" i="38"/>
  <c r="V6" i="38"/>
  <c r="M15" i="5"/>
  <c r="M17" i="38"/>
  <c r="N33" i="38"/>
  <c r="C16" i="5"/>
  <c r="M14" i="5" s="1"/>
  <c r="N42" i="38"/>
  <c r="M14" i="38"/>
  <c r="N45" i="38"/>
  <c r="E1" i="38"/>
  <c r="C1" i="38" s="1"/>
  <c r="E19" i="6" l="1"/>
  <c r="G18" i="6"/>
  <c r="U47" i="38"/>
  <c r="V47" i="38"/>
  <c r="Q47" i="38"/>
  <c r="R47" i="38"/>
  <c r="Z47" i="38"/>
  <c r="Y47" i="38"/>
  <c r="N47" i="38"/>
  <c r="M47" i="38"/>
  <c r="I9" i="6"/>
  <c r="C13" i="5"/>
  <c r="M10" i="5" s="1"/>
  <c r="Z49" i="38"/>
  <c r="V49" i="38"/>
  <c r="R49" i="38"/>
  <c r="I1" i="38"/>
  <c r="G1" i="38"/>
  <c r="L7" i="20" l="1"/>
  <c r="I7" i="20"/>
  <c r="F7" i="20"/>
  <c r="I18" i="6"/>
  <c r="I19" i="6" s="1"/>
  <c r="G19" i="6"/>
  <c r="B79" i="18"/>
  <c r="B64" i="18"/>
  <c r="B94" i="18"/>
  <c r="B4" i="39" l="1"/>
  <c r="I4" i="39"/>
  <c r="I6" i="39"/>
  <c r="B6" i="39"/>
  <c r="G3" i="6"/>
  <c r="J4" i="3"/>
  <c r="C3" i="6"/>
  <c r="F4" i="3"/>
  <c r="AL4" i="17"/>
  <c r="AE4" i="17"/>
  <c r="AJ4" i="17"/>
  <c r="AC4" i="17"/>
  <c r="AJ6" i="17"/>
  <c r="AJ10" i="17"/>
  <c r="AJ14" i="17"/>
  <c r="AJ18" i="17"/>
  <c r="AJ22" i="17"/>
  <c r="AJ26" i="17"/>
  <c r="AJ5" i="17"/>
  <c r="AC7" i="17"/>
  <c r="AC11" i="17"/>
  <c r="AC15" i="17"/>
  <c r="AC19" i="17"/>
  <c r="AC23" i="17"/>
  <c r="AC5" i="17"/>
  <c r="AJ13" i="17"/>
  <c r="AJ25" i="17"/>
  <c r="AC6" i="17"/>
  <c r="AC18" i="17"/>
  <c r="AC26" i="17"/>
  <c r="AJ7" i="17"/>
  <c r="AJ11" i="17"/>
  <c r="AJ15" i="17"/>
  <c r="AJ19" i="17"/>
  <c r="AJ23" i="17"/>
  <c r="AC8" i="17"/>
  <c r="AC12" i="17"/>
  <c r="AC16" i="17"/>
  <c r="AC20" i="17"/>
  <c r="AC24" i="17"/>
  <c r="AJ17" i="17"/>
  <c r="AJ21" i="17"/>
  <c r="AC14" i="17"/>
  <c r="AJ8" i="17"/>
  <c r="AJ12" i="17"/>
  <c r="AJ16" i="17"/>
  <c r="AJ20" i="17"/>
  <c r="AJ24" i="17"/>
  <c r="AC9" i="17"/>
  <c r="AC13" i="17"/>
  <c r="AC17" i="17"/>
  <c r="AC21" i="17"/>
  <c r="AC25" i="17"/>
  <c r="AC10" i="17"/>
  <c r="AC22" i="17"/>
  <c r="AJ9" i="17"/>
  <c r="Q2" i="17"/>
  <c r="Q3" i="17"/>
  <c r="Q7" i="17"/>
  <c r="Q11" i="17"/>
  <c r="Q15" i="17"/>
  <c r="Q19" i="17"/>
  <c r="Q23" i="17"/>
  <c r="Q8" i="17"/>
  <c r="Q12" i="17"/>
  <c r="Q16" i="17"/>
  <c r="Q20" i="17"/>
  <c r="Q5" i="17"/>
  <c r="Q9" i="17"/>
  <c r="Q13" i="17"/>
  <c r="Q17" i="17"/>
  <c r="Q21" i="17"/>
  <c r="Q6" i="17"/>
  <c r="Q10" i="17"/>
  <c r="Q14" i="17"/>
  <c r="Q18" i="17"/>
  <c r="Q22" i="17"/>
  <c r="L3" i="17"/>
  <c r="L18" i="17"/>
  <c r="L22" i="17"/>
  <c r="L19" i="17"/>
  <c r="L15" i="17"/>
  <c r="L20" i="17"/>
  <c r="L4" i="17"/>
  <c r="L17" i="17"/>
  <c r="L14" i="17"/>
  <c r="L23" i="17"/>
  <c r="L21" i="17"/>
  <c r="L12" i="17"/>
  <c r="L5" i="17"/>
  <c r="L11" i="17"/>
  <c r="Q4" i="17"/>
  <c r="L16" i="17"/>
  <c r="L9" i="17"/>
  <c r="L13" i="17"/>
  <c r="L8" i="17"/>
  <c r="L7" i="17"/>
  <c r="L6" i="17"/>
  <c r="L10" i="17"/>
  <c r="L2" i="17"/>
  <c r="I8" i="5"/>
  <c r="C3" i="20"/>
  <c r="A1" i="20"/>
  <c r="B10" i="18"/>
  <c r="C4" i="18"/>
  <c r="K2" i="18" s="1"/>
  <c r="F3" i="20"/>
  <c r="L19" i="3" l="1"/>
  <c r="L22" i="3" s="1"/>
  <c r="D7" i="39"/>
  <c r="B7" i="39"/>
  <c r="I7" i="39"/>
  <c r="L4" i="3"/>
  <c r="I3" i="6"/>
  <c r="AC27" i="17"/>
  <c r="C7" i="20" s="1"/>
  <c r="Q24" i="17"/>
  <c r="L24" i="17"/>
  <c r="AJ27" i="17"/>
  <c r="AM4" i="17"/>
  <c r="AF4" i="17"/>
  <c r="G8" i="5"/>
  <c r="D6" i="39" s="1"/>
  <c r="E6" i="5"/>
  <c r="G6" i="5"/>
  <c r="I6" i="5"/>
  <c r="I9" i="5" s="1"/>
  <c r="E8" i="5"/>
  <c r="C6" i="5"/>
  <c r="E4" i="18"/>
  <c r="O2" i="18" s="1"/>
  <c r="G9" i="5" l="1"/>
  <c r="E9" i="5"/>
  <c r="C4" i="39"/>
  <c r="H19" i="3"/>
  <c r="H22" i="3" s="1"/>
  <c r="D5" i="39"/>
  <c r="L25" i="3"/>
  <c r="L28" i="3" s="1"/>
  <c r="C7" i="39"/>
  <c r="J25" i="3"/>
  <c r="J28" i="3" s="1"/>
  <c r="C6" i="39"/>
  <c r="H25" i="3"/>
  <c r="H28" i="3" s="1"/>
  <c r="C5" i="39"/>
  <c r="D6" i="20"/>
  <c r="C11" i="6" s="1"/>
  <c r="E11" i="6" s="1"/>
  <c r="G11" i="6" s="1"/>
  <c r="I11" i="6" s="1"/>
  <c r="Q12" i="5"/>
  <c r="P8" i="5" s="1"/>
  <c r="J19" i="3"/>
  <c r="J22" i="3" s="1"/>
  <c r="L4" i="5"/>
  <c r="M5" i="5" s="1"/>
  <c r="F25" i="3"/>
  <c r="F28" i="3" s="1"/>
  <c r="C10" i="6"/>
  <c r="E10" i="6" s="1"/>
  <c r="G10" i="6" s="1"/>
  <c r="I10" i="6" s="1"/>
  <c r="C23" i="20"/>
  <c r="C15" i="5" s="1"/>
  <c r="M13" i="5" s="1"/>
  <c r="C8" i="20"/>
  <c r="P4" i="5"/>
  <c r="Q5" i="5" s="1"/>
  <c r="G4" i="18"/>
  <c r="S2" i="18" s="1"/>
  <c r="I3" i="20"/>
  <c r="C6" i="6" l="1"/>
  <c r="E6" i="6" s="1"/>
  <c r="G6" i="6" s="1"/>
  <c r="I6" i="6" s="1"/>
  <c r="P21" i="5"/>
  <c r="Q22" i="5" s="1"/>
  <c r="C30" i="20"/>
  <c r="D30" i="20"/>
  <c r="L3" i="20"/>
  <c r="I4" i="18"/>
  <c r="W2" i="18" s="1"/>
  <c r="F7" i="3" l="1"/>
  <c r="F13" i="3"/>
  <c r="C13" i="6"/>
  <c r="F31" i="3" s="1"/>
  <c r="F10" i="3"/>
  <c r="H13" i="3"/>
  <c r="H7" i="3"/>
  <c r="H10" i="3"/>
  <c r="E13" i="6"/>
  <c r="J10" i="3" l="1"/>
  <c r="J7" i="3"/>
  <c r="J13" i="3"/>
  <c r="H31" i="3"/>
  <c r="G13" i="6"/>
  <c r="G21" i="5"/>
  <c r="E3" i="5"/>
  <c r="I3" i="5"/>
  <c r="G3" i="5"/>
  <c r="C3" i="5"/>
  <c r="J31" i="3" l="1"/>
  <c r="I13" i="6"/>
  <c r="L10" i="3"/>
  <c r="L13" i="3"/>
  <c r="L7" i="3"/>
  <c r="I21" i="5"/>
  <c r="C21" i="5"/>
  <c r="E21" i="5"/>
  <c r="L31" i="3" l="1"/>
  <c r="A1" i="5"/>
  <c r="G26" i="5" l="1"/>
  <c r="J6" i="39" s="1"/>
  <c r="E26" i="5"/>
  <c r="J5" i="39" s="1"/>
  <c r="I26" i="5"/>
  <c r="J7" i="39" s="1"/>
  <c r="L43" i="3" l="1"/>
  <c r="L52" i="3"/>
  <c r="L37" i="3"/>
  <c r="J52" i="3"/>
  <c r="J43" i="3"/>
  <c r="J37" i="3"/>
  <c r="E31" i="5"/>
  <c r="H43" i="3"/>
  <c r="H52" i="3"/>
  <c r="H37" i="3"/>
  <c r="I31" i="5"/>
  <c r="G31" i="5"/>
  <c r="C8" i="5" l="1"/>
  <c r="C9" i="5" s="1"/>
  <c r="F19" i="3" l="1"/>
  <c r="F22" i="3" s="1"/>
  <c r="D4" i="39"/>
  <c r="M12" i="5"/>
  <c r="L8" i="5" s="1"/>
  <c r="L21" i="5" s="1"/>
  <c r="M22" i="5" s="1"/>
  <c r="L27" i="5" s="1"/>
  <c r="C26" i="5"/>
  <c r="J4" i="39" s="1"/>
  <c r="C31" i="5" l="1"/>
  <c r="C33" i="5" s="1"/>
  <c r="E30" i="5" s="1"/>
  <c r="E33" i="5" s="1"/>
  <c r="F43" i="3"/>
  <c r="F52" i="3"/>
  <c r="C23" i="6" l="1"/>
  <c r="C24" i="6" s="1"/>
  <c r="F40" i="3" s="1"/>
  <c r="G30" i="20"/>
  <c r="E23" i="6"/>
  <c r="E24" i="6" s="1"/>
  <c r="F49" i="3" l="1"/>
  <c r="F55" i="3"/>
  <c r="C26" i="6"/>
  <c r="E26" i="6"/>
  <c r="H40" i="3"/>
  <c r="H55" i="3"/>
  <c r="H49" i="3"/>
  <c r="F30" i="20"/>
  <c r="J30" i="20"/>
  <c r="I30" i="20"/>
  <c r="G30" i="5"/>
  <c r="G33" i="5" s="1"/>
  <c r="G23" i="6" s="1"/>
  <c r="G24" i="6" s="1"/>
  <c r="G26" i="6" l="1"/>
  <c r="J40" i="3"/>
  <c r="J55" i="3"/>
  <c r="J49" i="3"/>
  <c r="L30" i="20"/>
  <c r="M30" i="20"/>
  <c r="I30" i="5"/>
  <c r="I33" i="5" l="1"/>
  <c r="I23" i="6" s="1"/>
  <c r="I24" i="6" s="1"/>
  <c r="I26" i="6" l="1"/>
  <c r="L40" i="3"/>
  <c r="L55" i="3"/>
  <c r="L49" i="3"/>
</calcChain>
</file>

<file path=xl/sharedStrings.xml><?xml version="1.0" encoding="utf-8"?>
<sst xmlns="http://schemas.openxmlformats.org/spreadsheetml/2006/main" count="1107" uniqueCount="449">
  <si>
    <t>EXPLANATIONS FOR TERMINOLOGY AND VOCABULARY</t>
  </si>
  <si>
    <t>A:</t>
  </si>
  <si>
    <t>Accounts Payable</t>
  </si>
  <si>
    <t>The amount of money that your company owes other companies, vendors, or individuals</t>
  </si>
  <si>
    <t>Accounts Receivable</t>
  </si>
  <si>
    <t>The amount of money that customers owe your company</t>
  </si>
  <si>
    <t>Accumulated Depreciation</t>
  </si>
  <si>
    <t>A cumulative value of depreciation at a certain point in an asset's useful life (similar to a grand total of depreciation for an asset)</t>
  </si>
  <si>
    <t>Administrative Expense</t>
  </si>
  <si>
    <t>Asset</t>
  </si>
  <si>
    <t>Resources owned by a business to help bring in revenues or profits</t>
  </si>
  <si>
    <t>B:</t>
  </si>
  <si>
    <t>Bad Debt Expense</t>
  </si>
  <si>
    <t>Money that is owed to a company for products or services but is never received.  This is a contra-asset to accounts receivable</t>
  </si>
  <si>
    <t>Balance Sheet</t>
  </si>
  <si>
    <t>A balance sheet displays the financial position, or net worth, of a business.  The balance sheet contains asset, liability, and equity accounts</t>
  </si>
  <si>
    <t>C:</t>
  </si>
  <si>
    <t>Cash and cash equivalents</t>
  </si>
  <si>
    <t>Cash and any short term investments that will mature in three months</t>
  </si>
  <si>
    <t>Cash Ratio</t>
  </si>
  <si>
    <t>Common Stock</t>
  </si>
  <si>
    <t>Shares that are owned or bought to hold equity in a business</t>
  </si>
  <si>
    <t>Contra-Asset</t>
  </si>
  <si>
    <t>Something that has a natural credit balance and reduces the value of an asset</t>
  </si>
  <si>
    <t>Cost of Goods Sold</t>
  </si>
  <si>
    <t>The amount of money it costs to produce one unit of a product or to perform a service</t>
  </si>
  <si>
    <t>Current Ratio</t>
  </si>
  <si>
    <t>D:</t>
  </si>
  <si>
    <t>Days Sales in Inventory</t>
  </si>
  <si>
    <t>Days Sales in Receivables</t>
  </si>
  <si>
    <t>Depreciation (Expense)</t>
  </si>
  <si>
    <t>The amount of value that an asset loses over time</t>
  </si>
  <si>
    <t>Dept to Equity Ratio</t>
  </si>
  <si>
    <t>Direct Materials</t>
  </si>
  <si>
    <t>The materials used to create a standard product</t>
  </si>
  <si>
    <t>Direct Labor</t>
  </si>
  <si>
    <t>The amount of labor incurred to create a standard product</t>
  </si>
  <si>
    <t>Dividends</t>
  </si>
  <si>
    <t>Money that is paid to shareholders from a business profit</t>
  </si>
  <si>
    <t>E:</t>
  </si>
  <si>
    <t>Employee Salary Expense</t>
  </si>
  <si>
    <t>The amount it costs to pay employees for their labor (not employees that are paid hourly, only those that have a salary)</t>
  </si>
  <si>
    <t>Employee Salaries Payable</t>
  </si>
  <si>
    <t>The amount of money that is owed to employees that are paid through a salary basis</t>
  </si>
  <si>
    <t>Equity</t>
  </si>
  <si>
    <t>The total worth of a company or the assets that remain after all liabilities have been deducted</t>
  </si>
  <si>
    <t>Expense</t>
  </si>
  <si>
    <t>Basically, what it costs to run a business.  Expenses are broken down into several categories to help allocate or determine where money is being spent</t>
  </si>
  <si>
    <t>F:</t>
  </si>
  <si>
    <t>Finished Goods</t>
  </si>
  <si>
    <t>Products or services that are ready to be sold</t>
  </si>
  <si>
    <t>G:</t>
  </si>
  <si>
    <t>General Ledger (GL) Accounts</t>
  </si>
  <si>
    <t>Accounts used in journal entries and business transactions</t>
  </si>
  <si>
    <t>Gross Profit</t>
  </si>
  <si>
    <t>The amount of money that a company made after all costs are deducted from earnings</t>
  </si>
  <si>
    <t>H:</t>
  </si>
  <si>
    <t>I:</t>
  </si>
  <si>
    <t>Income Statement</t>
  </si>
  <si>
    <t>Sometimes referred to as a profit and loss statement, the income statement shows a company's ability to generate revenue and manage expenses.  It is similar to a synopsis of business performance.  The income statement contains revenue and expense accounts</t>
  </si>
  <si>
    <t>Income Taxes Payable</t>
  </si>
  <si>
    <t>Taxes that are owed to the government but have not yet been paid</t>
  </si>
  <si>
    <t>Insurance Expense</t>
  </si>
  <si>
    <t>Interest Expense</t>
  </si>
  <si>
    <t>This is similar to Interest Payable.  Interest expense is the cost of borrowing money from another business or institution</t>
  </si>
  <si>
    <t>Interest Payable</t>
  </si>
  <si>
    <t>Usually interest payable only applies to those that have received money from a loan.  Institutions that loan companies money charge interest as their form of compensation for letting someone else borrow their money.  Interest payable is any interest that is owed on something that is borrowed (typically money through a loan) and has not yet been paid</t>
  </si>
  <si>
    <t>Inventory</t>
  </si>
  <si>
    <t>The quantity of items that a business has to fulfill sales.  This can include raw materials, work-in-process, and finished goods</t>
  </si>
  <si>
    <t>Inventory Turnover Ratio</t>
  </si>
  <si>
    <t>J:</t>
  </si>
  <si>
    <t>Journal Entry</t>
  </si>
  <si>
    <t>Journal entries are used to record business transactions or to make adjustments to previous business transactions.  Journal entries include both debit and credit columns.  The sum of values per column must equal each other.  So, for example, if there is a debit for $500 there must also be a credit for $500</t>
  </si>
  <si>
    <t>K:</t>
  </si>
  <si>
    <t>L:</t>
  </si>
  <si>
    <t>Liability</t>
  </si>
  <si>
    <t>Debts or obligations that are incurred through normal business operations</t>
  </si>
  <si>
    <t>Loans Payable</t>
  </si>
  <si>
    <t>Any money that was borrowed that needs to be paid back.  The pay back terms are typically negotiated and formally stated through documentation</t>
  </si>
  <si>
    <t>M:</t>
  </si>
  <si>
    <t>N:</t>
  </si>
  <si>
    <t>Net Income</t>
  </si>
  <si>
    <t>The amount of profit that a company earns after all expenses and taxes have been reduced from revenues.  The steps to calculate net income can be seen through the income statement</t>
  </si>
  <si>
    <t>O:</t>
  </si>
  <si>
    <t>"On Credit"</t>
  </si>
  <si>
    <t>A collection or payment to be made or received at a later date</t>
  </si>
  <si>
    <t>Operating Expenses</t>
  </si>
  <si>
    <t>Costs that are incurred to operate departments of a business or to perform primary business activities.  These expenses are more associated with production expenses</t>
  </si>
  <si>
    <t>P:</t>
  </si>
  <si>
    <t>Prepaid Expenses</t>
  </si>
  <si>
    <t>Expenses that are paid for in advance (examples: rent, insurance, etc.)</t>
  </si>
  <si>
    <t>Purchase Price</t>
  </si>
  <si>
    <t>The full price paid for an asset (new or used)</t>
  </si>
  <si>
    <t>Q:</t>
  </si>
  <si>
    <t>Quick ratio</t>
  </si>
  <si>
    <t>R:</t>
  </si>
  <si>
    <t>Raw Materials</t>
  </si>
  <si>
    <t>Materials that are used to produce a product unit or service</t>
  </si>
  <si>
    <t>Receivables Turnover Ratio</t>
  </si>
  <si>
    <t>Rent Expense</t>
  </si>
  <si>
    <t>Retained Earnings</t>
  </si>
  <si>
    <t>The amount of money that a company has or retains after it pays its dividends out to shareholders</t>
  </si>
  <si>
    <t>Revenue</t>
  </si>
  <si>
    <t>The income for a business</t>
  </si>
  <si>
    <t>S:</t>
  </si>
  <si>
    <t>Sales Revenue</t>
  </si>
  <si>
    <t>Money or income received by a money through sales or services performed</t>
  </si>
  <si>
    <t>Salvage Value</t>
  </si>
  <si>
    <t>The value that an asset has left after its useful life</t>
  </si>
  <si>
    <t>Shareholder</t>
  </si>
  <si>
    <t>A person that owns stock or a share in a company</t>
  </si>
  <si>
    <t>Supplies</t>
  </si>
  <si>
    <t>Items that are used in daily business functions (paper, pens, staples, etc.)</t>
  </si>
  <si>
    <t>Supplies Expense</t>
  </si>
  <si>
    <t>The cost of supplies that are used to help the business function on a daily basis</t>
  </si>
  <si>
    <t>T:</t>
  </si>
  <si>
    <t>Tax Expense</t>
  </si>
  <si>
    <t>The amount of taxes that a company owes.  This amount is usually determined by multiplying a business' taxable income by the designated tax rate for the business</t>
  </si>
  <si>
    <t>Taxable Income</t>
  </si>
  <si>
    <t>The remaining income after all expenses have been deducted.  This is the amount of income that a company pays taxes on.  Looking at the income statement may help with understanding this term</t>
  </si>
  <si>
    <t>Times Interest Earned Ratio</t>
  </si>
  <si>
    <t>Total Debt Ratio</t>
  </si>
  <si>
    <t>Trial Balance</t>
  </si>
  <si>
    <t>A list or compilation of all general ledger accounts that have been used in transactions and have balances associated with them.  A trial balance will include assets, liabilities, revenues, expenses, and equity accounts.</t>
  </si>
  <si>
    <t>U:</t>
  </si>
  <si>
    <t>Unearned Revenue</t>
  </si>
  <si>
    <t>Revenue or payment that is received BEFORE a service is performed or BEFORE a product is provided to the customer</t>
  </si>
  <si>
    <t>Useful Life</t>
  </si>
  <si>
    <t>The amount of time that an asset can be used in business operations</t>
  </si>
  <si>
    <t>V:</t>
  </si>
  <si>
    <t>Vendor</t>
  </si>
  <si>
    <t>A supplier or someone that sells items to businesses</t>
  </si>
  <si>
    <t>W:</t>
  </si>
  <si>
    <t>Wages Expense</t>
  </si>
  <si>
    <t>The cost of hourly labor performed by employees</t>
  </si>
  <si>
    <t>Wages Payable</t>
  </si>
  <si>
    <t xml:space="preserve">Money that is owed to employees for their work </t>
  </si>
  <si>
    <t>Work-in-Process</t>
  </si>
  <si>
    <t>Products that are partially finished</t>
  </si>
  <si>
    <t>X:</t>
  </si>
  <si>
    <t>Y:</t>
  </si>
  <si>
    <t>Z:</t>
  </si>
  <si>
    <t>Assets</t>
  </si>
  <si>
    <t>Liabilities</t>
  </si>
  <si>
    <t>Expenses</t>
  </si>
  <si>
    <t>Revenues</t>
  </si>
  <si>
    <t>Buildings</t>
  </si>
  <si>
    <t>Cash</t>
  </si>
  <si>
    <t>Cash Equivalents</t>
  </si>
  <si>
    <t>Equipment</t>
  </si>
  <si>
    <t>Depreciation Expense</t>
  </si>
  <si>
    <t>Land</t>
  </si>
  <si>
    <t>Machines</t>
  </si>
  <si>
    <t>Income Tax Expense</t>
  </si>
  <si>
    <t>`</t>
  </si>
  <si>
    <t>Company Name:</t>
  </si>
  <si>
    <t>Product #1 Name:</t>
  </si>
  <si>
    <t>Product #2 Name:</t>
  </si>
  <si>
    <t>Product #3 Name:</t>
  </si>
  <si>
    <t>Service #1 Name:</t>
  </si>
  <si>
    <t>Service #2 Name:</t>
  </si>
  <si>
    <t>Service #3 Name:</t>
  </si>
  <si>
    <t>Prior Years</t>
  </si>
  <si>
    <t>Enter actual data, if applicable</t>
  </si>
  <si>
    <t>Year 1</t>
  </si>
  <si>
    <t>Projection</t>
  </si>
  <si>
    <t>Year 2</t>
  </si>
  <si>
    <t>Year 3</t>
  </si>
  <si>
    <t>Journal Entries</t>
  </si>
  <si>
    <t>Products</t>
  </si>
  <si>
    <t>Account</t>
  </si>
  <si>
    <t>Debits</t>
  </si>
  <si>
    <t>Credits</t>
  </si>
  <si>
    <t xml:space="preserve">Inventory </t>
  </si>
  <si>
    <t xml:space="preserve">     Cash </t>
  </si>
  <si>
    <t>How many units of Product 1 do you expect to sell?</t>
  </si>
  <si>
    <t xml:space="preserve">     Accounts Payable </t>
  </si>
  <si>
    <t>How much will you charge for each unit?</t>
  </si>
  <si>
    <t>What percentage of sales revenue will be collected by the end of the year?</t>
  </si>
  <si>
    <t>Material Cost</t>
  </si>
  <si>
    <t>How many units will you produce?</t>
  </si>
  <si>
    <t>How much will the materials cost to produce one unit?</t>
  </si>
  <si>
    <t xml:space="preserve">     Inventory</t>
  </si>
  <si>
    <t xml:space="preserve">Labor Cost </t>
  </si>
  <si>
    <t>How many hours will be spent producing each unit?</t>
  </si>
  <si>
    <t>How much will you pay your employees for one labor hour?</t>
  </si>
  <si>
    <t>Labor Cost</t>
  </si>
  <si>
    <t>What percentage of the materials and labor cost will be paid by the end of the year?</t>
  </si>
  <si>
    <t>Services</t>
  </si>
  <si>
    <t>Service Revenue</t>
  </si>
  <si>
    <t>How many chargeable hours do you expect to complete during the year?</t>
  </si>
  <si>
    <t>How much will you charge for each chargeable hour?</t>
  </si>
  <si>
    <t xml:space="preserve">     Accounts Payable</t>
  </si>
  <si>
    <t>How much will you pay for materials during the year?</t>
  </si>
  <si>
    <t xml:space="preserve">Cash </t>
  </si>
  <si>
    <t xml:space="preserve">Accounts Receivable </t>
  </si>
  <si>
    <t xml:space="preserve">     Direct Labor </t>
  </si>
  <si>
    <t xml:space="preserve">     Materials </t>
  </si>
  <si>
    <t>A/P</t>
  </si>
  <si>
    <t>A/R</t>
  </si>
  <si>
    <t>COGS</t>
  </si>
  <si>
    <t xml:space="preserve">Land </t>
  </si>
  <si>
    <t>Other Assets</t>
  </si>
  <si>
    <t xml:space="preserve">Interest expense </t>
  </si>
  <si>
    <t xml:space="preserve">Dividends </t>
  </si>
  <si>
    <t>What is the total payout of dividend proceeds to shareholders?</t>
  </si>
  <si>
    <t xml:space="preserve">Insurance Expense </t>
  </si>
  <si>
    <t xml:space="preserve">     Common Stock </t>
  </si>
  <si>
    <t xml:space="preserve">Administrative Expense </t>
  </si>
  <si>
    <t xml:space="preserve">Rent Expense </t>
  </si>
  <si>
    <t>Asset Type</t>
  </si>
  <si>
    <t>Useful Life(in Months)</t>
  </si>
  <si>
    <t xml:space="preserve">Salvage Value </t>
  </si>
  <si>
    <t>Yearly Depreciation Expense</t>
  </si>
  <si>
    <t>Month Purchased</t>
  </si>
  <si>
    <t>Year Purchased</t>
  </si>
  <si>
    <t>Depreciate until</t>
  </si>
  <si>
    <t>Accumulated Depreciation Prior Year</t>
  </si>
  <si>
    <t>Accumulated Depreciation as of Y1</t>
  </si>
  <si>
    <t>Accumulated Depreciation as of Y2</t>
  </si>
  <si>
    <t>Accumulated Depreciation as of Y3</t>
  </si>
  <si>
    <t>Depreciation Expense Prior Year</t>
  </si>
  <si>
    <t>Depreciation Expense Y1</t>
  </si>
  <si>
    <t>Depreciation Expense Y2</t>
  </si>
  <si>
    <t>Depreciation Expense Y3</t>
  </si>
  <si>
    <t>Vehicles</t>
  </si>
  <si>
    <t>Computers</t>
  </si>
  <si>
    <t xml:space="preserve">Building </t>
  </si>
  <si>
    <t xml:space="preserve">  </t>
  </si>
  <si>
    <t>Months to be Depreciated</t>
  </si>
  <si>
    <t xml:space="preserve">Land Improvements </t>
  </si>
  <si>
    <t xml:space="preserve">Building Improvements </t>
  </si>
  <si>
    <t xml:space="preserve">Equipment </t>
  </si>
  <si>
    <t xml:space="preserve">Machinery </t>
  </si>
  <si>
    <t>Software</t>
  </si>
  <si>
    <t xml:space="preserve">Furniture </t>
  </si>
  <si>
    <t xml:space="preserve">Fixtures </t>
  </si>
  <si>
    <t>Start-up Costs</t>
  </si>
  <si>
    <t>TOTALS</t>
  </si>
  <si>
    <t xml:space="preserve">Suggestions for the useful life of fixed assets </t>
  </si>
  <si>
    <t>0 yrs</t>
  </si>
  <si>
    <t>15 yrs</t>
  </si>
  <si>
    <t>30 yrs</t>
  </si>
  <si>
    <t>5 yrs</t>
  </si>
  <si>
    <t xml:space="preserve"> 5 yrs</t>
  </si>
  <si>
    <t>3 yrs</t>
  </si>
  <si>
    <t>7 yrs</t>
  </si>
  <si>
    <t>As of December 31</t>
  </si>
  <si>
    <t xml:space="preserve">Debits </t>
  </si>
  <si>
    <t>Miscellaneous Assets</t>
  </si>
  <si>
    <t>Miscellaneous Liabilities</t>
  </si>
  <si>
    <t>Sales and Service Revenue</t>
  </si>
  <si>
    <t>TOTAL</t>
  </si>
  <si>
    <t>Revenues:</t>
  </si>
  <si>
    <t xml:space="preserve">     Gross Profit</t>
  </si>
  <si>
    <t xml:space="preserve">Depreciation Expense </t>
  </si>
  <si>
    <t>Retained Earnings (Beginning)</t>
  </si>
  <si>
    <t>Add: Net Income</t>
  </si>
  <si>
    <t>Less: Dividends</t>
  </si>
  <si>
    <t>Assets:</t>
  </si>
  <si>
    <t xml:space="preserve">Accumulated Depreciation </t>
  </si>
  <si>
    <t xml:space="preserve">     Total Assets</t>
  </si>
  <si>
    <t>Liabilities:</t>
  </si>
  <si>
    <t xml:space="preserve">     Total Liabilities</t>
  </si>
  <si>
    <t>Stockholders' Equity:</t>
  </si>
  <si>
    <t xml:space="preserve">      Total Stockholders' Equity</t>
  </si>
  <si>
    <t>Total Liabilities and Stockholders' Equity</t>
  </si>
  <si>
    <t>Financial Ratios</t>
  </si>
  <si>
    <t>Liquidity Ratios</t>
  </si>
  <si>
    <t>=</t>
  </si>
  <si>
    <t>Current Assets</t>
  </si>
  <si>
    <t>Current Liabilities</t>
  </si>
  <si>
    <t>Quick Ratio</t>
  </si>
  <si>
    <t>Current Assets - Inventory</t>
  </si>
  <si>
    <t>Asset Ratios</t>
  </si>
  <si>
    <t>365 Days</t>
  </si>
  <si>
    <t>Inventory Turnover</t>
  </si>
  <si>
    <t>Sales</t>
  </si>
  <si>
    <t>Receivables Turnover</t>
  </si>
  <si>
    <t>Total Assets Turnover Ratio</t>
  </si>
  <si>
    <t>Total Assets</t>
  </si>
  <si>
    <t>Profitability Ratios</t>
  </si>
  <si>
    <t>Return on Assets Ratio</t>
  </si>
  <si>
    <t>N/A</t>
  </si>
  <si>
    <t>Average Total Assets</t>
  </si>
  <si>
    <t>Return on Equity Ratio</t>
  </si>
  <si>
    <t>Total Equity</t>
  </si>
  <si>
    <t>Profit Margin Ratio</t>
  </si>
  <si>
    <t>Debt Ratios</t>
  </si>
  <si>
    <t>Total Assets - Total Equity</t>
  </si>
  <si>
    <t>EBIT</t>
  </si>
  <si>
    <t>Interest</t>
  </si>
  <si>
    <t>Debt to Equity Ratio</t>
  </si>
  <si>
    <t>Total Debt</t>
  </si>
  <si>
    <t xml:space="preserve">     Revenue </t>
  </si>
  <si>
    <t xml:space="preserve">     Revenue</t>
  </si>
  <si>
    <t>Administrative Expenses</t>
  </si>
  <si>
    <t>Less: Cost of Goods Sold</t>
  </si>
  <si>
    <t>Retained Earnings:</t>
  </si>
  <si>
    <t xml:space="preserve">     Retained Earnings (Ending)</t>
  </si>
  <si>
    <t>Miscellaneous Expenses</t>
  </si>
  <si>
    <t>Net Income/(Loss)</t>
  </si>
  <si>
    <t>Other Fixed Assets</t>
  </si>
  <si>
    <t>Days Sales in Inventory Ratio</t>
  </si>
  <si>
    <t>Days Sales in Receivables Ratio</t>
  </si>
  <si>
    <t>Only change the items in the yellow, highlighted cells that regard your company.</t>
  </si>
  <si>
    <t>Instructions for Input Tabs</t>
  </si>
  <si>
    <t>Assumptions</t>
  </si>
  <si>
    <t>Output Tabs</t>
  </si>
  <si>
    <t>The following purple tabs are populated based on the input tabs. You do NOT need to complete any information on the following purple tabs.</t>
  </si>
  <si>
    <t>Current ratio shows the ability of the company to satisfy short term obligations</t>
  </si>
  <si>
    <t>Quick ratio shows the ability of the company to pay its current obligations</t>
  </si>
  <si>
    <t>Cash ratio shows the ability of a company to pay its current liabilities</t>
  </si>
  <si>
    <t>Inventory turnover ratio shows the companies efficiency of purchasing inventory</t>
  </si>
  <si>
    <t>Day sales in inventory shows the number of days it takes for the company to sell its inventory over a year</t>
  </si>
  <si>
    <t>Receivables turnover shows how quickly a company is able to collect its accounts receivable</t>
  </si>
  <si>
    <t>Day sales in receivables shows the amount of days (on average) it takes for a company to receives its receivables</t>
  </si>
  <si>
    <t>Return on assets shows how efficient a company is making revenue from its assets</t>
  </si>
  <si>
    <t>Return on equity shows how efficient a company is at turning assets into profits</t>
  </si>
  <si>
    <t>Profit margin shows what percent of sales turned into profit</t>
  </si>
  <si>
    <t>Total debt ratio shows the portion of the company's assets that are financed by debt</t>
  </si>
  <si>
    <t>Times interest earned shows the margin of safety provided to creditors/loaners</t>
  </si>
  <si>
    <t>Debt to equity shows how much a company relies on creditors/loaners rather than its owners</t>
  </si>
  <si>
    <t xml:space="preserve">     Income Summary</t>
  </si>
  <si>
    <t>Income Summary</t>
  </si>
  <si>
    <t xml:space="preserve">     Advertising Expense</t>
  </si>
  <si>
    <t xml:space="preserve">     Administrative Expense</t>
  </si>
  <si>
    <t xml:space="preserve">     Automobile Expense</t>
  </si>
  <si>
    <t xml:space="preserve">     Depreciation Expense</t>
  </si>
  <si>
    <t xml:space="preserve">     Insurance Expense</t>
  </si>
  <si>
    <t xml:space="preserve">     Maintenance Expense</t>
  </si>
  <si>
    <t xml:space="preserve">     Miscellaneous Expense</t>
  </si>
  <si>
    <t xml:space="preserve">     Rent Expense</t>
  </si>
  <si>
    <t xml:space="preserve">     Utilities Expense</t>
  </si>
  <si>
    <t xml:space="preserve">     Retained Earnings</t>
  </si>
  <si>
    <t xml:space="preserve">     Dividends</t>
  </si>
  <si>
    <t>Total Retained Earnings</t>
  </si>
  <si>
    <t xml:space="preserve">     Cost of Goods Sold</t>
  </si>
  <si>
    <t xml:space="preserve">     Interest Expense</t>
  </si>
  <si>
    <t>Total Cost of Service</t>
  </si>
  <si>
    <t>Total Cost of Production</t>
  </si>
  <si>
    <t xml:space="preserve">Total Cost of Production </t>
  </si>
  <si>
    <t>Fixed Asset Amounts</t>
  </si>
  <si>
    <t>B2</t>
  </si>
  <si>
    <t>B3</t>
  </si>
  <si>
    <t>B4</t>
  </si>
  <si>
    <t>B5</t>
  </si>
  <si>
    <t>B6</t>
  </si>
  <si>
    <t>B7</t>
  </si>
  <si>
    <t>B8</t>
  </si>
  <si>
    <t>B9</t>
  </si>
  <si>
    <t>B10</t>
  </si>
  <si>
    <t>B11</t>
  </si>
  <si>
    <t>B12</t>
  </si>
  <si>
    <t>B13</t>
  </si>
  <si>
    <t>B14</t>
  </si>
  <si>
    <t>B15</t>
  </si>
  <si>
    <t>B16</t>
  </si>
  <si>
    <t>B17</t>
  </si>
  <si>
    <t>B18</t>
  </si>
  <si>
    <t>B19</t>
  </si>
  <si>
    <t>B20</t>
  </si>
  <si>
    <t>B21</t>
  </si>
  <si>
    <t>B22</t>
  </si>
  <si>
    <t>B23</t>
  </si>
  <si>
    <t>Totals</t>
  </si>
  <si>
    <t>Depreciation Schedule Instructions</t>
  </si>
  <si>
    <t xml:space="preserve">     Miscellaneous Liabilities </t>
  </si>
  <si>
    <t xml:space="preserve">Miscellaneous Assets </t>
  </si>
  <si>
    <t>Year-ending balance of all business loans</t>
  </si>
  <si>
    <t xml:space="preserve">Fixed Assets </t>
  </si>
  <si>
    <t>Accumulated Depreciation in the Year</t>
  </si>
  <si>
    <t>How much money did the business borrow each year?</t>
  </si>
  <si>
    <t>If the business owns other assets not listed, include the total value of these assets.</t>
  </si>
  <si>
    <t xml:space="preserve">How much of the borrowed money did the company repay? </t>
  </si>
  <si>
    <t>How much did the business pay in interest for the year?</t>
  </si>
  <si>
    <t>If the business owes money to others that is not listed, include the total value of the future payments.</t>
  </si>
  <si>
    <t>How much money did the owners contribute to the business in the current year? If there was no contribution in during the year, enter "0" for that year.</t>
  </si>
  <si>
    <t xml:space="preserve">     Loans Payable</t>
  </si>
  <si>
    <t xml:space="preserve">     Loan Payables</t>
  </si>
  <si>
    <t>The following yellow tabs are input tabs. Please enter any applicable information in the yellow highlighted cells. On the "Product and Service Input" tab, you may enter your information into the product section, the service section, or both if applicable.</t>
  </si>
  <si>
    <t>These instructions are also present below the chart on the Depreciation Schedule tab.</t>
  </si>
  <si>
    <t>1.  Asset - name the specific asset which the business purchased.</t>
  </si>
  <si>
    <t>2.  Asset Type - choose the "asset type" to determine useful life calculations.</t>
  </si>
  <si>
    <t>3.  Purchase Price - enter the cost of the asset.</t>
  </si>
  <si>
    <t>5.  Salvage Value - the estimated value of the asset at the end of the useful life. Note that a salvage value is typically not assigned for buildings.</t>
  </si>
  <si>
    <t>6.  Yearly Depreciation Expense  - The annual depreciation amount to be listed on the income statement.</t>
  </si>
  <si>
    <t>Deprecation exp</t>
  </si>
  <si>
    <t>Accumulated Dep</t>
  </si>
  <si>
    <t>Total asset turnover shows the company's ability to turn generate sales from its assets</t>
  </si>
  <si>
    <t>Did the business purchase land in the current year? If so, enter the cost of acquiring the land, including the purchase price, legal fees, appraisals, etc.  If your business did not purchase land in current year, enter "0" for that year.</t>
  </si>
  <si>
    <t xml:space="preserve">Borrowed </t>
  </si>
  <si>
    <t>Payment each year</t>
  </si>
  <si>
    <t>Operating Expenses:</t>
  </si>
  <si>
    <t xml:space="preserve">     Total Operating Expenses</t>
  </si>
  <si>
    <t>Other Expenses:</t>
  </si>
  <si>
    <t>To record receipt of prior year A/R</t>
  </si>
  <si>
    <t>To record payment of prior year A/P</t>
  </si>
  <si>
    <t>3. The model assumes that all operating expenses will be paid off in cash by the end of the year.</t>
  </si>
  <si>
    <t>4. If the company has prior data, the model assumes no dividends were declared or paid.</t>
  </si>
  <si>
    <t>4.  Useful Life (in Years) - pre-calculates to the amount of years which is accepted by US GAAP for each asset type.</t>
  </si>
  <si>
    <t>If the business has prior data, enter the cumulative net income (or loss) for the life of the business.</t>
  </si>
  <si>
    <t>2. Asset Type - choose the "asset type" to determine useful life calculations.</t>
  </si>
  <si>
    <t>3. Purchase Price - enter the cost of the asset.</t>
  </si>
  <si>
    <t>4. Useful Life (in Years) - pre-calculates to the amount of years which is accepted by US GAAP for each asset type.</t>
  </si>
  <si>
    <t>5. Salvage Value - the estimated value of the asset at the end of the useful life. Note that a salvage value is typically not assigned for buildings.</t>
  </si>
  <si>
    <t>6. Yearly Depreciation Expense - The annual depreciation amount to be listed on the income statement.</t>
  </si>
  <si>
    <t xml:space="preserve">On the "Depreciation Schedule" tab, there is a drop down box that must be used for "asset type." If there is no asset in a columnm, ensure that the last option on the dropdown " " is selected. </t>
  </si>
  <si>
    <t>If Cash amount is highlighted, the cash balance is negative. You will need to increase revenues, decrease expenses, take additional loans, and/or add equity for each year this is an issue.</t>
  </si>
  <si>
    <t xml:space="preserve">Note: That if no data was entered in "Prior Year" Input tabs, no data will appear on that column on "Jounral Entries" tab, "Income Statement" tab, and "Balance Sheet" tab. Ingore errors on "Financial Ratios" tab. </t>
  </si>
  <si>
    <t>If  you do not have any prior data, do not input data in to "Prior Year" column on "Product and Service Input" tab or on "Other Inputs" tab.</t>
  </si>
  <si>
    <t>1. Output Tabs - the model assumes that all receivable and payable accounts will be fulfilled or paid within 45 days.</t>
  </si>
  <si>
    <t xml:space="preserve">1. Asset - name the specific asset which the business purchased.									</t>
  </si>
  <si>
    <t>2. The model assumes that there are no income, payroll, sales, or use taxes.</t>
  </si>
  <si>
    <t>Profitability</t>
  </si>
  <si>
    <t>Company Growth</t>
  </si>
  <si>
    <t>Year</t>
  </si>
  <si>
    <t xml:space="preserve">Net Income </t>
  </si>
  <si>
    <t>Other Revenue</t>
  </si>
  <si>
    <t>Other Revenue #1</t>
  </si>
  <si>
    <t>Other Revenue #2</t>
  </si>
  <si>
    <t>Grants &amp; Awards</t>
  </si>
  <si>
    <t>Commissions &amp; Royalties</t>
  </si>
  <si>
    <t>Staff compensation including company health care costs.</t>
  </si>
  <si>
    <t xml:space="preserve">Directors &amp; Officers, Product Liability, General Business, Cyber, Workers Compensation. </t>
  </si>
  <si>
    <t>Marketing Expense</t>
  </si>
  <si>
    <t>Marketing, advertising, web hosting services.</t>
  </si>
  <si>
    <t>Office Expense</t>
  </si>
  <si>
    <t xml:space="preserve">Office support including rent, supplies, electricity, water, garbage, internet, phones, software licenses, etc.  </t>
  </si>
  <si>
    <t>Professionl Services</t>
  </si>
  <si>
    <t xml:space="preserve">Accounting, Legal, Consulting Services. </t>
  </si>
  <si>
    <t>Travel &amp; Entertainment</t>
  </si>
  <si>
    <t>Automobile mileage and maintenance, travel and lodging, business development.</t>
  </si>
  <si>
    <t>Marketing, advertising, web hosting services</t>
  </si>
  <si>
    <t>Office supplies as well as services such as phone and internet access.</t>
  </si>
  <si>
    <t>Possible examples, bank fees, corporate taxes, etc</t>
  </si>
  <si>
    <t xml:space="preserve">Rent, electricity, water, garbage, etc. </t>
  </si>
  <si>
    <t>Professional Services</t>
  </si>
  <si>
    <t>Possible examples, bank fees, corporate taxes, etc.</t>
  </si>
  <si>
    <t>Rent Expense (including Utilities)</t>
  </si>
  <si>
    <t>What percentage of other revenue will be collected by the end of the year?</t>
  </si>
  <si>
    <t>Sales &amp; Service Revenue</t>
  </si>
  <si>
    <t>Company Name</t>
  </si>
  <si>
    <t>Product 1</t>
  </si>
  <si>
    <t>Product 2</t>
  </si>
  <si>
    <t>Product 3</t>
  </si>
  <si>
    <t>Service 1</t>
  </si>
  <si>
    <t>Service 2</t>
  </si>
  <si>
    <t>Service 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</si>
</sst>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
    <numFmt numFmtId="166" formatCode="_(* #,##0_);_(* \(#,##0\);_(* &quot;-&quot;??_);_(@_)"/>
  </numFmts>
  <fonts count="37">
    <font>
      <sz val="11"/>
      <color theme="1"/>
      <name val="Calibri"/>
      <family val="2"/>
      <scheme val="minor"/>
    </font>
    <font>
      <sz val="11"/>
      <color theme="1"/>
      <name val="Calibri"/>
      <family val="2"/>
      <scheme val="minor"/>
    </font>
    <font>
      <b/>
      <i/>
      <sz val="11"/>
      <color theme="1"/>
      <name val="Times New Roman"/>
      <family val="1"/>
    </font>
    <font>
      <sz val="11"/>
      <color theme="1"/>
      <name val="Times New Roman"/>
      <family val="1"/>
    </font>
    <font>
      <sz val="11"/>
      <color rgb="FFFF0000"/>
      <name val="Times New Roman"/>
      <family val="1"/>
    </font>
    <font>
      <b/>
      <sz val="11"/>
      <color theme="1"/>
      <name val="Times New Roman"/>
      <family val="1"/>
    </font>
    <font>
      <b/>
      <u/>
      <sz val="11"/>
      <color theme="1"/>
      <name val="Times New Roman"/>
      <family val="1"/>
    </font>
    <font>
      <sz val="24"/>
      <color rgb="FFED7D31"/>
      <name val="Times New Roman"/>
      <family val="1"/>
    </font>
    <font>
      <sz val="11"/>
      <color rgb="FF00B0F0"/>
      <name val="Times New Roman"/>
      <family val="1"/>
    </font>
    <font>
      <sz val="8"/>
      <name val="Calibri"/>
      <family val="2"/>
      <scheme val="minor"/>
    </font>
    <font>
      <sz val="12"/>
      <name val="Source Sans Pro"/>
      <family val="2"/>
    </font>
    <font>
      <sz val="11"/>
      <color rgb="FFFF0000"/>
      <name val="Calibri"/>
      <family val="2"/>
      <scheme val="minor"/>
    </font>
    <font>
      <sz val="11"/>
      <color theme="1"/>
      <name val="Times New Roman"/>
      <family val="1"/>
    </font>
    <font>
      <sz val="12"/>
      <color theme="1"/>
      <name val="Times New Roman"/>
      <family val="1"/>
    </font>
    <font>
      <sz val="24"/>
      <color theme="1"/>
      <name val="Times New Roman"/>
      <family val="1"/>
    </font>
    <font>
      <sz val="11"/>
      <color theme="1"/>
      <name val="Times New Roman"/>
      <family val="1"/>
    </font>
    <font>
      <sz val="11"/>
      <name val="Times New Roman"/>
      <family val="1"/>
    </font>
    <font>
      <sz val="11"/>
      <color rgb="FF444444"/>
      <name val="Calibri"/>
      <family val="2"/>
      <scheme val="minor"/>
    </font>
    <font>
      <u/>
      <sz val="12"/>
      <color theme="1"/>
      <name val="Times New Roman"/>
      <family val="1"/>
    </font>
    <font>
      <sz val="12"/>
      <color rgb="FFFF0000"/>
      <name val="Times New Roman"/>
      <family val="1"/>
    </font>
    <font>
      <i/>
      <sz val="12"/>
      <color rgb="FF000000"/>
      <name val="Times New Roman"/>
      <family val="1"/>
    </font>
    <font>
      <b/>
      <sz val="12"/>
      <color theme="1"/>
      <name val="Times New Roman"/>
      <family val="1"/>
    </font>
    <font>
      <sz val="12"/>
      <color theme="1"/>
      <name val="Times New Roman"/>
      <family val="1"/>
    </font>
    <font>
      <sz val="12"/>
      <color rgb="FF7030A0"/>
      <name val="Times New Roman"/>
      <family val="1"/>
    </font>
    <font>
      <b/>
      <sz val="12"/>
      <color theme="1"/>
      <name val="Times New Roman"/>
      <family val="1"/>
    </font>
    <font>
      <b/>
      <u/>
      <sz val="12"/>
      <color theme="1"/>
      <name val="Times New Roman"/>
      <family val="1"/>
    </font>
    <font>
      <sz val="12"/>
      <color theme="1"/>
      <name val="Calibri"/>
      <family val="2"/>
      <scheme val="minor"/>
    </font>
    <font>
      <sz val="12"/>
      <name val="Times New Roman"/>
      <family val="1"/>
    </font>
    <font>
      <b/>
      <sz val="12"/>
      <name val="Times New Roman"/>
      <family val="1"/>
    </font>
    <font>
      <b/>
      <i/>
      <sz val="12"/>
      <color theme="1"/>
      <name val="Times New Roman"/>
      <family val="1"/>
    </font>
    <font>
      <sz val="12"/>
      <color rgb="FF444444"/>
      <name val="Calibri"/>
      <family val="2"/>
    </font>
    <font>
      <sz val="12"/>
      <color rgb="FFFF0000"/>
      <name val="Times New Roman"/>
      <family val="1"/>
    </font>
    <font>
      <sz val="12"/>
      <color theme="0"/>
      <name val="Times New Roman"/>
      <family val="1"/>
    </font>
    <font>
      <i/>
      <sz val="12"/>
      <color theme="1"/>
      <name val="Times New Roman"/>
      <family val="1"/>
    </font>
    <font>
      <b/>
      <sz val="16"/>
      <color theme="1"/>
      <name val="Times New Roman"/>
      <family val="1"/>
    </font>
    <font>
      <b/>
      <i/>
      <sz val="12"/>
      <color theme="1"/>
      <name val="Times New Roman"/>
      <family val="1"/>
    </font>
    <font>
      <sz val="12"/>
      <color rgb="FF00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BDD7EE"/>
        <bgColor indexed="64"/>
      </patternFill>
    </fill>
    <fill>
      <patternFill patternType="solid">
        <fgColor rgb="FFFFC7CF"/>
        <bgColor indexed="64"/>
      </patternFill>
    </fill>
  </fills>
  <borders count="80">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bottom style="medium">
        <color indexed="64"/>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000000"/>
      </left>
      <right/>
      <top style="medium">
        <color rgb="FF000000"/>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diagonal/>
    </border>
    <border>
      <left style="medium">
        <color rgb="FF000000"/>
      </left>
      <right style="thin">
        <color indexed="64"/>
      </right>
      <top style="thin">
        <color indexed="64"/>
      </top>
      <bottom style="medium">
        <color rgb="FF000000"/>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right/>
      <top style="double">
        <color indexed="64"/>
      </top>
      <bottom/>
      <diagonal/>
    </border>
    <border>
      <left style="medium">
        <color rgb="FF000000"/>
      </left>
      <right style="medium">
        <color rgb="FF000000"/>
      </right>
      <top style="medium">
        <color rgb="FF000000"/>
      </top>
      <bottom style="medium">
        <color rgb="FF000000"/>
      </bottom>
      <diagonal/>
    </border>
    <border>
      <left/>
      <right/>
      <top/>
      <bottom style="double">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indexed="64"/>
      </right>
      <top style="medium">
        <color rgb="FF000000"/>
      </top>
      <bottom style="medium">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right style="thin">
        <color indexed="64"/>
      </right>
      <top style="medium">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48">
    <xf numFmtId="0" fontId="0" fillId="0" borderId="0" xfId="0"/>
    <xf numFmtId="0" fontId="2" fillId="0" borderId="0" xfId="0" applyFont="1"/>
    <xf numFmtId="0" fontId="3" fillId="0" borderId="0" xfId="0" applyFont="1"/>
    <xf numFmtId="0" fontId="3" fillId="0" borderId="0" xfId="0" applyFont="1" applyBorder="1"/>
    <xf numFmtId="0" fontId="3" fillId="3" borderId="0" xfId="0" applyFont="1" applyFill="1"/>
    <xf numFmtId="0" fontId="3" fillId="3" borderId="0" xfId="0" applyFont="1" applyFill="1" applyBorder="1"/>
    <xf numFmtId="44" fontId="3" fillId="3" borderId="0" xfId="2" applyFont="1" applyFill="1"/>
    <xf numFmtId="0" fontId="8" fillId="3" borderId="0" xfId="0" applyFont="1" applyFill="1"/>
    <xf numFmtId="0" fontId="5" fillId="3" borderId="0" xfId="0" applyFont="1" applyFill="1"/>
    <xf numFmtId="44" fontId="3" fillId="3" borderId="0" xfId="0" applyNumberFormat="1" applyFont="1" applyFill="1"/>
    <xf numFmtId="0" fontId="3" fillId="3" borderId="0" xfId="0" applyFont="1" applyFill="1" applyAlignment="1"/>
    <xf numFmtId="0" fontId="5" fillId="3" borderId="0" xfId="0" applyFont="1" applyFill="1" applyAlignment="1"/>
    <xf numFmtId="44" fontId="3" fillId="3" borderId="0" xfId="0" applyNumberFormat="1" applyFont="1" applyFill="1" applyBorder="1"/>
    <xf numFmtId="0" fontId="0" fillId="0" borderId="0" xfId="0" applyBorder="1"/>
    <xf numFmtId="0" fontId="4" fillId="3" borderId="0" xfId="0" applyFont="1" applyFill="1"/>
    <xf numFmtId="164" fontId="3" fillId="3" borderId="0" xfId="2" applyNumberFormat="1" applyFont="1" applyFill="1" applyBorder="1"/>
    <xf numFmtId="0" fontId="10" fillId="3" borderId="0" xfId="0" applyFont="1" applyFill="1"/>
    <xf numFmtId="0" fontId="12" fillId="3" borderId="0" xfId="0" applyFont="1" applyFill="1"/>
    <xf numFmtId="0" fontId="12" fillId="0" borderId="0" xfId="0" applyFont="1" applyFill="1"/>
    <xf numFmtId="0" fontId="12" fillId="0" borderId="0" xfId="0" applyFont="1"/>
    <xf numFmtId="0" fontId="13" fillId="3" borderId="0" xfId="0" applyFont="1" applyFill="1"/>
    <xf numFmtId="0" fontId="13" fillId="3" borderId="0" xfId="0" applyFont="1" applyFill="1" applyAlignment="1"/>
    <xf numFmtId="44" fontId="12" fillId="3" borderId="0" xfId="2" applyFont="1" applyFill="1"/>
    <xf numFmtId="165" fontId="12" fillId="3" borderId="0" xfId="2" applyNumberFormat="1" applyFont="1" applyFill="1"/>
    <xf numFmtId="0" fontId="12" fillId="3" borderId="0" xfId="0" applyNumberFormat="1" applyFont="1" applyFill="1"/>
    <xf numFmtId="0" fontId="12" fillId="3" borderId="0" xfId="0" applyFont="1" applyFill="1" applyAlignment="1">
      <alignment vertical="center"/>
    </xf>
    <xf numFmtId="0" fontId="11" fillId="0" borderId="0" xfId="0" applyFont="1"/>
    <xf numFmtId="0" fontId="3" fillId="0" borderId="0" xfId="0" applyFont="1" applyFill="1" applyBorder="1"/>
    <xf numFmtId="0" fontId="3" fillId="0" borderId="0" xfId="0" applyFont="1" applyFill="1"/>
    <xf numFmtId="0" fontId="0" fillId="0" borderId="0" xfId="0" applyBorder="1" applyAlignment="1">
      <alignment vertical="top"/>
    </xf>
    <xf numFmtId="0" fontId="14" fillId="0" borderId="0" xfId="0" applyFont="1" applyBorder="1" applyAlignment="1">
      <alignment vertical="top" wrapText="1"/>
    </xf>
    <xf numFmtId="0" fontId="15" fillId="3" borderId="0" xfId="0" applyFont="1" applyFill="1"/>
    <xf numFmtId="0" fontId="3" fillId="3" borderId="0" xfId="0" applyFont="1" applyFill="1" applyBorder="1" applyAlignment="1"/>
    <xf numFmtId="0" fontId="16" fillId="3" borderId="0" xfId="0" applyFont="1" applyFill="1" applyBorder="1"/>
    <xf numFmtId="0" fontId="3" fillId="3" borderId="0" xfId="0" applyFont="1" applyFill="1" applyAlignment="1">
      <alignment wrapText="1"/>
    </xf>
    <xf numFmtId="0" fontId="5" fillId="3" borderId="0" xfId="0" applyFont="1" applyFill="1" applyBorder="1" applyAlignment="1"/>
    <xf numFmtId="0" fontId="3" fillId="3" borderId="53" xfId="0" applyFont="1" applyFill="1" applyBorder="1"/>
    <xf numFmtId="0" fontId="13" fillId="3" borderId="0" xfId="0" applyFont="1" applyFill="1" applyAlignment="1">
      <alignment horizontal="center"/>
    </xf>
    <xf numFmtId="0" fontId="17" fillId="0" borderId="0" xfId="0" applyFont="1"/>
    <xf numFmtId="0" fontId="7" fillId="0" borderId="0" xfId="0" applyFont="1" applyBorder="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Border="1" applyAlignment="1">
      <alignment vertical="center"/>
    </xf>
    <xf numFmtId="0" fontId="18" fillId="0" borderId="0" xfId="0" applyFont="1" applyAlignment="1">
      <alignment vertical="top"/>
    </xf>
    <xf numFmtId="0" fontId="13" fillId="0" borderId="0" xfId="0" applyFont="1" applyAlignment="1">
      <alignment vertical="top"/>
    </xf>
    <xf numFmtId="0" fontId="23" fillId="0" borderId="0" xfId="0" applyFont="1" applyBorder="1" applyAlignment="1">
      <alignment vertical="center"/>
    </xf>
    <xf numFmtId="0" fontId="13" fillId="0" borderId="0" xfId="0" applyFont="1" applyBorder="1" applyAlignment="1">
      <alignment horizontal="left"/>
    </xf>
    <xf numFmtId="0" fontId="13" fillId="0" borderId="0" xfId="0" applyFont="1" applyBorder="1" applyAlignment="1">
      <alignment horizontal="left" wrapText="1"/>
    </xf>
    <xf numFmtId="0" fontId="13" fillId="0" borderId="0" xfId="0" applyFont="1" applyFill="1" applyBorder="1" applyAlignment="1">
      <alignment horizontal="left"/>
    </xf>
    <xf numFmtId="0" fontId="13" fillId="0" borderId="0" xfId="0" applyFont="1" applyFill="1" applyBorder="1" applyAlignment="1">
      <alignment horizontal="left" wrapText="1"/>
    </xf>
    <xf numFmtId="0" fontId="18" fillId="0" borderId="0" xfId="0" applyFont="1" applyBorder="1" applyAlignment="1">
      <alignment horizontal="left"/>
    </xf>
    <xf numFmtId="0" fontId="13" fillId="0" borderId="0" xfId="0" applyFont="1" applyBorder="1"/>
    <xf numFmtId="0" fontId="26" fillId="0" borderId="0" xfId="0" applyFont="1"/>
    <xf numFmtId="0" fontId="25" fillId="0" borderId="0" xfId="0" applyFont="1" applyBorder="1" applyAlignment="1">
      <alignment horizontal="left"/>
    </xf>
    <xf numFmtId="0" fontId="22" fillId="0" borderId="0" xfId="0" applyFont="1"/>
    <xf numFmtId="0" fontId="13" fillId="0" borderId="0" xfId="0" applyFont="1" applyBorder="1" applyAlignment="1">
      <alignment wrapText="1"/>
    </xf>
    <xf numFmtId="0" fontId="13" fillId="0" borderId="0" xfId="0" applyFont="1"/>
    <xf numFmtId="0" fontId="25" fillId="0" borderId="0" xfId="0" applyFont="1"/>
    <xf numFmtId="0" fontId="18" fillId="0" borderId="0" xfId="0" applyFont="1" applyAlignment="1">
      <alignment horizontal="center"/>
    </xf>
    <xf numFmtId="0" fontId="13" fillId="0" borderId="0" xfId="0" applyFont="1" applyAlignment="1"/>
    <xf numFmtId="0" fontId="13" fillId="2" borderId="4" xfId="0" applyFont="1" applyFill="1" applyBorder="1"/>
    <xf numFmtId="0" fontId="13" fillId="3" borderId="0" xfId="0" applyFont="1" applyFill="1" applyBorder="1"/>
    <xf numFmtId="0" fontId="13" fillId="0" borderId="8" xfId="0" applyFont="1" applyFill="1" applyBorder="1"/>
    <xf numFmtId="0" fontId="13" fillId="2" borderId="8" xfId="0" applyFont="1" applyFill="1" applyBorder="1"/>
    <xf numFmtId="0" fontId="13" fillId="3" borderId="0" xfId="0" applyFont="1" applyFill="1" applyBorder="1" applyAlignment="1">
      <alignment horizontal="center"/>
    </xf>
    <xf numFmtId="0" fontId="21" fillId="3" borderId="0" xfId="0" applyFont="1" applyFill="1" applyBorder="1" applyAlignment="1">
      <alignment horizontal="center" vertical="center"/>
    </xf>
    <xf numFmtId="0" fontId="28" fillId="0" borderId="43" xfId="0" applyFont="1" applyFill="1" applyBorder="1" applyAlignment="1">
      <alignment horizontal="center" vertical="center"/>
    </xf>
    <xf numFmtId="0" fontId="13" fillId="0" borderId="43" xfId="0" applyFont="1" applyBorder="1"/>
    <xf numFmtId="0" fontId="13" fillId="0" borderId="43" xfId="0" applyFont="1" applyFill="1" applyBorder="1"/>
    <xf numFmtId="0" fontId="13" fillId="0" borderId="44" xfId="0" applyFont="1" applyBorder="1"/>
    <xf numFmtId="0" fontId="21" fillId="0" borderId="1" xfId="0" applyFont="1" applyBorder="1" applyAlignment="1">
      <alignment horizontal="left"/>
    </xf>
    <xf numFmtId="44" fontId="13" fillId="0" borderId="43" xfId="2" applyFont="1" applyFill="1" applyBorder="1"/>
    <xf numFmtId="44" fontId="27" fillId="0" borderId="43" xfId="2" applyFont="1" applyFill="1" applyBorder="1"/>
    <xf numFmtId="44" fontId="13" fillId="0" borderId="44" xfId="2" applyFont="1" applyBorder="1"/>
    <xf numFmtId="0" fontId="13" fillId="0" borderId="46" xfId="0" applyFont="1" applyBorder="1"/>
    <xf numFmtId="166" fontId="13" fillId="2" borderId="8" xfId="0" applyNumberFormat="1" applyFont="1" applyFill="1" applyBorder="1" applyAlignment="1">
      <alignment horizontal="right"/>
    </xf>
    <xf numFmtId="0" fontId="27" fillId="0" borderId="8" xfId="0" applyFont="1" applyFill="1" applyBorder="1" applyAlignment="1">
      <alignment horizontal="left"/>
    </xf>
    <xf numFmtId="0" fontId="13" fillId="0" borderId="8" xfId="0" applyFont="1" applyFill="1" applyBorder="1" applyAlignment="1">
      <alignment horizontal="left"/>
    </xf>
    <xf numFmtId="44" fontId="13" fillId="2" borderId="8" xfId="2" applyFont="1" applyFill="1" applyBorder="1" applyAlignment="1">
      <alignment horizontal="right"/>
    </xf>
    <xf numFmtId="44" fontId="27" fillId="0" borderId="8" xfId="2" applyFont="1" applyFill="1" applyBorder="1"/>
    <xf numFmtId="44" fontId="13" fillId="2" borderId="45" xfId="2" applyFont="1" applyFill="1" applyBorder="1" applyAlignment="1">
      <alignment horizontal="right"/>
    </xf>
    <xf numFmtId="0" fontId="29" fillId="0" borderId="46" xfId="0" applyFont="1" applyBorder="1" applyAlignment="1">
      <alignment horizontal="right"/>
    </xf>
    <xf numFmtId="44" fontId="21" fillId="0" borderId="8" xfId="0" applyNumberFormat="1" applyFont="1" applyBorder="1" applyAlignment="1">
      <alignment horizontal="right"/>
    </xf>
    <xf numFmtId="44" fontId="28" fillId="0" borderId="8" xfId="0" applyNumberFormat="1" applyFont="1" applyFill="1" applyBorder="1" applyAlignment="1">
      <alignment horizontal="right"/>
    </xf>
    <xf numFmtId="0" fontId="21" fillId="0" borderId="8" xfId="0" applyFont="1" applyFill="1" applyBorder="1" applyAlignment="1">
      <alignment horizontal="right"/>
    </xf>
    <xf numFmtId="44" fontId="21" fillId="0" borderId="45" xfId="0" applyNumberFormat="1" applyFont="1" applyBorder="1" applyAlignment="1">
      <alignment horizontal="right"/>
    </xf>
    <xf numFmtId="0" fontId="13" fillId="0" borderId="37" xfId="0" applyFont="1" applyFill="1" applyBorder="1" applyAlignment="1">
      <alignment wrapText="1"/>
    </xf>
    <xf numFmtId="9" fontId="13" fillId="2" borderId="31" xfId="2" applyNumberFormat="1" applyFont="1" applyFill="1" applyBorder="1"/>
    <xf numFmtId="44" fontId="27" fillId="0" borderId="31" xfId="2" applyFont="1" applyFill="1" applyBorder="1"/>
    <xf numFmtId="0" fontId="13" fillId="0" borderId="31" xfId="0" applyFont="1" applyFill="1" applyBorder="1"/>
    <xf numFmtId="0" fontId="21" fillId="0" borderId="42" xfId="0" applyFont="1" applyBorder="1" applyAlignment="1">
      <alignment horizontal="left" vertical="center"/>
    </xf>
    <xf numFmtId="0" fontId="21" fillId="0" borderId="43" xfId="0" applyFont="1" applyBorder="1" applyAlignment="1">
      <alignment horizontal="center" vertical="center"/>
    </xf>
    <xf numFmtId="166" fontId="13" fillId="2" borderId="8" xfId="1" applyNumberFormat="1" applyFont="1" applyFill="1" applyBorder="1" applyAlignment="1">
      <alignment horizontal="right"/>
    </xf>
    <xf numFmtId="166" fontId="27" fillId="0" borderId="8" xfId="1" applyNumberFormat="1" applyFont="1" applyFill="1" applyBorder="1" applyAlignment="1">
      <alignment horizontal="left"/>
    </xf>
    <xf numFmtId="166" fontId="13" fillId="0" borderId="8" xfId="1" applyNumberFormat="1" applyFont="1" applyBorder="1" applyAlignment="1">
      <alignment horizontal="left"/>
    </xf>
    <xf numFmtId="44" fontId="13" fillId="0" borderId="8" xfId="2" applyFont="1" applyFill="1" applyBorder="1"/>
    <xf numFmtId="0" fontId="29" fillId="0" borderId="37" xfId="0" applyFont="1" applyBorder="1" applyAlignment="1">
      <alignment horizontal="right"/>
    </xf>
    <xf numFmtId="44" fontId="21" fillId="0" borderId="31" xfId="2" applyFont="1" applyFill="1" applyBorder="1" applyAlignment="1">
      <alignment horizontal="right"/>
    </xf>
    <xf numFmtId="44" fontId="28" fillId="0" borderId="31" xfId="2" applyFont="1" applyFill="1" applyBorder="1"/>
    <xf numFmtId="44" fontId="21" fillId="0" borderId="31" xfId="2" applyFont="1" applyFill="1" applyBorder="1"/>
    <xf numFmtId="44" fontId="21" fillId="0" borderId="32" xfId="2" applyFont="1" applyFill="1" applyBorder="1" applyAlignment="1">
      <alignment horizontal="right"/>
    </xf>
    <xf numFmtId="0" fontId="21" fillId="0" borderId="42" xfId="0" applyFont="1" applyBorder="1" applyAlignment="1">
      <alignment horizontal="left"/>
    </xf>
    <xf numFmtId="44" fontId="13" fillId="0" borderId="44" xfId="2" applyFont="1" applyFill="1" applyBorder="1"/>
    <xf numFmtId="0" fontId="13" fillId="0" borderId="46" xfId="0" applyFont="1" applyFill="1" applyBorder="1"/>
    <xf numFmtId="0" fontId="27" fillId="0" borderId="8" xfId="0" applyFont="1" applyFill="1" applyBorder="1" applyAlignment="1">
      <alignment horizontal="right"/>
    </xf>
    <xf numFmtId="0" fontId="13" fillId="0" borderId="8" xfId="0" applyFont="1" applyFill="1" applyBorder="1" applyAlignment="1">
      <alignment horizontal="right"/>
    </xf>
    <xf numFmtId="0" fontId="13" fillId="0" borderId="46" xfId="0" applyFont="1" applyBorder="1" applyAlignment="1">
      <alignment wrapText="1"/>
    </xf>
    <xf numFmtId="0" fontId="29" fillId="0" borderId="35" xfId="0" applyFont="1" applyBorder="1" applyAlignment="1">
      <alignment horizontal="right"/>
    </xf>
    <xf numFmtId="44" fontId="21" fillId="0" borderId="59" xfId="2" applyFont="1" applyFill="1" applyBorder="1" applyAlignment="1">
      <alignment horizontal="right"/>
    </xf>
    <xf numFmtId="44" fontId="28" fillId="0" borderId="56" xfId="2" applyFont="1" applyFill="1" applyBorder="1"/>
    <xf numFmtId="44" fontId="21" fillId="0" borderId="56" xfId="2" applyFont="1" applyFill="1" applyBorder="1" applyAlignment="1">
      <alignment horizontal="right"/>
    </xf>
    <xf numFmtId="44" fontId="21" fillId="0" borderId="56" xfId="2" applyFont="1" applyFill="1" applyBorder="1"/>
    <xf numFmtId="44" fontId="21" fillId="0" borderId="57" xfId="2" applyFont="1" applyFill="1" applyBorder="1" applyAlignment="1">
      <alignment horizontal="right"/>
    </xf>
    <xf numFmtId="0" fontId="13" fillId="0" borderId="50" xfId="0" applyFont="1" applyFill="1" applyBorder="1" applyAlignment="1">
      <alignment wrapText="1"/>
    </xf>
    <xf numFmtId="9" fontId="13" fillId="2" borderId="51" xfId="2" applyNumberFormat="1" applyFont="1" applyFill="1" applyBorder="1" applyAlignment="1">
      <alignment horizontal="right"/>
    </xf>
    <xf numFmtId="44" fontId="27" fillId="0" borderId="51" xfId="2" applyFont="1" applyFill="1" applyBorder="1"/>
    <xf numFmtId="9" fontId="13" fillId="2" borderId="51" xfId="3" applyFont="1" applyFill="1" applyBorder="1"/>
    <xf numFmtId="9" fontId="13" fillId="0" borderId="51" xfId="3" applyFont="1" applyFill="1" applyBorder="1"/>
    <xf numFmtId="0" fontId="21" fillId="0" borderId="0" xfId="0" applyFont="1" applyBorder="1" applyAlignment="1">
      <alignment horizontal="right"/>
    </xf>
    <xf numFmtId="44" fontId="21" fillId="0" borderId="0" xfId="2" applyFont="1" applyFill="1" applyBorder="1" applyAlignment="1">
      <alignment horizontal="right"/>
    </xf>
    <xf numFmtId="44" fontId="28" fillId="0" borderId="0" xfId="2" applyFont="1" applyFill="1" applyBorder="1"/>
    <xf numFmtId="44" fontId="21" fillId="0" borderId="0" xfId="2" applyFont="1" applyFill="1" applyBorder="1"/>
    <xf numFmtId="0" fontId="28" fillId="0" borderId="43" xfId="0" applyFont="1" applyBorder="1" applyAlignment="1">
      <alignment horizontal="center" vertical="center"/>
    </xf>
    <xf numFmtId="44" fontId="13" fillId="0" borderId="43" xfId="2" applyFont="1" applyBorder="1"/>
    <xf numFmtId="44" fontId="27" fillId="0" borderId="43" xfId="2" applyFont="1" applyBorder="1"/>
    <xf numFmtId="166" fontId="27" fillId="0" borderId="8" xfId="0" applyNumberFormat="1" applyFont="1" applyBorder="1" applyAlignment="1">
      <alignment horizontal="right"/>
    </xf>
    <xf numFmtId="166" fontId="13" fillId="0" borderId="8" xfId="0" applyNumberFormat="1" applyFont="1" applyBorder="1" applyAlignment="1">
      <alignment horizontal="right"/>
    </xf>
    <xf numFmtId="44" fontId="27" fillId="0" borderId="8" xfId="2" applyFont="1" applyBorder="1" applyAlignment="1">
      <alignment horizontal="right"/>
    </xf>
    <xf numFmtId="0" fontId="13" fillId="0" borderId="8" xfId="0" applyFont="1" applyBorder="1" applyAlignment="1">
      <alignment horizontal="right"/>
    </xf>
    <xf numFmtId="44" fontId="28" fillId="0" borderId="8" xfId="0" applyNumberFormat="1" applyFont="1" applyBorder="1" applyAlignment="1">
      <alignment horizontal="right"/>
    </xf>
    <xf numFmtId="0" fontId="21" fillId="0" borderId="8" xfId="0" applyFont="1" applyBorder="1" applyAlignment="1">
      <alignment horizontal="right"/>
    </xf>
    <xf numFmtId="0" fontId="13" fillId="0" borderId="37" xfId="0" applyFont="1" applyBorder="1" applyAlignment="1">
      <alignment wrapText="1"/>
    </xf>
    <xf numFmtId="44" fontId="27" fillId="0" borderId="31" xfId="2" applyFont="1" applyBorder="1"/>
    <xf numFmtId="0" fontId="13" fillId="0" borderId="31" xfId="0" applyFont="1" applyBorder="1"/>
    <xf numFmtId="44" fontId="27" fillId="0" borderId="8" xfId="2" applyFont="1" applyBorder="1"/>
    <xf numFmtId="44" fontId="13" fillId="0" borderId="8" xfId="2" applyFont="1" applyBorder="1"/>
    <xf numFmtId="44" fontId="21" fillId="0" borderId="31" xfId="2" applyFont="1" applyBorder="1" applyAlignment="1">
      <alignment horizontal="right"/>
    </xf>
    <xf numFmtId="44" fontId="28" fillId="0" borderId="31" xfId="2" applyFont="1" applyBorder="1"/>
    <xf numFmtId="44" fontId="21" fillId="0" borderId="31" xfId="2" applyFont="1" applyBorder="1"/>
    <xf numFmtId="44" fontId="21" fillId="0" borderId="32" xfId="2" applyFont="1" applyBorder="1" applyAlignment="1">
      <alignment horizontal="right"/>
    </xf>
    <xf numFmtId="44" fontId="21" fillId="0" borderId="59" xfId="2" applyFont="1" applyBorder="1" applyAlignment="1">
      <alignment horizontal="right"/>
    </xf>
    <xf numFmtId="44" fontId="28" fillId="0" borderId="56" xfId="2" applyFont="1" applyBorder="1"/>
    <xf numFmtId="44" fontId="21" fillId="0" borderId="56" xfId="2" applyFont="1" applyBorder="1" applyAlignment="1">
      <alignment horizontal="right"/>
    </xf>
    <xf numFmtId="44" fontId="21" fillId="0" borderId="56" xfId="2" applyFont="1" applyBorder="1"/>
    <xf numFmtId="44" fontId="21" fillId="0" borderId="57" xfId="2" applyFont="1" applyBorder="1" applyAlignment="1">
      <alignment horizontal="right"/>
    </xf>
    <xf numFmtId="0" fontId="13" fillId="0" borderId="50" xfId="0" applyFont="1" applyBorder="1" applyAlignment="1">
      <alignment wrapText="1"/>
    </xf>
    <xf numFmtId="9" fontId="27" fillId="0" borderId="51" xfId="2" applyNumberFormat="1" applyFont="1" applyBorder="1" applyAlignment="1">
      <alignment horizontal="right"/>
    </xf>
    <xf numFmtId="9" fontId="13" fillId="0" borderId="51" xfId="2" applyNumberFormat="1" applyFont="1" applyBorder="1" applyAlignment="1">
      <alignment horizontal="right"/>
    </xf>
    <xf numFmtId="9" fontId="13" fillId="2" borderId="52" xfId="2" applyNumberFormat="1" applyFont="1" applyFill="1" applyBorder="1" applyAlignment="1">
      <alignment horizontal="right"/>
    </xf>
    <xf numFmtId="0" fontId="27" fillId="3" borderId="0" xfId="0" applyFont="1" applyFill="1" applyBorder="1"/>
    <xf numFmtId="9" fontId="27" fillId="0" borderId="51" xfId="3" applyFont="1" applyBorder="1"/>
    <xf numFmtId="9" fontId="13" fillId="0" borderId="51" xfId="3" applyFont="1" applyBorder="1"/>
    <xf numFmtId="0" fontId="13" fillId="0" borderId="0" xfId="0" applyFont="1" applyAlignment="1">
      <alignment horizontal="right"/>
    </xf>
    <xf numFmtId="44" fontId="13" fillId="0" borderId="0" xfId="2" applyFont="1" applyAlignment="1">
      <alignment horizontal="right"/>
    </xf>
    <xf numFmtId="0" fontId="21" fillId="0" borderId="0" xfId="0" applyFont="1" applyBorder="1" applyAlignment="1">
      <alignment horizontal="center" vertical="center"/>
    </xf>
    <xf numFmtId="0" fontId="27" fillId="0" borderId="33" xfId="0" applyFont="1" applyFill="1" applyBorder="1"/>
    <xf numFmtId="0" fontId="13" fillId="0" borderId="33" xfId="0" applyFont="1" applyBorder="1"/>
    <xf numFmtId="0" fontId="13" fillId="0" borderId="33" xfId="0" applyFont="1" applyFill="1" applyBorder="1"/>
    <xf numFmtId="0" fontId="13" fillId="0" borderId="34" xfId="0" applyFont="1" applyBorder="1"/>
    <xf numFmtId="0" fontId="21" fillId="0" borderId="48" xfId="0" applyFont="1" applyBorder="1" applyAlignment="1">
      <alignment horizontal="left"/>
    </xf>
    <xf numFmtId="44" fontId="13" fillId="0" borderId="9" xfId="2" applyFont="1" applyBorder="1"/>
    <xf numFmtId="0" fontId="27" fillId="0" borderId="9" xfId="0" applyFont="1" applyFill="1" applyBorder="1"/>
    <xf numFmtId="0" fontId="13" fillId="0" borderId="9" xfId="0" applyFont="1" applyFill="1" applyBorder="1"/>
    <xf numFmtId="44" fontId="13" fillId="0" borderId="49" xfId="2" applyFont="1" applyBorder="1"/>
    <xf numFmtId="0" fontId="13" fillId="0" borderId="42" xfId="0" applyFont="1" applyBorder="1" applyAlignment="1">
      <alignment wrapText="1"/>
    </xf>
    <xf numFmtId="166" fontId="27" fillId="0" borderId="43" xfId="0" applyNumberFormat="1" applyFont="1" applyFill="1" applyBorder="1" applyAlignment="1">
      <alignment horizontal="right"/>
    </xf>
    <xf numFmtId="166" fontId="13" fillId="0" borderId="43" xfId="0" applyNumberFormat="1" applyFont="1" applyFill="1" applyBorder="1" applyAlignment="1">
      <alignment horizontal="right"/>
    </xf>
    <xf numFmtId="0" fontId="29" fillId="0" borderId="46" xfId="0" applyFont="1" applyBorder="1" applyAlignment="1">
      <alignment horizontal="right" wrapText="1"/>
    </xf>
    <xf numFmtId="44" fontId="21" fillId="0" borderId="8" xfId="2" applyFont="1" applyFill="1" applyBorder="1" applyAlignment="1">
      <alignment horizontal="right"/>
    </xf>
    <xf numFmtId="44" fontId="28" fillId="0" borderId="8" xfId="2" applyFont="1" applyFill="1" applyBorder="1" applyAlignment="1">
      <alignment horizontal="right"/>
    </xf>
    <xf numFmtId="44" fontId="21" fillId="0" borderId="45" xfId="2" applyFont="1" applyFill="1" applyBorder="1" applyAlignment="1">
      <alignment horizontal="right"/>
    </xf>
    <xf numFmtId="9" fontId="13" fillId="2" borderId="31" xfId="3" applyFont="1" applyFill="1" applyBorder="1"/>
    <xf numFmtId="9" fontId="27" fillId="0" borderId="31" xfId="3" applyFont="1" applyFill="1" applyBorder="1"/>
    <xf numFmtId="9" fontId="13" fillId="0" borderId="31" xfId="3" applyFont="1" applyFill="1" applyBorder="1"/>
    <xf numFmtId="0" fontId="26" fillId="0" borderId="58" xfId="0" applyFont="1" applyBorder="1"/>
    <xf numFmtId="9" fontId="13" fillId="2" borderId="32" xfId="3" applyFont="1" applyFill="1" applyBorder="1"/>
    <xf numFmtId="0" fontId="21" fillId="0" borderId="43" xfId="0" applyFont="1" applyBorder="1" applyAlignment="1">
      <alignment horizontal="center"/>
    </xf>
    <xf numFmtId="0" fontId="27" fillId="0" borderId="43" xfId="0" applyFont="1" applyFill="1" applyBorder="1"/>
    <xf numFmtId="0" fontId="13" fillId="0" borderId="47" xfId="0" applyFont="1" applyFill="1" applyBorder="1" applyAlignment="1">
      <alignment wrapText="1"/>
    </xf>
    <xf numFmtId="9" fontId="13" fillId="2" borderId="56" xfId="3" applyFont="1" applyFill="1" applyBorder="1"/>
    <xf numFmtId="44" fontId="27" fillId="0" borderId="56" xfId="2" applyFont="1" applyFill="1" applyBorder="1"/>
    <xf numFmtId="9" fontId="13" fillId="0" borderId="56" xfId="3" applyFont="1" applyFill="1" applyBorder="1"/>
    <xf numFmtId="9" fontId="13" fillId="2" borderId="57" xfId="3" applyFont="1" applyFill="1" applyBorder="1"/>
    <xf numFmtId="0" fontId="27" fillId="0" borderId="9" xfId="0" applyFont="1" applyBorder="1"/>
    <xf numFmtId="0" fontId="13" fillId="0" borderId="9" xfId="0" applyFont="1" applyBorder="1"/>
    <xf numFmtId="0" fontId="27" fillId="0" borderId="8" xfId="0" applyFont="1" applyBorder="1" applyAlignment="1">
      <alignment horizontal="right"/>
    </xf>
    <xf numFmtId="44" fontId="21" fillId="0" borderId="8" xfId="2" applyFont="1" applyBorder="1" applyAlignment="1">
      <alignment horizontal="right"/>
    </xf>
    <xf numFmtId="44" fontId="28" fillId="0" borderId="8" xfId="2" applyFont="1" applyBorder="1" applyAlignment="1">
      <alignment horizontal="right"/>
    </xf>
    <xf numFmtId="44" fontId="21" fillId="0" borderId="45" xfId="2" applyFont="1" applyBorder="1" applyAlignment="1">
      <alignment horizontal="right"/>
    </xf>
    <xf numFmtId="9" fontId="27" fillId="0" borderId="31" xfId="3" applyFont="1" applyBorder="1"/>
    <xf numFmtId="9" fontId="13" fillId="0" borderId="31" xfId="3" applyFont="1" applyBorder="1"/>
    <xf numFmtId="0" fontId="27" fillId="0" borderId="43" xfId="0" applyFont="1" applyBorder="1"/>
    <xf numFmtId="0" fontId="13" fillId="0" borderId="47" xfId="0" applyFont="1" applyBorder="1" applyAlignment="1">
      <alignment wrapText="1"/>
    </xf>
    <xf numFmtId="44" fontId="27" fillId="0" borderId="56" xfId="2" applyFont="1" applyBorder="1"/>
    <xf numFmtId="9" fontId="13" fillId="0" borderId="56" xfId="3" applyFont="1" applyBorder="1"/>
    <xf numFmtId="44" fontId="13" fillId="3" borderId="0" xfId="2" applyFont="1" applyFill="1" applyBorder="1"/>
    <xf numFmtId="0" fontId="13" fillId="3" borderId="0" xfId="0" applyFont="1" applyFill="1" applyBorder="1" applyAlignment="1">
      <alignment horizontal="center" vertical="top"/>
    </xf>
    <xf numFmtId="44" fontId="13" fillId="0" borderId="8" xfId="0" applyNumberFormat="1" applyFont="1" applyFill="1" applyBorder="1"/>
    <xf numFmtId="0" fontId="13" fillId="0" borderId="8" xfId="0" applyFont="1" applyBorder="1"/>
    <xf numFmtId="44" fontId="13" fillId="0" borderId="8" xfId="0" applyNumberFormat="1" applyFont="1" applyBorder="1"/>
    <xf numFmtId="0" fontId="26" fillId="0" borderId="8" xfId="0" applyFont="1" applyBorder="1"/>
    <xf numFmtId="44" fontId="13" fillId="3" borderId="0" xfId="0" applyNumberFormat="1" applyFont="1" applyFill="1" applyBorder="1"/>
    <xf numFmtId="0" fontId="13" fillId="3" borderId="0" xfId="0" applyFont="1" applyFill="1" applyBorder="1" applyAlignment="1"/>
    <xf numFmtId="0" fontId="13" fillId="3" borderId="0" xfId="0" applyFont="1" applyFill="1" applyBorder="1" applyAlignment="1">
      <alignment wrapText="1"/>
    </xf>
    <xf numFmtId="44" fontId="13" fillId="3" borderId="0" xfId="0" applyNumberFormat="1" applyFont="1" applyFill="1"/>
    <xf numFmtId="0" fontId="13" fillId="0" borderId="28" xfId="0" applyFont="1" applyBorder="1"/>
    <xf numFmtId="0" fontId="13" fillId="0" borderId="39" xfId="0" applyFont="1" applyFill="1" applyBorder="1"/>
    <xf numFmtId="44" fontId="13" fillId="0" borderId="39" xfId="0" applyNumberFormat="1" applyFont="1" applyFill="1" applyBorder="1"/>
    <xf numFmtId="0" fontId="24" fillId="0" borderId="0" xfId="0" applyFont="1"/>
    <xf numFmtId="0" fontId="22" fillId="0" borderId="0" xfId="0" applyFont="1" applyAlignment="1">
      <alignment horizontal="center"/>
    </xf>
    <xf numFmtId="0" fontId="22" fillId="3" borderId="0" xfId="0" applyFont="1" applyFill="1"/>
    <xf numFmtId="0" fontId="22" fillId="0" borderId="1" xfId="0" applyFont="1" applyBorder="1"/>
    <xf numFmtId="0" fontId="22" fillId="0" borderId="2" xfId="0" applyFont="1" applyBorder="1" applyAlignment="1">
      <alignment horizontal="left" wrapText="1"/>
    </xf>
    <xf numFmtId="44" fontId="22" fillId="2" borderId="2" xfId="0" applyNumberFormat="1" applyFont="1" applyFill="1" applyBorder="1" applyAlignment="1">
      <alignment horizontal="right" wrapText="1"/>
    </xf>
    <xf numFmtId="0" fontId="22" fillId="0" borderId="2" xfId="0" applyFont="1" applyBorder="1" applyAlignment="1">
      <alignment horizontal="right"/>
    </xf>
    <xf numFmtId="44" fontId="22" fillId="0" borderId="2" xfId="2" applyFont="1" applyBorder="1" applyAlignment="1">
      <alignment horizontal="right"/>
    </xf>
    <xf numFmtId="0" fontId="31" fillId="3" borderId="0" xfId="0" applyFont="1" applyFill="1"/>
    <xf numFmtId="0" fontId="22" fillId="0" borderId="8" xfId="0" applyFont="1" applyBorder="1"/>
    <xf numFmtId="44" fontId="22" fillId="0" borderId="8" xfId="0" applyNumberFormat="1" applyFont="1" applyBorder="1"/>
    <xf numFmtId="0" fontId="22" fillId="0" borderId="3" xfId="0" applyFont="1" applyBorder="1" applyAlignment="1">
      <alignment wrapText="1"/>
    </xf>
    <xf numFmtId="0" fontId="22" fillId="0" borderId="4" xfId="0" applyFont="1" applyBorder="1" applyAlignment="1">
      <alignment horizontal="left" wrapText="1"/>
    </xf>
    <xf numFmtId="0" fontId="22" fillId="0" borderId="4" xfId="0" applyFont="1" applyBorder="1" applyAlignment="1">
      <alignment horizontal="right"/>
    </xf>
    <xf numFmtId="44" fontId="22" fillId="0" borderId="4" xfId="2" applyFont="1" applyBorder="1" applyAlignment="1">
      <alignment horizontal="right"/>
    </xf>
    <xf numFmtId="0" fontId="22" fillId="0" borderId="6" xfId="0" applyFont="1" applyBorder="1" applyAlignment="1">
      <alignment horizontal="left" wrapText="1"/>
    </xf>
    <xf numFmtId="0" fontId="22" fillId="0" borderId="6" xfId="0" applyFont="1" applyBorder="1" applyAlignment="1">
      <alignment horizontal="right"/>
    </xf>
    <xf numFmtId="44" fontId="22" fillId="0" borderId="6" xfId="2" applyFont="1" applyBorder="1" applyAlignment="1">
      <alignment horizontal="right"/>
    </xf>
    <xf numFmtId="0" fontId="22" fillId="0" borderId="0" xfId="0" applyFont="1" applyBorder="1"/>
    <xf numFmtId="44" fontId="22" fillId="0" borderId="0" xfId="0" applyNumberFormat="1" applyFont="1" applyBorder="1"/>
    <xf numFmtId="0" fontId="22" fillId="3" borderId="0" xfId="0" applyFont="1" applyFill="1" applyBorder="1" applyAlignment="1">
      <alignment horizontal="left" wrapText="1"/>
    </xf>
    <xf numFmtId="44" fontId="22" fillId="3" borderId="0" xfId="0" applyNumberFormat="1" applyFont="1" applyFill="1" applyBorder="1" applyAlignment="1">
      <alignment horizontal="left" wrapText="1"/>
    </xf>
    <xf numFmtId="0" fontId="22" fillId="3" borderId="0" xfId="0" applyFont="1" applyFill="1" applyBorder="1"/>
    <xf numFmtId="44" fontId="22" fillId="3" borderId="0" xfId="2" applyFont="1" applyFill="1" applyBorder="1"/>
    <xf numFmtId="0" fontId="24" fillId="3" borderId="0" xfId="0" applyFont="1" applyFill="1" applyBorder="1"/>
    <xf numFmtId="0" fontId="31" fillId="0" borderId="0" xfId="0" applyFont="1" applyFill="1"/>
    <xf numFmtId="0" fontId="22" fillId="0" borderId="0" xfId="0" applyFont="1" applyFill="1"/>
    <xf numFmtId="0" fontId="22" fillId="3" borderId="0" xfId="0" applyFont="1" applyFill="1" applyBorder="1" applyAlignment="1">
      <alignment wrapText="1"/>
    </xf>
    <xf numFmtId="0" fontId="22" fillId="0" borderId="5" xfId="0" applyFont="1" applyBorder="1"/>
    <xf numFmtId="0" fontId="22" fillId="0" borderId="4" xfId="0" applyFont="1" applyBorder="1"/>
    <xf numFmtId="44" fontId="22" fillId="0" borderId="4" xfId="2" applyFont="1" applyBorder="1"/>
    <xf numFmtId="44" fontId="22" fillId="3" borderId="0" xfId="2" applyFont="1" applyFill="1"/>
    <xf numFmtId="44" fontId="22" fillId="0" borderId="4" xfId="0" applyNumberFormat="1" applyFont="1" applyBorder="1"/>
    <xf numFmtId="0" fontId="22" fillId="0" borderId="31" xfId="0" applyFont="1" applyBorder="1" applyAlignment="1">
      <alignment horizontal="right"/>
    </xf>
    <xf numFmtId="44" fontId="22" fillId="0" borderId="31" xfId="2" applyFont="1" applyBorder="1" applyAlignment="1">
      <alignment horizontal="right"/>
    </xf>
    <xf numFmtId="44" fontId="22" fillId="3" borderId="0" xfId="0" applyNumberFormat="1" applyFont="1" applyFill="1"/>
    <xf numFmtId="0" fontId="21" fillId="0" borderId="8" xfId="0" applyFont="1" applyBorder="1" applyAlignment="1">
      <alignment vertical="center"/>
    </xf>
    <xf numFmtId="44" fontId="21" fillId="0" borderId="8" xfId="2" applyFont="1" applyBorder="1" applyAlignment="1">
      <alignment vertical="center"/>
    </xf>
    <xf numFmtId="0" fontId="21" fillId="0" borderId="8" xfId="0" applyFont="1" applyBorder="1" applyAlignment="1">
      <alignment vertical="center" wrapText="1"/>
    </xf>
    <xf numFmtId="44" fontId="21" fillId="0" borderId="8" xfId="2" applyFont="1" applyBorder="1" applyAlignment="1">
      <alignment vertical="center" wrapText="1"/>
    </xf>
    <xf numFmtId="165" fontId="21" fillId="0" borderId="8" xfId="2" applyNumberFormat="1" applyFont="1" applyBorder="1" applyAlignment="1">
      <alignment vertical="center"/>
    </xf>
    <xf numFmtId="0" fontId="21" fillId="0" borderId="0" xfId="0" applyFont="1" applyBorder="1" applyAlignment="1">
      <alignment vertical="center"/>
    </xf>
    <xf numFmtId="0" fontId="13" fillId="3" borderId="0" xfId="0" applyFont="1" applyFill="1" applyAlignment="1">
      <alignment vertical="center"/>
    </xf>
    <xf numFmtId="0" fontId="13" fillId="2" borderId="25" xfId="0" applyFont="1" applyFill="1" applyBorder="1"/>
    <xf numFmtId="44" fontId="13" fillId="2" borderId="25" xfId="2" applyFont="1" applyFill="1" applyBorder="1"/>
    <xf numFmtId="0" fontId="13" fillId="0" borderId="25" xfId="0" applyFont="1" applyBorder="1"/>
    <xf numFmtId="44" fontId="13" fillId="0" borderId="25" xfId="2" applyFont="1" applyBorder="1"/>
    <xf numFmtId="165" fontId="13" fillId="2" borderId="25" xfId="2" applyNumberFormat="1" applyFont="1" applyFill="1" applyBorder="1"/>
    <xf numFmtId="44" fontId="13" fillId="0" borderId="25" xfId="0" applyNumberFormat="1" applyFont="1" applyBorder="1"/>
    <xf numFmtId="44" fontId="13" fillId="0" borderId="0" xfId="0" applyNumberFormat="1" applyFont="1" applyBorder="1"/>
    <xf numFmtId="44" fontId="13" fillId="2" borderId="8" xfId="2" applyFont="1" applyFill="1" applyBorder="1"/>
    <xf numFmtId="44" fontId="13" fillId="2" borderId="0" xfId="2" applyFont="1" applyFill="1"/>
    <xf numFmtId="0" fontId="13" fillId="2" borderId="25" xfId="2" applyNumberFormat="1" applyFont="1" applyFill="1" applyBorder="1"/>
    <xf numFmtId="165" fontId="13" fillId="2" borderId="8" xfId="2" applyNumberFormat="1" applyFont="1" applyFill="1" applyBorder="1"/>
    <xf numFmtId="0" fontId="13" fillId="3" borderId="8" xfId="0" applyFont="1" applyFill="1" applyBorder="1"/>
    <xf numFmtId="0" fontId="13" fillId="3" borderId="8" xfId="0" applyFont="1" applyFill="1" applyBorder="1" applyAlignment="1">
      <alignment horizontal="right"/>
    </xf>
    <xf numFmtId="0" fontId="13" fillId="2" borderId="28" xfId="0" applyFont="1" applyFill="1" applyBorder="1"/>
    <xf numFmtId="44" fontId="13" fillId="2" borderId="28" xfId="2" applyFont="1" applyFill="1" applyBorder="1"/>
    <xf numFmtId="0" fontId="13" fillId="0" borderId="29" xfId="0" applyFont="1" applyBorder="1"/>
    <xf numFmtId="44" fontId="13" fillId="0" borderId="29" xfId="2" applyFont="1" applyBorder="1"/>
    <xf numFmtId="165" fontId="13" fillId="2" borderId="28" xfId="2" applyNumberFormat="1" applyFont="1" applyFill="1" applyBorder="1"/>
    <xf numFmtId="0" fontId="32" fillId="3" borderId="0" xfId="0" applyFont="1" applyFill="1"/>
    <xf numFmtId="0" fontId="21" fillId="3" borderId="8" xfId="0" applyFont="1" applyFill="1" applyBorder="1"/>
    <xf numFmtId="44" fontId="21" fillId="3" borderId="8" xfId="0" applyNumberFormat="1" applyFont="1" applyFill="1" applyBorder="1"/>
    <xf numFmtId="165" fontId="13" fillId="0" borderId="8" xfId="2" applyNumberFormat="1" applyFont="1" applyBorder="1"/>
    <xf numFmtId="165" fontId="13" fillId="0" borderId="0" xfId="2" applyNumberFormat="1" applyFont="1" applyFill="1" applyBorder="1"/>
    <xf numFmtId="0" fontId="21" fillId="0" borderId="27" xfId="0" applyFont="1" applyBorder="1"/>
    <xf numFmtId="44" fontId="13" fillId="0" borderId="27" xfId="2" applyFont="1" applyBorder="1"/>
    <xf numFmtId="44" fontId="13" fillId="0" borderId="27" xfId="0" applyNumberFormat="1" applyFont="1" applyBorder="1"/>
    <xf numFmtId="44" fontId="13" fillId="3" borderId="27" xfId="0" applyNumberFormat="1" applyFont="1" applyFill="1" applyBorder="1"/>
    <xf numFmtId="44" fontId="13" fillId="3" borderId="27" xfId="2" applyFont="1" applyFill="1" applyBorder="1"/>
    <xf numFmtId="44" fontId="13" fillId="3" borderId="40" xfId="2" applyFont="1" applyFill="1" applyBorder="1"/>
    <xf numFmtId="0" fontId="13" fillId="0" borderId="0" xfId="0" applyFont="1" applyFill="1" applyBorder="1"/>
    <xf numFmtId="44" fontId="13" fillId="0" borderId="0" xfId="2" applyFont="1" applyFill="1" applyBorder="1"/>
    <xf numFmtId="0" fontId="13" fillId="0" borderId="0" xfId="0" applyNumberFormat="1" applyFont="1"/>
    <xf numFmtId="44" fontId="13" fillId="3" borderId="0" xfId="2" applyFont="1" applyFill="1"/>
    <xf numFmtId="165" fontId="13" fillId="3" borderId="0" xfId="2" applyNumberFormat="1" applyFont="1" applyFill="1"/>
    <xf numFmtId="0" fontId="13" fillId="0" borderId="4" xfId="0" applyFont="1" applyBorder="1"/>
    <xf numFmtId="0" fontId="13" fillId="0" borderId="4" xfId="0" applyFont="1" applyBorder="1" applyAlignment="1">
      <alignment horizontal="right"/>
    </xf>
    <xf numFmtId="0" fontId="18" fillId="3" borderId="0" xfId="0" applyFont="1" applyFill="1"/>
    <xf numFmtId="0" fontId="13" fillId="0" borderId="0" xfId="0" applyFont="1" applyFill="1"/>
    <xf numFmtId="0" fontId="21" fillId="3" borderId="0" xfId="0" applyFont="1" applyFill="1"/>
    <xf numFmtId="0" fontId="18" fillId="3" borderId="0" xfId="0" applyFont="1" applyFill="1" applyBorder="1" applyAlignment="1">
      <alignment horizontal="left" wrapText="1"/>
    </xf>
    <xf numFmtId="0" fontId="13" fillId="3" borderId="0" xfId="0" applyFont="1" applyFill="1" applyBorder="1" applyAlignment="1">
      <alignment horizontal="center" wrapText="1"/>
    </xf>
    <xf numFmtId="44" fontId="13" fillId="3" borderId="0" xfId="0" applyNumberFormat="1" applyFont="1" applyFill="1" applyBorder="1" applyAlignment="1">
      <alignment horizontal="right"/>
    </xf>
    <xf numFmtId="0" fontId="13" fillId="3" borderId="0" xfId="0" applyFont="1" applyFill="1" applyBorder="1" applyAlignment="1">
      <alignment horizontal="right"/>
    </xf>
    <xf numFmtId="43" fontId="13" fillId="3" borderId="9" xfId="0" applyNumberFormat="1" applyFont="1" applyFill="1" applyBorder="1" applyAlignment="1">
      <alignment horizontal="right"/>
    </xf>
    <xf numFmtId="43" fontId="13" fillId="3" borderId="0" xfId="1" applyFont="1" applyFill="1" applyBorder="1" applyAlignment="1">
      <alignment horizontal="right"/>
    </xf>
    <xf numFmtId="0" fontId="21" fillId="3" borderId="0" xfId="0" applyFont="1" applyFill="1" applyBorder="1"/>
    <xf numFmtId="0" fontId="21" fillId="3" borderId="0" xfId="0" applyFont="1" applyFill="1" applyBorder="1" applyAlignment="1">
      <alignment horizontal="right"/>
    </xf>
    <xf numFmtId="0" fontId="18" fillId="3" borderId="0" xfId="0" applyFont="1" applyFill="1" applyBorder="1"/>
    <xf numFmtId="43" fontId="13" fillId="3" borderId="0" xfId="0" applyNumberFormat="1" applyFont="1" applyFill="1" applyBorder="1" applyAlignment="1">
      <alignment horizontal="right"/>
    </xf>
    <xf numFmtId="44" fontId="21" fillId="3" borderId="0" xfId="2" applyFont="1" applyFill="1" applyBorder="1" applyAlignment="1">
      <alignment horizontal="right"/>
    </xf>
    <xf numFmtId="44" fontId="13" fillId="3" borderId="0" xfId="2" applyFont="1" applyFill="1" applyBorder="1" applyAlignment="1">
      <alignment horizontal="right"/>
    </xf>
    <xf numFmtId="43" fontId="21" fillId="3" borderId="0" xfId="0" applyNumberFormat="1" applyFont="1" applyFill="1" applyBorder="1" applyAlignment="1">
      <alignment horizontal="right"/>
    </xf>
    <xf numFmtId="164" fontId="13" fillId="3" borderId="0" xfId="0" applyNumberFormat="1" applyFont="1" applyFill="1" applyBorder="1" applyAlignment="1">
      <alignment horizontal="right"/>
    </xf>
    <xf numFmtId="0" fontId="13" fillId="3" borderId="0" xfId="0" applyNumberFormat="1" applyFont="1" applyFill="1" applyBorder="1" applyAlignment="1">
      <alignment horizontal="right"/>
    </xf>
    <xf numFmtId="164" fontId="21" fillId="3" borderId="55" xfId="0" applyNumberFormat="1" applyFont="1" applyFill="1" applyBorder="1" applyAlignment="1">
      <alignment horizontal="right"/>
    </xf>
    <xf numFmtId="0" fontId="18" fillId="0" borderId="0" xfId="0" applyFont="1" applyBorder="1"/>
    <xf numFmtId="44" fontId="13" fillId="0" borderId="0" xfId="0" applyNumberFormat="1" applyFont="1" applyBorder="1" applyAlignment="1">
      <alignment horizontal="right"/>
    </xf>
    <xf numFmtId="0" fontId="13" fillId="0" borderId="0" xfId="0" applyFont="1" applyBorder="1" applyAlignment="1">
      <alignment horizontal="right"/>
    </xf>
    <xf numFmtId="43" fontId="13" fillId="0" borderId="0" xfId="0" applyNumberFormat="1" applyFont="1" applyBorder="1" applyAlignment="1">
      <alignment horizontal="right"/>
    </xf>
    <xf numFmtId="43" fontId="13" fillId="0" borderId="9" xfId="0" applyNumberFormat="1" applyFont="1" applyBorder="1" applyAlignment="1">
      <alignment horizontal="right"/>
    </xf>
    <xf numFmtId="0" fontId="21" fillId="0" borderId="0" xfId="0" applyFont="1" applyBorder="1"/>
    <xf numFmtId="164" fontId="21" fillId="0" borderId="55" xfId="0" applyNumberFormat="1" applyFont="1" applyBorder="1" applyAlignment="1">
      <alignment horizontal="right"/>
    </xf>
    <xf numFmtId="44" fontId="21" fillId="0" borderId="0" xfId="0" applyNumberFormat="1" applyFont="1" applyBorder="1" applyAlignment="1">
      <alignment horizontal="right"/>
    </xf>
    <xf numFmtId="164" fontId="21" fillId="0" borderId="0" xfId="0" applyNumberFormat="1" applyFont="1" applyBorder="1" applyAlignment="1">
      <alignment horizontal="right"/>
    </xf>
    <xf numFmtId="44" fontId="21" fillId="0" borderId="55" xfId="0" applyNumberFormat="1" applyFont="1" applyBorder="1" applyAlignment="1">
      <alignment horizontal="right"/>
    </xf>
    <xf numFmtId="0" fontId="21" fillId="3" borderId="12" xfId="0" applyFont="1" applyFill="1" applyBorder="1"/>
    <xf numFmtId="0" fontId="13" fillId="3" borderId="13" xfId="0" applyFont="1" applyFill="1" applyBorder="1"/>
    <xf numFmtId="0" fontId="13" fillId="3" borderId="14" xfId="0" applyFont="1" applyFill="1" applyBorder="1"/>
    <xf numFmtId="0" fontId="13" fillId="3" borderId="15" xfId="0" applyFont="1" applyFill="1" applyBorder="1"/>
    <xf numFmtId="0" fontId="13" fillId="3" borderId="16" xfId="0" applyFont="1" applyFill="1" applyBorder="1"/>
    <xf numFmtId="49" fontId="18" fillId="3" borderId="0" xfId="0" applyNumberFormat="1" applyFont="1" applyFill="1" applyBorder="1" applyAlignment="1">
      <alignment horizontal="center" vertical="center"/>
    </xf>
    <xf numFmtId="0" fontId="13" fillId="0" borderId="15" xfId="0" applyFont="1" applyFill="1" applyBorder="1" applyAlignment="1">
      <alignment vertical="center"/>
    </xf>
    <xf numFmtId="0" fontId="13" fillId="0" borderId="0" xfId="0" applyFont="1" applyFill="1" applyAlignment="1">
      <alignment vertical="center"/>
    </xf>
    <xf numFmtId="0" fontId="13" fillId="3" borderId="0" xfId="0" applyFont="1" applyFill="1" applyBorder="1" applyAlignment="1">
      <alignment horizontal="center" vertical="center"/>
    </xf>
    <xf numFmtId="0" fontId="13" fillId="3" borderId="16" xfId="0" applyFont="1" applyFill="1" applyBorder="1" applyAlignment="1">
      <alignment horizontal="center"/>
    </xf>
    <xf numFmtId="0" fontId="13" fillId="3" borderId="17" xfId="0" applyFont="1" applyFill="1" applyBorder="1"/>
    <xf numFmtId="0" fontId="13" fillId="3" borderId="10" xfId="0" applyFont="1" applyFill="1" applyBorder="1"/>
    <xf numFmtId="0" fontId="13" fillId="3" borderId="18" xfId="0" applyFont="1" applyFill="1" applyBorder="1"/>
    <xf numFmtId="0" fontId="13" fillId="3" borderId="16" xfId="0" applyFont="1" applyFill="1" applyBorder="1" applyAlignment="1"/>
    <xf numFmtId="164" fontId="21" fillId="3" borderId="0" xfId="0" applyNumberFormat="1" applyFont="1" applyFill="1" applyBorder="1" applyAlignment="1">
      <alignment horizontal="right"/>
    </xf>
    <xf numFmtId="165" fontId="13" fillId="0" borderId="0" xfId="2" applyNumberFormat="1" applyFont="1"/>
    <xf numFmtId="0" fontId="12" fillId="3" borderId="8" xfId="0" applyFont="1" applyFill="1" applyBorder="1"/>
    <xf numFmtId="0" fontId="13" fillId="3" borderId="0" xfId="0" applyFont="1" applyFill="1" applyBorder="1" applyAlignment="1">
      <alignment vertical="center"/>
    </xf>
    <xf numFmtId="44" fontId="13" fillId="3" borderId="8" xfId="0" applyNumberFormat="1" applyFont="1" applyFill="1" applyBorder="1"/>
    <xf numFmtId="44" fontId="12" fillId="3" borderId="0" xfId="0" applyNumberFormat="1" applyFont="1" applyFill="1"/>
    <xf numFmtId="43" fontId="3" fillId="3" borderId="0" xfId="0" applyNumberFormat="1" applyFont="1" applyFill="1"/>
    <xf numFmtId="44" fontId="5" fillId="3" borderId="0" xfId="0" applyNumberFormat="1" applyFont="1" applyFill="1"/>
    <xf numFmtId="0" fontId="29" fillId="0" borderId="37" xfId="0" applyFont="1" applyBorder="1" applyAlignment="1">
      <alignment horizontal="right" wrapText="1"/>
    </xf>
    <xf numFmtId="0" fontId="21" fillId="0" borderId="42" xfId="0" applyFont="1" applyBorder="1" applyAlignment="1">
      <alignment horizontal="left" wrapText="1"/>
    </xf>
    <xf numFmtId="44" fontId="13" fillId="0" borderId="43" xfId="2" applyFont="1" applyFill="1" applyBorder="1" applyAlignment="1">
      <alignment horizontal="right"/>
    </xf>
    <xf numFmtId="0" fontId="27" fillId="0" borderId="43" xfId="0" applyFont="1" applyFill="1" applyBorder="1" applyAlignment="1">
      <alignment horizontal="right"/>
    </xf>
    <xf numFmtId="0" fontId="13" fillId="0" borderId="43" xfId="0" applyFont="1" applyFill="1" applyBorder="1" applyAlignment="1">
      <alignment horizontal="right"/>
    </xf>
    <xf numFmtId="44" fontId="13" fillId="0" borderId="44" xfId="2" applyFont="1" applyFill="1" applyBorder="1" applyAlignment="1">
      <alignment horizontal="right"/>
    </xf>
    <xf numFmtId="0" fontId="21" fillId="0" borderId="42" xfId="0" applyFont="1" applyBorder="1" applyAlignment="1">
      <alignment wrapText="1"/>
    </xf>
    <xf numFmtId="44" fontId="13" fillId="0" borderId="0" xfId="2" applyFont="1"/>
    <xf numFmtId="0" fontId="13" fillId="0" borderId="0" xfId="0" applyFont="1"/>
    <xf numFmtId="0" fontId="20" fillId="0" borderId="0" xfId="0" applyFont="1" applyAlignment="1">
      <alignment horizontal="left" vertical="center" wrapText="1"/>
    </xf>
    <xf numFmtId="43" fontId="13" fillId="0" borderId="0" xfId="0" applyNumberFormat="1" applyFont="1" applyFill="1" applyBorder="1" applyAlignment="1">
      <alignment horizontal="right"/>
    </xf>
    <xf numFmtId="0" fontId="13" fillId="0" borderId="0" xfId="0" applyFont="1" applyFill="1" applyBorder="1" applyAlignment="1">
      <alignment horizontal="right"/>
    </xf>
    <xf numFmtId="0" fontId="13" fillId="3" borderId="4" xfId="0" applyFont="1" applyFill="1" applyBorder="1"/>
    <xf numFmtId="0" fontId="21" fillId="3" borderId="0" xfId="0" applyFont="1" applyFill="1" applyBorder="1" applyAlignment="1">
      <alignment horizontal="center"/>
    </xf>
    <xf numFmtId="44" fontId="13" fillId="3" borderId="23" xfId="0" applyNumberFormat="1" applyFont="1" applyFill="1" applyBorder="1" applyAlignment="1">
      <alignment horizontal="right"/>
    </xf>
    <xf numFmtId="44" fontId="21" fillId="0" borderId="21" xfId="0" applyNumberFormat="1" applyFont="1" applyBorder="1" applyAlignment="1">
      <alignment horizontal="right"/>
    </xf>
    <xf numFmtId="44" fontId="21" fillId="0" borderId="20" xfId="0" applyNumberFormat="1" applyFont="1" applyBorder="1" applyAlignment="1">
      <alignment horizontal="right"/>
    </xf>
    <xf numFmtId="0" fontId="22" fillId="0" borderId="7" xfId="0" applyFont="1" applyBorder="1" applyAlignment="1">
      <alignment horizontal="left" wrapText="1"/>
    </xf>
    <xf numFmtId="0" fontId="22" fillId="0" borderId="7" xfId="0" applyFont="1" applyBorder="1" applyAlignment="1">
      <alignment horizontal="right"/>
    </xf>
    <xf numFmtId="44" fontId="22" fillId="0" borderId="7" xfId="2" applyFont="1" applyBorder="1" applyAlignment="1">
      <alignment horizontal="right"/>
    </xf>
    <xf numFmtId="0" fontId="35" fillId="0" borderId="64" xfId="0" applyFont="1" applyBorder="1" applyAlignment="1">
      <alignment horizontal="right" wrapText="1"/>
    </xf>
    <xf numFmtId="44" fontId="24" fillId="0" borderId="64" xfId="0" applyNumberFormat="1" applyFont="1" applyFill="1" applyBorder="1" applyAlignment="1">
      <alignment horizontal="right" wrapText="1"/>
    </xf>
    <xf numFmtId="0" fontId="24" fillId="0" borderId="64" xfId="0" applyFont="1" applyFill="1" applyBorder="1" applyAlignment="1">
      <alignment horizontal="right"/>
    </xf>
    <xf numFmtId="44" fontId="24" fillId="0" borderId="64" xfId="2" applyFont="1" applyFill="1" applyBorder="1" applyAlignment="1">
      <alignment horizontal="right"/>
    </xf>
    <xf numFmtId="0" fontId="22" fillId="0" borderId="0" xfId="0" applyFont="1" applyAlignment="1">
      <alignment horizontal="left" wrapText="1"/>
    </xf>
    <xf numFmtId="0" fontId="22" fillId="0" borderId="8" xfId="0" applyFont="1" applyFill="1" applyBorder="1"/>
    <xf numFmtId="0" fontId="22" fillId="0" borderId="0" xfId="0" applyFont="1" applyFill="1" applyBorder="1"/>
    <xf numFmtId="0" fontId="22" fillId="0" borderId="4" xfId="0" applyFont="1" applyFill="1" applyBorder="1"/>
    <xf numFmtId="43" fontId="12" fillId="3" borderId="0" xfId="0" applyNumberFormat="1" applyFont="1" applyFill="1"/>
    <xf numFmtId="0" fontId="22" fillId="3" borderId="8" xfId="0" applyFont="1" applyFill="1" applyBorder="1"/>
    <xf numFmtId="44" fontId="22" fillId="3" borderId="8" xfId="0" applyNumberFormat="1" applyFont="1" applyFill="1" applyBorder="1"/>
    <xf numFmtId="0" fontId="22" fillId="0" borderId="66" xfId="0" applyFont="1" applyBorder="1" applyAlignment="1">
      <alignment horizontal="left" wrapText="1"/>
    </xf>
    <xf numFmtId="0" fontId="22" fillId="0" borderId="66" xfId="0" applyFont="1" applyBorder="1" applyAlignment="1">
      <alignment horizontal="right"/>
    </xf>
    <xf numFmtId="44" fontId="22" fillId="0" borderId="66" xfId="2" applyFont="1" applyBorder="1" applyAlignment="1">
      <alignment horizontal="right"/>
    </xf>
    <xf numFmtId="44" fontId="24" fillId="0" borderId="69" xfId="0" applyNumberFormat="1" applyFont="1" applyFill="1" applyBorder="1" applyAlignment="1">
      <alignment horizontal="right" wrapText="1"/>
    </xf>
    <xf numFmtId="0" fontId="22" fillId="0" borderId="70" xfId="0" applyFont="1" applyBorder="1" applyAlignment="1">
      <alignment wrapText="1"/>
    </xf>
    <xf numFmtId="0" fontId="22" fillId="0" borderId="71" xfId="0" applyFont="1" applyBorder="1" applyAlignment="1">
      <alignment horizontal="left" wrapText="1"/>
    </xf>
    <xf numFmtId="0" fontId="22" fillId="0" borderId="71" xfId="0" applyFont="1" applyBorder="1" applyAlignment="1">
      <alignment horizontal="right"/>
    </xf>
    <xf numFmtId="44" fontId="22" fillId="0" borderId="71" xfId="2" applyFont="1" applyBorder="1" applyAlignment="1">
      <alignment horizontal="right"/>
    </xf>
    <xf numFmtId="44" fontId="13" fillId="3" borderId="8" xfId="2" applyFont="1" applyFill="1" applyBorder="1"/>
    <xf numFmtId="0" fontId="15" fillId="3" borderId="0" xfId="0" applyFont="1" applyFill="1" applyBorder="1"/>
    <xf numFmtId="0" fontId="19" fillId="3" borderId="0" xfId="0" applyFont="1" applyFill="1"/>
    <xf numFmtId="164" fontId="3" fillId="3" borderId="0" xfId="0" applyNumberFormat="1" applyFont="1" applyFill="1"/>
    <xf numFmtId="0" fontId="13" fillId="0" borderId="0" xfId="0" applyFont="1" applyFill="1" applyBorder="1" applyAlignment="1">
      <alignment horizontal="center" vertical="top"/>
    </xf>
    <xf numFmtId="0" fontId="26" fillId="0" borderId="0" xfId="0" applyFont="1" applyFill="1"/>
    <xf numFmtId="0" fontId="13" fillId="0" borderId="0" xfId="0" applyFont="1" applyFill="1" applyAlignment="1"/>
    <xf numFmtId="44" fontId="13" fillId="0" borderId="0" xfId="0" applyNumberFormat="1" applyFont="1" applyFill="1" applyBorder="1"/>
    <xf numFmtId="44" fontId="13" fillId="0" borderId="0" xfId="0" applyNumberFormat="1" applyFont="1" applyFill="1"/>
    <xf numFmtId="44" fontId="30" fillId="0" borderId="4" xfId="0" applyNumberFormat="1" applyFont="1" applyFill="1" applyBorder="1"/>
    <xf numFmtId="0" fontId="13" fillId="0" borderId="28" xfId="0" applyFont="1" applyFill="1" applyBorder="1"/>
    <xf numFmtId="44" fontId="3" fillId="0" borderId="0" xfId="0" applyNumberFormat="1" applyFont="1" applyFill="1" applyBorder="1"/>
    <xf numFmtId="44" fontId="22" fillId="0" borderId="8" xfId="0" applyNumberFormat="1" applyFont="1" applyFill="1" applyBorder="1"/>
    <xf numFmtId="44" fontId="22" fillId="0" borderId="0" xfId="0" applyNumberFormat="1" applyFont="1" applyFill="1" applyBorder="1"/>
    <xf numFmtId="44" fontId="22" fillId="0" borderId="4" xfId="2" applyFont="1" applyFill="1" applyBorder="1"/>
    <xf numFmtId="44" fontId="22" fillId="0" borderId="4" xfId="0" applyNumberFormat="1" applyFont="1" applyFill="1" applyBorder="1"/>
    <xf numFmtId="44" fontId="22" fillId="0" borderId="0" xfId="0" applyNumberFormat="1" applyFont="1" applyFill="1"/>
    <xf numFmtId="44" fontId="22" fillId="0" borderId="0" xfId="2" applyFont="1" applyFill="1"/>
    <xf numFmtId="0" fontId="15" fillId="0" borderId="0" xfId="0" applyFont="1" applyFill="1"/>
    <xf numFmtId="0" fontId="13" fillId="0" borderId="0" xfId="0" applyFont="1" applyFill="1" applyBorder="1" applyAlignment="1">
      <alignment vertical="center"/>
    </xf>
    <xf numFmtId="0" fontId="12" fillId="0" borderId="0" xfId="0" applyFont="1" applyFill="1" applyBorder="1" applyAlignment="1">
      <alignment vertical="center"/>
    </xf>
    <xf numFmtId="0" fontId="12" fillId="0" borderId="8" xfId="0" applyFont="1" applyFill="1" applyBorder="1"/>
    <xf numFmtId="44" fontId="12" fillId="0" borderId="8" xfId="0" applyNumberFormat="1" applyFont="1" applyFill="1" applyBorder="1"/>
    <xf numFmtId="0" fontId="13" fillId="3" borderId="8" xfId="0" applyFont="1" applyFill="1" applyBorder="1" applyAlignment="1">
      <alignment horizontal="left" indent="1"/>
    </xf>
    <xf numFmtId="0" fontId="4" fillId="0" borderId="0" xfId="0" applyFont="1" applyFill="1" applyBorder="1"/>
    <xf numFmtId="44" fontId="13" fillId="0" borderId="0" xfId="0" applyNumberFormat="1" applyFont="1" applyFill="1" applyBorder="1" applyAlignment="1">
      <alignment horizontal="right"/>
    </xf>
    <xf numFmtId="0" fontId="12" fillId="3" borderId="0" xfId="0" applyFont="1" applyFill="1" applyBorder="1"/>
    <xf numFmtId="44" fontId="12" fillId="3" borderId="0" xfId="0" applyNumberFormat="1" applyFont="1" applyFill="1" applyBorder="1"/>
    <xf numFmtId="0" fontId="13" fillId="0" borderId="60" xfId="0" applyFont="1" applyBorder="1"/>
    <xf numFmtId="0" fontId="13" fillId="3" borderId="60" xfId="0" applyFont="1" applyFill="1" applyBorder="1"/>
    <xf numFmtId="0" fontId="13" fillId="0" borderId="0" xfId="0" applyNumberFormat="1" applyFont="1" applyBorder="1"/>
    <xf numFmtId="44" fontId="13" fillId="0" borderId="0" xfId="2" applyFont="1" applyBorder="1"/>
    <xf numFmtId="0" fontId="13" fillId="3" borderId="0" xfId="0" applyNumberFormat="1" applyFont="1" applyFill="1" applyBorder="1"/>
    <xf numFmtId="0" fontId="34" fillId="0" borderId="0" xfId="0" applyFont="1" applyFill="1"/>
    <xf numFmtId="44" fontId="13" fillId="0" borderId="0" xfId="2" applyFont="1" applyFill="1"/>
    <xf numFmtId="43" fontId="36" fillId="0" borderId="0" xfId="0" applyNumberFormat="1" applyFont="1" applyFill="1" applyBorder="1" applyAlignment="1">
      <alignment horizontal="right"/>
    </xf>
    <xf numFmtId="0" fontId="36" fillId="0" borderId="0" xfId="0" applyFont="1" applyFill="1" applyBorder="1" applyAlignment="1">
      <alignment horizontal="right"/>
    </xf>
    <xf numFmtId="0" fontId="33" fillId="3" borderId="8" xfId="0" applyFont="1" applyFill="1" applyBorder="1"/>
    <xf numFmtId="0" fontId="3" fillId="3" borderId="8" xfId="0" applyFont="1" applyFill="1" applyBorder="1"/>
    <xf numFmtId="0" fontId="13" fillId="3" borderId="8" xfId="2" applyNumberFormat="1" applyFont="1" applyFill="1" applyBorder="1"/>
    <xf numFmtId="0" fontId="13" fillId="3" borderId="8" xfId="0" applyNumberFormat="1" applyFont="1" applyFill="1" applyBorder="1"/>
    <xf numFmtId="0" fontId="28" fillId="0" borderId="74" xfId="0" applyFont="1" applyFill="1" applyBorder="1" applyAlignment="1">
      <alignment horizontal="center" vertical="center"/>
    </xf>
    <xf numFmtId="164" fontId="13" fillId="0" borderId="0" xfId="0" applyNumberFormat="1" applyFont="1" applyFill="1" applyBorder="1" applyAlignment="1">
      <alignment horizontal="right"/>
    </xf>
    <xf numFmtId="0" fontId="22" fillId="0" borderId="0" xfId="0" applyFont="1" applyAlignment="1">
      <alignment wrapText="1"/>
    </xf>
    <xf numFmtId="0" fontId="3" fillId="3" borderId="4" xfId="0" applyFont="1" applyFill="1" applyBorder="1"/>
    <xf numFmtId="44" fontId="22" fillId="2" borderId="4" xfId="0" applyNumberFormat="1" applyFont="1" applyFill="1" applyBorder="1" applyAlignment="1">
      <alignment wrapText="1"/>
    </xf>
    <xf numFmtId="44" fontId="3" fillId="3" borderId="4" xfId="0" applyNumberFormat="1" applyFont="1" applyFill="1" applyBorder="1"/>
    <xf numFmtId="0" fontId="13" fillId="0" borderId="0" xfId="0" applyFont="1" applyAlignment="1">
      <alignment horizontal="center"/>
    </xf>
    <xf numFmtId="44" fontId="13" fillId="3" borderId="23" xfId="2" applyFont="1" applyFill="1" applyBorder="1" applyAlignment="1">
      <alignment horizontal="right"/>
    </xf>
    <xf numFmtId="44" fontId="13" fillId="3" borderId="22" xfId="2" applyFont="1" applyFill="1" applyBorder="1" applyAlignment="1">
      <alignment horizontal="right"/>
    </xf>
    <xf numFmtId="43" fontId="13" fillId="0" borderId="63" xfId="1" applyFont="1" applyBorder="1" applyAlignment="1">
      <alignment horizontal="right"/>
    </xf>
    <xf numFmtId="43" fontId="13" fillId="0" borderId="61" xfId="1" applyFont="1" applyBorder="1" applyAlignment="1">
      <alignment horizontal="right"/>
    </xf>
    <xf numFmtId="43" fontId="13" fillId="3" borderId="63" xfId="1" applyFont="1" applyFill="1" applyBorder="1" applyAlignment="1">
      <alignment horizontal="right"/>
    </xf>
    <xf numFmtId="43" fontId="13" fillId="3" borderId="61" xfId="1" applyFont="1" applyFill="1" applyBorder="1" applyAlignment="1">
      <alignment horizontal="right"/>
    </xf>
    <xf numFmtId="43" fontId="13" fillId="0" borderId="63" xfId="1" applyFont="1" applyFill="1" applyBorder="1" applyAlignment="1">
      <alignment horizontal="right"/>
    </xf>
    <xf numFmtId="43" fontId="13" fillId="0" borderId="61" xfId="1" applyFont="1" applyFill="1" applyBorder="1" applyAlignment="1">
      <alignment horizontal="right"/>
    </xf>
    <xf numFmtId="43" fontId="27" fillId="0" borderId="63" xfId="1" applyFont="1" applyFill="1" applyBorder="1" applyAlignment="1">
      <alignment horizontal="right"/>
    </xf>
    <xf numFmtId="43" fontId="13" fillId="0" borderId="0" xfId="1" applyFont="1" applyBorder="1" applyAlignment="1">
      <alignment horizontal="right"/>
    </xf>
    <xf numFmtId="44" fontId="21" fillId="0" borderId="8" xfId="0" applyNumberFormat="1" applyFont="1" applyBorder="1" applyAlignment="1" applyProtection="1">
      <alignment horizontal="right"/>
    </xf>
    <xf numFmtId="0" fontId="20" fillId="0" borderId="0" xfId="0" applyFont="1" applyAlignment="1">
      <alignment horizontal="left" vertical="center" wrapText="1"/>
    </xf>
    <xf numFmtId="44" fontId="13" fillId="2" borderId="2" xfId="0" applyNumberFormat="1" applyFont="1" applyFill="1" applyBorder="1" applyAlignment="1">
      <alignment horizontal="right" wrapText="1"/>
    </xf>
    <xf numFmtId="0" fontId="33" fillId="0" borderId="0" xfId="0" applyFont="1" applyBorder="1"/>
    <xf numFmtId="0" fontId="3" fillId="0" borderId="40" xfId="0" applyFont="1" applyBorder="1" applyAlignment="1">
      <alignment horizontal="center"/>
    </xf>
    <xf numFmtId="0" fontId="3" fillId="0" borderId="79" xfId="0" applyFont="1" applyBorder="1" applyAlignment="1">
      <alignment horizontal="center"/>
    </xf>
    <xf numFmtId="0" fontId="3" fillId="0" borderId="78" xfId="0" applyFont="1" applyBorder="1" applyAlignment="1">
      <alignment horizontal="center"/>
    </xf>
    <xf numFmtId="0" fontId="3" fillId="0" borderId="25" xfId="0" applyFont="1" applyBorder="1"/>
    <xf numFmtId="44" fontId="3" fillId="0" borderId="25" xfId="0" applyNumberFormat="1" applyFont="1" applyBorder="1"/>
    <xf numFmtId="43" fontId="3" fillId="0" borderId="25" xfId="0" applyNumberFormat="1" applyFont="1" applyBorder="1"/>
    <xf numFmtId="44" fontId="3" fillId="0" borderId="25" xfId="2" applyFont="1" applyBorder="1"/>
    <xf numFmtId="0" fontId="3" fillId="0" borderId="8" xfId="0" applyFont="1" applyBorder="1"/>
    <xf numFmtId="44" fontId="3" fillId="0" borderId="8" xfId="0" applyNumberFormat="1" applyFont="1" applyBorder="1"/>
    <xf numFmtId="43" fontId="3" fillId="0" borderId="8" xfId="0" applyNumberFormat="1" applyFont="1" applyBorder="1"/>
    <xf numFmtId="44" fontId="3" fillId="0" borderId="8" xfId="2" applyFont="1" applyBorder="1"/>
    <xf numFmtId="44" fontId="13" fillId="2" borderId="43" xfId="2" applyNumberFormat="1" applyFont="1" applyFill="1" applyBorder="1" applyAlignment="1">
      <alignment horizontal="right"/>
    </xf>
    <xf numFmtId="0" fontId="13" fillId="0" borderId="4" xfId="0" applyFont="1" applyFill="1" applyBorder="1" applyProtection="1"/>
    <xf numFmtId="0" fontId="13"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22" fillId="0" borderId="1" xfId="0" applyFont="1" applyBorder="1" applyAlignment="1">
      <alignment horizontal="left" vertical="center" wrapText="1"/>
    </xf>
    <xf numFmtId="0" fontId="13" fillId="0" borderId="3" xfId="0" applyFont="1" applyFill="1" applyBorder="1" applyAlignment="1">
      <alignment horizontal="left" vertical="center" wrapText="1"/>
    </xf>
    <xf numFmtId="0" fontId="13" fillId="0" borderId="37" xfId="0" applyFont="1" applyFill="1" applyBorder="1" applyAlignment="1">
      <alignment horizontal="left" vertical="center" wrapText="1"/>
    </xf>
    <xf numFmtId="44" fontId="21" fillId="3" borderId="0" xfId="0" applyNumberFormat="1" applyFont="1" applyFill="1" applyBorder="1" applyAlignment="1">
      <alignment horizontal="right"/>
    </xf>
    <xf numFmtId="0" fontId="13" fillId="0" borderId="0" xfId="0" applyFont="1" applyFill="1" applyBorder="1" applyAlignment="1">
      <alignment vertical="center" wrapText="1"/>
    </xf>
    <xf numFmtId="0" fontId="3" fillId="3" borderId="0" xfId="0" applyFont="1" applyFill="1" applyAlignment="1">
      <alignment horizontal="left"/>
    </xf>
    <xf numFmtId="0" fontId="3" fillId="3" borderId="0" xfId="0" applyFont="1" applyFill="1" applyAlignment="1">
      <alignment horizontal="left" indent="2"/>
    </xf>
    <xf numFmtId="0" fontId="3" fillId="3" borderId="0" xfId="0" applyFont="1" applyFill="1" applyBorder="1" applyAlignment="1">
      <alignment horizontal="left" indent="2"/>
    </xf>
    <xf numFmtId="43" fontId="13" fillId="2" borderId="8" xfId="0" applyNumberFormat="1" applyFont="1" applyFill="1" applyBorder="1" applyAlignment="1">
      <alignment horizontal="right"/>
    </xf>
    <xf numFmtId="43" fontId="27" fillId="0" borderId="8" xfId="0" applyNumberFormat="1" applyFont="1" applyFill="1" applyBorder="1" applyAlignment="1">
      <alignment horizontal="right"/>
    </xf>
    <xf numFmtId="43" fontId="13" fillId="0" borderId="8" xfId="0" applyNumberFormat="1" applyFont="1" applyFill="1" applyBorder="1" applyAlignment="1">
      <alignment horizontal="right"/>
    </xf>
    <xf numFmtId="43" fontId="27" fillId="0" borderId="8" xfId="0" applyNumberFormat="1" applyFont="1" applyBorder="1" applyAlignment="1">
      <alignment horizontal="right"/>
    </xf>
    <xf numFmtId="43" fontId="13" fillId="0" borderId="8" xfId="0" applyNumberFormat="1" applyFont="1" applyBorder="1" applyAlignment="1">
      <alignment horizontal="right"/>
    </xf>
    <xf numFmtId="43" fontId="13" fillId="2" borderId="43" xfId="2" applyNumberFormat="1" applyFont="1" applyFill="1" applyBorder="1" applyAlignment="1">
      <alignment horizontal="right"/>
    </xf>
    <xf numFmtId="43" fontId="27" fillId="0" borderId="43" xfId="0" applyNumberFormat="1" applyFont="1" applyFill="1" applyBorder="1" applyAlignment="1">
      <alignment horizontal="right"/>
    </xf>
    <xf numFmtId="43" fontId="13" fillId="0" borderId="43" xfId="0" applyNumberFormat="1" applyFont="1" applyFill="1" applyBorder="1" applyAlignment="1">
      <alignment horizontal="right"/>
    </xf>
    <xf numFmtId="43" fontId="27" fillId="0" borderId="43" xfId="0" applyNumberFormat="1" applyFont="1" applyBorder="1" applyAlignment="1">
      <alignment horizontal="right"/>
    </xf>
    <xf numFmtId="43" fontId="13" fillId="0" borderId="43" xfId="0" applyNumberFormat="1" applyFont="1" applyBorder="1" applyAlignment="1">
      <alignment horizontal="right"/>
    </xf>
    <xf numFmtId="44" fontId="22" fillId="2" borderId="2" xfId="0" applyNumberFormat="1" applyFont="1" applyFill="1" applyBorder="1" applyAlignment="1" applyProtection="1">
      <alignment horizontal="right" wrapText="1"/>
    </xf>
    <xf numFmtId="44" fontId="13" fillId="2" borderId="2" xfId="0" applyNumberFormat="1" applyFont="1" applyFill="1" applyBorder="1" applyAlignment="1" applyProtection="1">
      <alignment horizontal="right" wrapText="1"/>
    </xf>
    <xf numFmtId="0" fontId="25" fillId="4" borderId="0" xfId="0" applyFont="1" applyFill="1" applyAlignment="1">
      <alignment horizontal="left"/>
    </xf>
    <xf numFmtId="0" fontId="25" fillId="4" borderId="0" xfId="0" applyFont="1" applyFill="1" applyBorder="1" applyAlignment="1">
      <alignment horizontal="left"/>
    </xf>
    <xf numFmtId="0" fontId="6" fillId="0" borderId="0" xfId="0" applyFont="1" applyBorder="1" applyAlignment="1">
      <alignment horizontal="center"/>
    </xf>
    <xf numFmtId="0" fontId="6" fillId="4" borderId="0" xfId="0" applyFont="1" applyFill="1" applyBorder="1" applyAlignment="1">
      <alignment horizontal="left"/>
    </xf>
    <xf numFmtId="0" fontId="13" fillId="0" borderId="0" xfId="0" applyFont="1" applyAlignment="1">
      <alignment horizontal="left" vertical="top" wrapText="1"/>
    </xf>
    <xf numFmtId="0" fontId="21" fillId="0" borderId="0" xfId="0" applyFont="1" applyAlignment="1">
      <alignment horizontal="left"/>
    </xf>
    <xf numFmtId="0" fontId="20" fillId="0" borderId="0" xfId="0" applyFont="1" applyAlignment="1">
      <alignment horizontal="left" vertical="center" wrapText="1"/>
    </xf>
    <xf numFmtId="0" fontId="13" fillId="0" borderId="0" xfId="0" applyFont="1" applyAlignment="1">
      <alignment horizontal="left" vertical="center" wrapText="1"/>
    </xf>
    <xf numFmtId="0" fontId="21" fillId="0" borderId="0" xfId="0" applyFont="1" applyAlignment="1">
      <alignment horizontal="left" vertical="top"/>
    </xf>
    <xf numFmtId="0" fontId="22" fillId="0" borderId="0" xfId="0" applyFont="1" applyAlignment="1">
      <alignment horizontal="left" wrapText="1"/>
    </xf>
    <xf numFmtId="0" fontId="13" fillId="0" borderId="61" xfId="0" applyFont="1" applyBorder="1" applyAlignment="1">
      <alignment horizontal="center" wrapText="1"/>
    </xf>
    <xf numFmtId="0" fontId="13" fillId="0" borderId="62" xfId="0" applyFont="1" applyBorder="1" applyAlignment="1">
      <alignment horizontal="center" wrapText="1"/>
    </xf>
    <xf numFmtId="0" fontId="13" fillId="0" borderId="63" xfId="0" applyFont="1" applyBorder="1" applyAlignment="1">
      <alignment horizontal="center" wrapText="1"/>
    </xf>
    <xf numFmtId="0" fontId="21" fillId="0" borderId="0" xfId="0" applyFont="1" applyAlignment="1">
      <alignment horizontal="left" wrapText="1"/>
    </xf>
    <xf numFmtId="0" fontId="33" fillId="0" borderId="0" xfId="0" applyFont="1" applyAlignment="1">
      <alignment horizontal="left" wrapText="1"/>
    </xf>
    <xf numFmtId="0" fontId="13" fillId="3" borderId="0" xfId="0" applyFont="1" applyFill="1" applyAlignment="1">
      <alignment horizontal="left" wrapText="1"/>
    </xf>
    <xf numFmtId="0" fontId="3" fillId="3" borderId="0" xfId="0" applyFont="1" applyFill="1" applyAlignment="1">
      <alignment horizontal="center"/>
    </xf>
    <xf numFmtId="0" fontId="21" fillId="0" borderId="41" xfId="0" applyFont="1" applyBorder="1" applyAlignment="1">
      <alignment horizontal="center" vertical="center"/>
    </xf>
    <xf numFmtId="0" fontId="21" fillId="0" borderId="54" xfId="0" applyFont="1" applyBorder="1" applyAlignment="1">
      <alignment horizontal="center" vertical="center"/>
    </xf>
    <xf numFmtId="0" fontId="21" fillId="0" borderId="30" xfId="0" applyFont="1" applyBorder="1" applyAlignment="1">
      <alignment horizontal="center"/>
    </xf>
    <xf numFmtId="0" fontId="13" fillId="3" borderId="30" xfId="0" applyFont="1" applyFill="1" applyBorder="1" applyAlignment="1">
      <alignment horizontal="center"/>
    </xf>
    <xf numFmtId="0" fontId="13" fillId="3" borderId="36" xfId="0" applyFont="1" applyFill="1" applyBorder="1" applyAlignment="1">
      <alignment horizontal="center" vertical="top"/>
    </xf>
    <xf numFmtId="0" fontId="13" fillId="0" borderId="0" xfId="0" applyFont="1" applyFill="1" applyAlignment="1">
      <alignment horizontal="center" vertical="center"/>
    </xf>
    <xf numFmtId="0" fontId="21" fillId="3" borderId="0" xfId="0" applyFont="1" applyFill="1" applyBorder="1" applyAlignment="1">
      <alignment horizontal="center" vertical="center"/>
    </xf>
    <xf numFmtId="0" fontId="21" fillId="0" borderId="42" xfId="0" applyFont="1" applyBorder="1" applyAlignment="1">
      <alignment horizontal="center" vertical="center"/>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0" borderId="47" xfId="0" applyFont="1" applyBorder="1" applyAlignment="1">
      <alignment horizontal="center" vertical="center"/>
    </xf>
    <xf numFmtId="0" fontId="21" fillId="0" borderId="35" xfId="0" applyFont="1" applyBorder="1" applyAlignment="1">
      <alignment horizontal="center" vertical="center"/>
    </xf>
    <xf numFmtId="0" fontId="13" fillId="3" borderId="0" xfId="0" applyFont="1" applyFill="1" applyAlignment="1">
      <alignment horizontal="center"/>
    </xf>
    <xf numFmtId="0" fontId="13" fillId="0" borderId="30" xfId="0" applyFont="1" applyFill="1" applyBorder="1" applyAlignment="1">
      <alignment horizontal="center"/>
    </xf>
    <xf numFmtId="0" fontId="13" fillId="0" borderId="36" xfId="0" applyFont="1" applyFill="1" applyBorder="1" applyAlignment="1">
      <alignment horizontal="center" vertical="top"/>
    </xf>
    <xf numFmtId="0" fontId="13" fillId="3" borderId="0" xfId="0" applyFont="1" applyFill="1" applyBorder="1" applyAlignment="1">
      <alignment horizontal="center"/>
    </xf>
    <xf numFmtId="0" fontId="27" fillId="3" borderId="0" xfId="0" applyFont="1" applyFill="1" applyBorder="1" applyAlignment="1">
      <alignment horizontal="center"/>
    </xf>
    <xf numFmtId="0" fontId="22" fillId="0" borderId="65"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38" xfId="0" applyFont="1" applyBorder="1" applyAlignment="1">
      <alignment horizontal="center"/>
    </xf>
    <xf numFmtId="0" fontId="22" fillId="0" borderId="38" xfId="0" applyFont="1" applyFill="1" applyBorder="1" applyAlignment="1">
      <alignment horizontal="center"/>
    </xf>
    <xf numFmtId="0" fontId="13" fillId="0" borderId="20" xfId="0" applyFont="1" applyBorder="1" applyAlignment="1">
      <alignment horizontal="center" wrapText="1"/>
    </xf>
    <xf numFmtId="0" fontId="13" fillId="0" borderId="19" xfId="0" applyFont="1" applyBorder="1" applyAlignment="1">
      <alignment horizontal="center" wrapText="1"/>
    </xf>
    <xf numFmtId="0" fontId="13" fillId="0" borderId="21" xfId="0" applyFont="1" applyBorder="1" applyAlignment="1">
      <alignment horizontal="center" wrapText="1"/>
    </xf>
    <xf numFmtId="0" fontId="13" fillId="0" borderId="26" xfId="0" applyFont="1" applyBorder="1" applyAlignment="1">
      <alignment horizontal="center" wrapText="1"/>
    </xf>
    <xf numFmtId="0" fontId="13" fillId="0" borderId="0" xfId="0" applyFont="1" applyBorder="1" applyAlignment="1">
      <alignment horizontal="center" wrapText="1"/>
    </xf>
    <xf numFmtId="0" fontId="13" fillId="0" borderId="24" xfId="0" applyFont="1" applyBorder="1" applyAlignment="1">
      <alignment horizontal="center" wrapText="1"/>
    </xf>
    <xf numFmtId="0" fontId="13" fillId="0" borderId="22" xfId="0" applyFont="1" applyBorder="1" applyAlignment="1">
      <alignment horizontal="center" wrapText="1"/>
    </xf>
    <xf numFmtId="0" fontId="13" fillId="0" borderId="9" xfId="0" applyFont="1" applyBorder="1" applyAlignment="1">
      <alignment horizontal="center" wrapText="1"/>
    </xf>
    <xf numFmtId="0" fontId="13" fillId="0" borderId="23" xfId="0" applyFont="1" applyBorder="1" applyAlignment="1">
      <alignment horizontal="center" wrapText="1"/>
    </xf>
    <xf numFmtId="0" fontId="13" fillId="0" borderId="0" xfId="0" applyNumberFormat="1" applyFont="1" applyBorder="1" applyAlignment="1">
      <alignment horizontal="center"/>
    </xf>
    <xf numFmtId="44" fontId="13" fillId="3" borderId="0" xfId="2" applyFont="1" applyFill="1" applyBorder="1" applyAlignment="1">
      <alignment horizontal="center"/>
    </xf>
    <xf numFmtId="0" fontId="13" fillId="0" borderId="8" xfId="0" applyFont="1" applyBorder="1" applyAlignment="1">
      <alignment horizontal="center"/>
    </xf>
    <xf numFmtId="44" fontId="13" fillId="3" borderId="8" xfId="2" applyFont="1" applyFill="1" applyBorder="1" applyAlignment="1">
      <alignment horizontal="center"/>
    </xf>
    <xf numFmtId="0" fontId="24" fillId="0" borderId="0" xfId="0" applyFont="1" applyAlignment="1">
      <alignment horizontal="left"/>
    </xf>
    <xf numFmtId="0" fontId="13" fillId="5" borderId="0" xfId="0" applyFont="1" applyFill="1" applyAlignment="1"/>
    <xf numFmtId="0" fontId="3" fillId="0" borderId="0" xfId="0" applyFont="1" applyBorder="1" applyAlignment="1">
      <alignment horizontal="center"/>
    </xf>
    <xf numFmtId="0" fontId="21" fillId="3" borderId="0" xfId="0" applyFont="1" applyFill="1" applyAlignment="1">
      <alignment horizontal="center" vertical="center"/>
    </xf>
    <xf numFmtId="0" fontId="13" fillId="3" borderId="0" xfId="0" applyFont="1" applyFill="1" applyAlignment="1">
      <alignment horizontal="center" vertical="center"/>
    </xf>
    <xf numFmtId="0" fontId="21" fillId="3" borderId="0" xfId="0" applyFont="1" applyFill="1" applyBorder="1" applyAlignment="1">
      <alignment horizontal="center"/>
    </xf>
    <xf numFmtId="0" fontId="13" fillId="3" borderId="0" xfId="0" applyFont="1" applyFill="1" applyBorder="1" applyAlignment="1">
      <alignment horizontal="center" wrapText="1"/>
    </xf>
    <xf numFmtId="0" fontId="21" fillId="0" borderId="0" xfId="0" applyFont="1" applyFill="1" applyBorder="1" applyAlignment="1">
      <alignment horizontal="center"/>
    </xf>
    <xf numFmtId="0" fontId="13" fillId="0" borderId="0" xfId="0" applyFont="1" applyBorder="1" applyAlignment="1">
      <alignment horizontal="center"/>
    </xf>
    <xf numFmtId="2" fontId="13" fillId="3" borderId="11" xfId="0" applyNumberFormat="1" applyFont="1" applyFill="1" applyBorder="1" applyAlignment="1">
      <alignment horizontal="center" vertical="center"/>
    </xf>
    <xf numFmtId="2" fontId="13" fillId="3" borderId="7" xfId="0" applyNumberFormat="1" applyFont="1" applyFill="1" applyBorder="1" applyAlignment="1">
      <alignment horizontal="center" vertical="center"/>
    </xf>
    <xf numFmtId="0" fontId="13" fillId="3" borderId="15" xfId="0" applyFont="1" applyFill="1" applyBorder="1" applyAlignment="1">
      <alignment horizontal="center" vertical="center"/>
    </xf>
    <xf numFmtId="49" fontId="13" fillId="3" borderId="0" xfId="0" applyNumberFormat="1" applyFont="1" applyFill="1" applyBorder="1" applyAlignment="1">
      <alignment horizontal="center" vertical="center"/>
    </xf>
    <xf numFmtId="0" fontId="21" fillId="3" borderId="0" xfId="0" applyFont="1" applyFill="1" applyAlignment="1">
      <alignment horizontal="center"/>
    </xf>
    <xf numFmtId="0" fontId="13" fillId="3" borderId="15" xfId="0" applyFont="1" applyFill="1" applyBorder="1" applyAlignment="1">
      <alignment horizontal="left" vertical="center"/>
    </xf>
    <xf numFmtId="0" fontId="13" fillId="3" borderId="0" xfId="0" applyFont="1" applyFill="1" applyAlignment="1">
      <alignment horizontal="left" vertical="center"/>
    </xf>
    <xf numFmtId="0" fontId="3" fillId="0" borderId="75" xfId="0" applyFont="1" applyBorder="1" applyAlignment="1">
      <alignment horizont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40" xfId="0" applyFont="1" applyBorder="1" applyAlignment="1">
      <alignment horizontal="center"/>
    </xf>
    <xf numFmtId="0" fontId="3" fillId="0" borderId="78" xfId="0" applyFont="1" applyBorder="1" applyAlignment="1">
      <alignment horizontal="center"/>
    </xf>
  </cellXfs>
  <cellStyles count="4">
    <cellStyle name="Comma" xfId="1" builtinId="3"/>
    <cellStyle name="Currency" xfId="2" builtinId="4"/>
    <cellStyle name="Normal" xfId="0" builtinId="0"/>
    <cellStyle name="Percent" xfId="3" builtinId="5"/>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Profitability</a:t>
            </a:r>
          </a:p>
        </c:rich>
      </c:tx>
      <c:layout/>
      <c:overlay val="0"/>
      <c:spPr>
        <a:noFill/>
        <a:ln>
          <a:noFill/>
        </a:ln>
        <a:effectLst/>
      </c:spPr>
    </c:title>
    <c:autoTitleDeleted val="0"/>
    <c:plotArea>
      <c:layout/>
      <c:lineChart>
        <c:grouping val="standard"/>
        <c:varyColors val="0"/>
        <c:ser>
          <c:idx val="0"/>
          <c:order val="0"/>
          <c:tx>
            <c:strRef>
              <c:f>Graphs!$C$2:$C$3</c:f>
              <c:strCache>
                <c:ptCount val="1"/>
                <c:pt idx="0">
                  <c:v>Profitability Revenue</c:v>
                </c:pt>
              </c:strCache>
            </c:strRef>
          </c:tx>
          <c:spPr>
            <a:ln w="28575" cap="rnd">
              <a:solidFill>
                <a:schemeClr val="accent1"/>
              </a:solidFill>
              <a:round/>
            </a:ln>
            <a:effectLst/>
          </c:spPr>
          <c:marker>
            <c:symbol val="none"/>
          </c:marker>
          <c:cat>
            <c:numRef>
              <c:f>Graphs!$B$4:$B$7</c:f>
              <c:numCache>
                <c:formatCode>General</c:formatCode>
                <c:ptCount val="4"/>
                <c:pt idx="0">
                  <c:v>2025</c:v>
                </c:pt>
                <c:pt idx="1">
                  <c:v>2026</c:v>
                </c:pt>
                <c:pt idx="2">
                  <c:v>2027</c:v>
                </c:pt>
                <c:pt idx="3">
                  <c:v>2028</c:v>
                </c:pt>
              </c:numCache>
            </c:numRef>
          </c:cat>
          <c:val>
            <c:numRef>
              <c:f>Graphs!$C$4:$C$7</c:f>
              <c:numCache>
                <c:formatCode>_("$"* #,##0.00_);_("$"* \(#,##0.00\);_("$"* "-"??_);_(@_)</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9220-4BB1-8151-A707A47C0EBC}"/>
            </c:ext>
          </c:extLst>
        </c:ser>
        <c:ser>
          <c:idx val="1"/>
          <c:order val="1"/>
          <c:tx>
            <c:strRef>
              <c:f>Graphs!$D$2:$D$3</c:f>
              <c:strCache>
                <c:ptCount val="1"/>
                <c:pt idx="0">
                  <c:v>Profitability Cost of Goods Sold</c:v>
                </c:pt>
              </c:strCache>
            </c:strRef>
          </c:tx>
          <c:spPr>
            <a:ln w="28575" cap="rnd">
              <a:solidFill>
                <a:schemeClr val="accent2"/>
              </a:solidFill>
              <a:round/>
            </a:ln>
            <a:effectLst/>
          </c:spPr>
          <c:marker>
            <c:symbol val="none"/>
          </c:marker>
          <c:cat>
            <c:numRef>
              <c:f>Graphs!$B$4:$B$7</c:f>
              <c:numCache>
                <c:formatCode>General</c:formatCode>
                <c:ptCount val="4"/>
                <c:pt idx="0">
                  <c:v>2025</c:v>
                </c:pt>
                <c:pt idx="1">
                  <c:v>2026</c:v>
                </c:pt>
                <c:pt idx="2">
                  <c:v>2027</c:v>
                </c:pt>
                <c:pt idx="3">
                  <c:v>2028</c:v>
                </c:pt>
              </c:numCache>
            </c:numRef>
          </c:cat>
          <c:val>
            <c:numRef>
              <c:f>Graphs!$D$4:$D$7</c:f>
              <c:numCache>
                <c:formatCode>_(* #,##0.00_);_(* \(#,##0.00\);_(* "-"??_);_(@_)</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1-9220-4BB1-8151-A707A47C0EBC}"/>
            </c:ext>
          </c:extLst>
        </c:ser>
        <c:dLbls>
          <c:showLegendKey val="0"/>
          <c:showVal val="0"/>
          <c:showCatName val="0"/>
          <c:showSerName val="0"/>
          <c:showPercent val="0"/>
          <c:showBubbleSize val="0"/>
        </c:dLbls>
        <c:marker val="1"/>
        <c:smooth val="0"/>
        <c:axId val="188539904"/>
        <c:axId val="143778368"/>
      </c:lineChart>
      <c:catAx>
        <c:axId val="1885399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78368"/>
        <c:crosses val="autoZero"/>
        <c:auto val="1"/>
        <c:lblAlgn val="ctr"/>
        <c:lblOffset val="100"/>
        <c:noMultiLvlLbl val="0"/>
      </c:catAx>
      <c:valAx>
        <c:axId val="14377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a:t>
                </a:r>
                <a:endParaRPr lang="en-US"/>
              </a:p>
            </c:rich>
          </c:tx>
          <c:layout/>
          <c:overlay val="0"/>
          <c:spPr>
            <a:noFill/>
            <a:ln>
              <a:noFill/>
            </a:ln>
            <a:effectLst/>
          </c:sp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539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587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Company</a:t>
            </a:r>
            <a:r>
              <a:rPr lang="en-US" baseline="0"/>
              <a:t> Growth</a:t>
            </a:r>
            <a:r>
              <a:rPr lang="en-US"/>
              <a:t> </a:t>
            </a:r>
          </a:p>
        </c:rich>
      </c:tx>
      <c:layout>
        <c:manualLayout>
          <c:xMode val="edge"/>
          <c:yMode val="edge"/>
          <c:x val="0.35920310377003284"/>
          <c:y val="2.3391812865497075E-2"/>
        </c:manualLayout>
      </c:layout>
      <c:overlay val="0"/>
      <c:spPr>
        <a:noFill/>
        <a:ln>
          <a:noFill/>
        </a:ln>
        <a:effectLst/>
      </c:spPr>
    </c:title>
    <c:autoTitleDeleted val="0"/>
    <c:plotArea>
      <c:layout/>
      <c:lineChart>
        <c:grouping val="standard"/>
        <c:varyColors val="0"/>
        <c:ser>
          <c:idx val="0"/>
          <c:order val="0"/>
          <c:tx>
            <c:strRef>
              <c:f>Graphs!$J$3</c:f>
              <c:strCache>
                <c:ptCount val="1"/>
                <c:pt idx="0">
                  <c:v>Net Income </c:v>
                </c:pt>
              </c:strCache>
            </c:strRef>
          </c:tx>
          <c:spPr>
            <a:ln w="28575" cap="rnd">
              <a:solidFill>
                <a:schemeClr val="accent1"/>
              </a:solidFill>
              <a:round/>
            </a:ln>
            <a:effectLst/>
          </c:spPr>
          <c:marker>
            <c:symbol val="none"/>
          </c:marker>
          <c:cat>
            <c:numRef>
              <c:f>Graphs!$I$4:$I$7</c:f>
              <c:numCache>
                <c:formatCode>General</c:formatCode>
                <c:ptCount val="4"/>
                <c:pt idx="0">
                  <c:v>2025</c:v>
                </c:pt>
                <c:pt idx="1">
                  <c:v>2026</c:v>
                </c:pt>
                <c:pt idx="2">
                  <c:v>2027</c:v>
                </c:pt>
                <c:pt idx="3">
                  <c:v>2028</c:v>
                </c:pt>
              </c:numCache>
            </c:numRef>
          </c:cat>
          <c:val>
            <c:numRef>
              <c:f>Graphs!$J$4:$J$7</c:f>
              <c:numCache>
                <c:formatCode>_("$"* #,##0.00_);_("$"* \(#,##0.00\);_("$"* "-"??_);_(@_)</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03A0-4A9C-97FE-8A69A3F43E2C}"/>
            </c:ext>
          </c:extLst>
        </c:ser>
        <c:dLbls>
          <c:showLegendKey val="0"/>
          <c:showVal val="0"/>
          <c:showCatName val="0"/>
          <c:showSerName val="0"/>
          <c:showPercent val="0"/>
          <c:showBubbleSize val="0"/>
        </c:dLbls>
        <c:marker val="1"/>
        <c:smooth val="0"/>
        <c:axId val="198555136"/>
        <c:axId val="143781248"/>
      </c:lineChart>
      <c:catAx>
        <c:axId val="1985551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81248"/>
        <c:crosses val="autoZero"/>
        <c:auto val="1"/>
        <c:lblAlgn val="ctr"/>
        <c:lblOffset val="100"/>
        <c:noMultiLvlLbl val="0"/>
      </c:catAx>
      <c:valAx>
        <c:axId val="1437812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a:t>
                </a:r>
                <a:endParaRPr lang="en-US"/>
              </a:p>
            </c:rich>
          </c:tx>
          <c:layout/>
          <c:overlay val="0"/>
          <c:spPr>
            <a:noFill/>
            <a:ln>
              <a:noFill/>
            </a:ln>
            <a:effectLst/>
          </c:sp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555136"/>
        <c:crosses val="autoZero"/>
        <c:crossBetween val="between"/>
      </c:valAx>
      <c:spPr>
        <a:noFill/>
        <a:ln>
          <a:noFill/>
        </a:ln>
        <a:effectLst/>
      </c:spPr>
    </c:plotArea>
    <c:plotVisOnly val="1"/>
    <c:dispBlanksAs val="gap"/>
    <c:showDLblsOverMax val="0"/>
  </c:chart>
  <c:spPr>
    <a:solidFill>
      <a:schemeClr val="bg1"/>
    </a:solidFill>
    <a:ln w="1587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516255</xdr:colOff>
      <xdr:row>7</xdr:row>
      <xdr:rowOff>144780</xdr:rowOff>
    </xdr:from>
    <xdr:to>
      <xdr:col>6</xdr:col>
      <xdr:colOff>352425</xdr:colOff>
      <xdr:row>22</xdr:row>
      <xdr:rowOff>144780</xdr:rowOff>
    </xdr:to>
    <xdr:graphicFrame macro="">
      <xdr:nvGraphicFramePr>
        <xdr:cNvPr id="2" name="Chart 1">
          <a:extLst>
            <a:ext uri="{FF2B5EF4-FFF2-40B4-BE49-F238E27FC236}">
              <a16:creationId xmlns:a16="http://schemas.microsoft.com/office/drawing/2014/main" xmlns="" id="{AEED908A-4DDC-49B2-A8B7-80DAECC91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274320</xdr:colOff>
      <xdr:row>8</xdr:row>
      <xdr:rowOff>7620</xdr:rowOff>
    </xdr:from>
    <xdr:to>
      <xdr:col>14</xdr:col>
      <xdr:colOff>45720</xdr:colOff>
      <xdr:row>23</xdr:row>
      <xdr:rowOff>7620</xdr:rowOff>
    </xdr:to>
    <xdr:graphicFrame macro="">
      <xdr:nvGraphicFramePr>
        <xdr:cNvPr id="3" name="Chart 2">
          <a:extLst>
            <a:ext uri="{FF2B5EF4-FFF2-40B4-BE49-F238E27FC236}">
              <a16:creationId xmlns:a16="http://schemas.microsoft.com/office/drawing/2014/main" xmlns="" id="{658645E1-5C39-4F1F-A4ED-F6D19D7EFA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C2E6"/>
  </sheetPr>
  <dimension ref="A1:C169"/>
  <sheetViews>
    <sheetView workbookViewId="0">
      <selection activeCell="B75" sqref="B75"/>
    </sheetView>
  </sheetViews>
  <sheetFormatPr defaultColWidth="8.6640625" defaultRowHeight="13.8"/>
  <cols>
    <col min="1" max="1" width="29.109375" style="19" bestFit="1" customWidth="1"/>
    <col min="2" max="2" width="105.6640625" style="19" bestFit="1" customWidth="1"/>
    <col min="3" max="16384" width="8.6640625" style="19"/>
  </cols>
  <sheetData>
    <row r="1" spans="1:3">
      <c r="A1" s="477" t="s">
        <v>0</v>
      </c>
      <c r="B1" s="477"/>
      <c r="C1" s="3"/>
    </row>
    <row r="2" spans="1:3">
      <c r="A2" s="478" t="s">
        <v>1</v>
      </c>
      <c r="B2" s="478"/>
      <c r="C2" s="3"/>
    </row>
    <row r="3" spans="1:3" ht="15.6">
      <c r="A3" s="46" t="s">
        <v>2</v>
      </c>
      <c r="B3" s="47" t="s">
        <v>3</v>
      </c>
      <c r="C3" s="3"/>
    </row>
    <row r="4" spans="1:3" ht="15.6">
      <c r="A4" s="46" t="s">
        <v>4</v>
      </c>
      <c r="B4" s="46" t="s">
        <v>5</v>
      </c>
      <c r="C4" s="3"/>
    </row>
    <row r="5" spans="1:3" ht="31.2">
      <c r="A5" s="46" t="s">
        <v>6</v>
      </c>
      <c r="B5" s="47" t="s">
        <v>7</v>
      </c>
      <c r="C5" s="3"/>
    </row>
    <row r="6" spans="1:3" ht="15.6">
      <c r="A6" s="46" t="s">
        <v>8</v>
      </c>
      <c r="B6" s="47" t="s">
        <v>423</v>
      </c>
      <c r="C6" s="3"/>
    </row>
    <row r="7" spans="1:3" ht="15.6">
      <c r="A7" s="46" t="s">
        <v>9</v>
      </c>
      <c r="B7" s="47" t="s">
        <v>10</v>
      </c>
      <c r="C7" s="3"/>
    </row>
    <row r="8" spans="1:3" ht="7.5" customHeight="1">
      <c r="A8" s="46"/>
      <c r="B8" s="47"/>
      <c r="C8" s="3"/>
    </row>
    <row r="9" spans="1:3" ht="15.6">
      <c r="A9" s="476" t="s">
        <v>11</v>
      </c>
      <c r="B9" s="476"/>
      <c r="C9" s="3"/>
    </row>
    <row r="10" spans="1:3" s="18" customFormat="1" ht="31.2">
      <c r="A10" s="48" t="s">
        <v>12</v>
      </c>
      <c r="B10" s="49" t="s">
        <v>13</v>
      </c>
      <c r="C10" s="27"/>
    </row>
    <row r="11" spans="1:3" ht="31.2">
      <c r="A11" s="46" t="s">
        <v>14</v>
      </c>
      <c r="B11" s="47" t="s">
        <v>15</v>
      </c>
      <c r="C11" s="3"/>
    </row>
    <row r="12" spans="1:3" ht="7.5" customHeight="1">
      <c r="A12" s="46"/>
      <c r="B12" s="50"/>
      <c r="C12" s="3"/>
    </row>
    <row r="13" spans="1:3" ht="15.6">
      <c r="A13" s="476" t="s">
        <v>16</v>
      </c>
      <c r="B13" s="476"/>
      <c r="C13" s="3"/>
    </row>
    <row r="14" spans="1:3" ht="15.6">
      <c r="A14" s="51" t="s">
        <v>17</v>
      </c>
      <c r="B14" s="51" t="s">
        <v>18</v>
      </c>
      <c r="C14" s="3"/>
    </row>
    <row r="15" spans="1:3" ht="15.6">
      <c r="A15" s="346" t="s">
        <v>19</v>
      </c>
      <c r="B15" s="51" t="str">
        <f>'Financial Ratios'!N13</f>
        <v>Cash ratio shows the ability of a company to pay its current liabilities</v>
      </c>
      <c r="C15" s="3"/>
    </row>
    <row r="16" spans="1:3" ht="15.6">
      <c r="A16" s="46" t="s">
        <v>20</v>
      </c>
      <c r="B16" s="47" t="s">
        <v>21</v>
      </c>
      <c r="C16" s="3"/>
    </row>
    <row r="17" spans="1:3" ht="15.6">
      <c r="A17" s="46" t="s">
        <v>22</v>
      </c>
      <c r="B17" s="47" t="s">
        <v>23</v>
      </c>
      <c r="C17" s="3"/>
    </row>
    <row r="18" spans="1:3" ht="15.6">
      <c r="A18" s="46" t="s">
        <v>24</v>
      </c>
      <c r="B18" s="46" t="s">
        <v>25</v>
      </c>
      <c r="C18" s="3"/>
    </row>
    <row r="19" spans="1:3" ht="16.5" customHeight="1">
      <c r="A19" s="46" t="s">
        <v>26</v>
      </c>
      <c r="B19" s="46" t="str">
        <f>'Financial Ratios'!N7</f>
        <v>Current ratio shows the ability of the company to satisfy short term obligations</v>
      </c>
      <c r="C19" s="3"/>
    </row>
    <row r="20" spans="1:3" ht="15.6">
      <c r="A20" s="476" t="s">
        <v>27</v>
      </c>
      <c r="B20" s="476"/>
      <c r="C20" s="3"/>
    </row>
    <row r="21" spans="1:3" s="28" customFormat="1" ht="15.6">
      <c r="A21" s="48" t="s">
        <v>303</v>
      </c>
      <c r="B21" s="48" t="str">
        <f>'Financial Ratios'!N22</f>
        <v>Day sales in inventory shows the number of days it takes for the company to sell its inventory over a year</v>
      </c>
      <c r="C21" s="27"/>
    </row>
    <row r="22" spans="1:3" s="28" customFormat="1" ht="15.6">
      <c r="A22" s="48" t="s">
        <v>304</v>
      </c>
      <c r="B22" s="48" t="str">
        <f>'Financial Ratios'!N28</f>
        <v>Day sales in receivables shows the amount of days (on average) it takes for a company to receives its receivables</v>
      </c>
      <c r="C22" s="27"/>
    </row>
    <row r="23" spans="1:3" ht="14.25" customHeight="1">
      <c r="A23" s="51" t="s">
        <v>30</v>
      </c>
      <c r="B23" s="51" t="s">
        <v>31</v>
      </c>
      <c r="C23" s="3"/>
    </row>
    <row r="24" spans="1:3" ht="14.25" customHeight="1">
      <c r="A24" s="51" t="s">
        <v>32</v>
      </c>
      <c r="B24" s="51" t="str">
        <f>'Financial Ratios'!N55</f>
        <v>Debt to equity shows how much a company relies on creditors/loaners rather than its owners</v>
      </c>
      <c r="C24" s="3"/>
    </row>
    <row r="25" spans="1:3" ht="15.6">
      <c r="A25" s="51" t="s">
        <v>33</v>
      </c>
      <c r="B25" s="51" t="s">
        <v>34</v>
      </c>
      <c r="C25" s="3"/>
    </row>
    <row r="26" spans="1:3" ht="15.6">
      <c r="A26" s="51" t="s">
        <v>35</v>
      </c>
      <c r="B26" s="51" t="s">
        <v>36</v>
      </c>
      <c r="C26" s="3"/>
    </row>
    <row r="27" spans="1:3" ht="15.6">
      <c r="A27" s="46" t="s">
        <v>37</v>
      </c>
      <c r="B27" s="47" t="s">
        <v>38</v>
      </c>
      <c r="C27" s="3"/>
    </row>
    <row r="28" spans="1:3" ht="7.5" customHeight="1">
      <c r="A28" s="46"/>
      <c r="B28" s="47"/>
      <c r="C28" s="3"/>
    </row>
    <row r="29" spans="1:3" ht="15.6">
      <c r="A29" s="476" t="s">
        <v>39</v>
      </c>
      <c r="B29" s="476"/>
      <c r="C29" s="3"/>
    </row>
    <row r="30" spans="1:3" ht="30" customHeight="1">
      <c r="A30" s="46" t="s">
        <v>40</v>
      </c>
      <c r="B30" s="47" t="s">
        <v>41</v>
      </c>
      <c r="C30" s="3"/>
    </row>
    <row r="31" spans="1:3" ht="15.6">
      <c r="A31" s="46" t="s">
        <v>42</v>
      </c>
      <c r="B31" s="47" t="s">
        <v>43</v>
      </c>
      <c r="C31" s="3"/>
    </row>
    <row r="32" spans="1:3" ht="15.6">
      <c r="A32" s="46" t="s">
        <v>44</v>
      </c>
      <c r="B32" s="47" t="s">
        <v>45</v>
      </c>
      <c r="C32" s="3"/>
    </row>
    <row r="33" spans="1:3" ht="31.2">
      <c r="A33" s="46" t="s">
        <v>46</v>
      </c>
      <c r="B33" s="47" t="s">
        <v>47</v>
      </c>
      <c r="C33" s="3"/>
    </row>
    <row r="34" spans="1:3" ht="7.5" customHeight="1">
      <c r="A34" s="46"/>
      <c r="B34" s="47"/>
      <c r="C34" s="3"/>
    </row>
    <row r="35" spans="1:3" ht="15.6">
      <c r="A35" s="476" t="s">
        <v>48</v>
      </c>
      <c r="B35" s="476"/>
      <c r="C35" s="3"/>
    </row>
    <row r="36" spans="1:3" ht="15.6">
      <c r="A36" s="46" t="s">
        <v>49</v>
      </c>
      <c r="B36" s="47" t="s">
        <v>50</v>
      </c>
      <c r="C36" s="3"/>
    </row>
    <row r="37" spans="1:3" ht="7.5" customHeight="1">
      <c r="A37" s="46"/>
      <c r="B37" s="47"/>
      <c r="C37" s="3"/>
    </row>
    <row r="38" spans="1:3" ht="15.6">
      <c r="A38" s="476" t="s">
        <v>51</v>
      </c>
      <c r="B38" s="476"/>
      <c r="C38" s="3"/>
    </row>
    <row r="39" spans="1:3" s="18" customFormat="1" ht="15.6">
      <c r="A39" s="48" t="s">
        <v>52</v>
      </c>
      <c r="B39" s="48" t="s">
        <v>53</v>
      </c>
      <c r="C39" s="27"/>
    </row>
    <row r="40" spans="1:3" ht="15.6">
      <c r="A40" s="46" t="s">
        <v>54</v>
      </c>
      <c r="B40" s="46" t="s">
        <v>55</v>
      </c>
      <c r="C40" s="3"/>
    </row>
    <row r="41" spans="1:3" ht="7.5" customHeight="1">
      <c r="A41" s="46"/>
      <c r="B41" s="50"/>
      <c r="C41" s="3"/>
    </row>
    <row r="42" spans="1:3" ht="15.6">
      <c r="A42" s="476" t="s">
        <v>56</v>
      </c>
      <c r="B42" s="476"/>
      <c r="C42" s="3"/>
    </row>
    <row r="43" spans="1:3" ht="7.5" customHeight="1">
      <c r="A43" s="53"/>
      <c r="B43" s="53"/>
      <c r="C43" s="3"/>
    </row>
    <row r="44" spans="1:3" ht="15.6">
      <c r="A44" s="476" t="s">
        <v>57</v>
      </c>
      <c r="B44" s="476"/>
      <c r="C44" s="3"/>
    </row>
    <row r="45" spans="1:3" ht="46.8">
      <c r="A45" s="46" t="s">
        <v>58</v>
      </c>
      <c r="B45" s="47" t="s">
        <v>59</v>
      </c>
      <c r="C45" s="3"/>
    </row>
    <row r="46" spans="1:3" ht="15.6">
      <c r="A46" s="46" t="s">
        <v>60</v>
      </c>
      <c r="B46" s="47" t="s">
        <v>61</v>
      </c>
      <c r="C46" s="3"/>
    </row>
    <row r="47" spans="1:3" ht="15.6">
      <c r="A47" s="46" t="s">
        <v>62</v>
      </c>
      <c r="B47" s="47" t="s">
        <v>424</v>
      </c>
      <c r="C47" s="3"/>
    </row>
    <row r="48" spans="1:3" ht="30" customHeight="1">
      <c r="A48" s="46" t="s">
        <v>63</v>
      </c>
      <c r="B48" s="47" t="s">
        <v>64</v>
      </c>
      <c r="C48" s="3"/>
    </row>
    <row r="49" spans="1:3" ht="56.25" customHeight="1">
      <c r="A49" s="46" t="s">
        <v>65</v>
      </c>
      <c r="B49" s="47" t="s">
        <v>66</v>
      </c>
      <c r="C49" s="3"/>
    </row>
    <row r="50" spans="1:3" ht="31.2">
      <c r="A50" s="46" t="s">
        <v>67</v>
      </c>
      <c r="B50" s="47" t="s">
        <v>68</v>
      </c>
      <c r="C50" s="3"/>
    </row>
    <row r="51" spans="1:3" ht="15.75" customHeight="1">
      <c r="A51" s="54" t="s">
        <v>69</v>
      </c>
      <c r="B51" s="47" t="str">
        <f>'Financial Ratios'!N19</f>
        <v>Inventory turnover ratio shows the companies efficiency of purchasing inventory</v>
      </c>
      <c r="C51" s="3"/>
    </row>
    <row r="52" spans="1:3" ht="15.6">
      <c r="A52" s="476" t="s">
        <v>70</v>
      </c>
      <c r="B52" s="476"/>
      <c r="C52" s="3"/>
    </row>
    <row r="53" spans="1:3" ht="47.25" customHeight="1">
      <c r="A53" s="48" t="s">
        <v>71</v>
      </c>
      <c r="B53" s="49" t="s">
        <v>72</v>
      </c>
      <c r="C53" s="3"/>
    </row>
    <row r="54" spans="1:3" ht="7.5" customHeight="1">
      <c r="A54" s="53"/>
      <c r="B54" s="53"/>
      <c r="C54" s="3"/>
    </row>
    <row r="55" spans="1:3" ht="15.6">
      <c r="A55" s="476" t="s">
        <v>73</v>
      </c>
      <c r="B55" s="476"/>
      <c r="C55" s="3"/>
    </row>
    <row r="56" spans="1:3" ht="7.5" customHeight="1">
      <c r="A56" s="53"/>
      <c r="B56" s="53"/>
      <c r="C56" s="3"/>
    </row>
    <row r="57" spans="1:3" ht="15.6">
      <c r="A57" s="476" t="s">
        <v>74</v>
      </c>
      <c r="B57" s="476"/>
      <c r="C57" s="3"/>
    </row>
    <row r="58" spans="1:3" ht="15.6">
      <c r="A58" s="46" t="s">
        <v>75</v>
      </c>
      <c r="B58" s="47" t="s">
        <v>76</v>
      </c>
      <c r="C58" s="3"/>
    </row>
    <row r="59" spans="1:3" ht="31.2">
      <c r="A59" s="46" t="s">
        <v>77</v>
      </c>
      <c r="B59" s="47" t="s">
        <v>78</v>
      </c>
      <c r="C59" s="3"/>
    </row>
    <row r="60" spans="1:3" ht="7.5" customHeight="1">
      <c r="A60" s="46"/>
      <c r="B60" s="47"/>
      <c r="C60" s="3"/>
    </row>
    <row r="61" spans="1:3" ht="15.6">
      <c r="A61" s="476" t="s">
        <v>79</v>
      </c>
      <c r="B61" s="476"/>
      <c r="C61" s="3"/>
    </row>
    <row r="62" spans="1:3" s="18" customFormat="1" ht="15.6">
      <c r="A62" s="48" t="s">
        <v>425</v>
      </c>
      <c r="B62" s="49" t="s">
        <v>433</v>
      </c>
      <c r="C62" s="27"/>
    </row>
    <row r="63" spans="1:3" s="18" customFormat="1" ht="15.6">
      <c r="A63" s="48" t="s">
        <v>300</v>
      </c>
      <c r="B63" s="49" t="s">
        <v>435</v>
      </c>
      <c r="C63" s="27"/>
    </row>
    <row r="64" spans="1:3" ht="7.5" customHeight="1">
      <c r="A64" s="46"/>
      <c r="B64" s="50"/>
      <c r="C64" s="3"/>
    </row>
    <row r="65" spans="1:3" ht="15.6">
      <c r="A65" s="476" t="s">
        <v>80</v>
      </c>
      <c r="B65" s="476"/>
      <c r="C65" s="3"/>
    </row>
    <row r="66" spans="1:3" ht="31.2">
      <c r="A66" s="46" t="s">
        <v>81</v>
      </c>
      <c r="B66" s="47" t="s">
        <v>82</v>
      </c>
      <c r="C66" s="3"/>
    </row>
    <row r="67" spans="1:3" ht="7.5" customHeight="1">
      <c r="A67" s="46"/>
      <c r="B67" s="50"/>
      <c r="C67" s="3"/>
    </row>
    <row r="68" spans="1:3" ht="15.6">
      <c r="A68" s="476" t="s">
        <v>83</v>
      </c>
      <c r="B68" s="476"/>
      <c r="C68" s="3"/>
    </row>
    <row r="69" spans="1:3" s="18" customFormat="1" ht="15.6">
      <c r="A69" s="48" t="s">
        <v>427</v>
      </c>
      <c r="B69" s="48" t="s">
        <v>434</v>
      </c>
      <c r="C69" s="27"/>
    </row>
    <row r="70" spans="1:3" ht="15.6">
      <c r="A70" s="51" t="s">
        <v>84</v>
      </c>
      <c r="B70" s="51" t="s">
        <v>85</v>
      </c>
      <c r="C70" s="3"/>
    </row>
    <row r="71" spans="1:3" ht="31.2">
      <c r="A71" s="51" t="s">
        <v>86</v>
      </c>
      <c r="B71" s="55" t="s">
        <v>87</v>
      </c>
      <c r="C71" s="3"/>
    </row>
    <row r="72" spans="1:3" ht="7.5" customHeight="1">
      <c r="A72" s="51"/>
      <c r="B72" s="51"/>
      <c r="C72" s="3"/>
    </row>
    <row r="73" spans="1:3" ht="15.6">
      <c r="A73" s="476" t="s">
        <v>88</v>
      </c>
      <c r="B73" s="476"/>
      <c r="C73" s="3"/>
    </row>
    <row r="74" spans="1:3" ht="15.6">
      <c r="A74" s="46" t="s">
        <v>89</v>
      </c>
      <c r="B74" s="46" t="s">
        <v>90</v>
      </c>
      <c r="C74" s="3"/>
    </row>
    <row r="75" spans="1:3" ht="15.6">
      <c r="A75" s="46" t="s">
        <v>437</v>
      </c>
      <c r="B75" s="46" t="s">
        <v>430</v>
      </c>
      <c r="C75" s="3"/>
    </row>
    <row r="76" spans="1:3" ht="15.6">
      <c r="A76" s="46" t="s">
        <v>287</v>
      </c>
      <c r="B76" s="46" t="str">
        <f>'Financial Ratios'!N43</f>
        <v>Profit margin shows what percent of sales turned into profit</v>
      </c>
      <c r="C76" s="3"/>
    </row>
    <row r="77" spans="1:3" ht="15.6">
      <c r="A77" s="46" t="s">
        <v>91</v>
      </c>
      <c r="B77" s="46" t="s">
        <v>92</v>
      </c>
      <c r="C77" s="3"/>
    </row>
    <row r="78" spans="1:3" ht="7.5" customHeight="1">
      <c r="A78" s="46"/>
      <c r="B78" s="46"/>
      <c r="C78" s="3"/>
    </row>
    <row r="79" spans="1:3" ht="15.6">
      <c r="A79" s="476" t="s">
        <v>93</v>
      </c>
      <c r="B79" s="476"/>
      <c r="C79" s="3"/>
    </row>
    <row r="80" spans="1:3" ht="17.25" customHeight="1">
      <c r="A80" s="46" t="s">
        <v>94</v>
      </c>
      <c r="B80" s="46" t="str">
        <f>'Financial Ratios'!N10</f>
        <v>Quick ratio shows the ability of the company to pay its current obligations</v>
      </c>
      <c r="C80" s="3"/>
    </row>
    <row r="81" spans="1:3" ht="15.6">
      <c r="A81" s="476" t="s">
        <v>95</v>
      </c>
      <c r="B81" s="476"/>
      <c r="C81" s="3"/>
    </row>
    <row r="82" spans="1:3" ht="15.6">
      <c r="A82" s="46" t="s">
        <v>96</v>
      </c>
      <c r="B82" s="47" t="s">
        <v>97</v>
      </c>
      <c r="C82" s="3"/>
    </row>
    <row r="83" spans="1:3" ht="15.6">
      <c r="A83" s="46" t="s">
        <v>98</v>
      </c>
      <c r="B83" s="47" t="str">
        <f>'Financial Ratios'!N25</f>
        <v>Receivables turnover shows how quickly a company is able to collect its accounts receivable</v>
      </c>
      <c r="C83" s="3"/>
    </row>
    <row r="84" spans="1:3" ht="15.6">
      <c r="A84" s="46" t="s">
        <v>439</v>
      </c>
      <c r="B84" s="47" t="s">
        <v>436</v>
      </c>
      <c r="C84" s="3"/>
    </row>
    <row r="85" spans="1:3" ht="15.6">
      <c r="A85" s="46" t="s">
        <v>100</v>
      </c>
      <c r="B85" s="47" t="s">
        <v>101</v>
      </c>
      <c r="C85" s="3"/>
    </row>
    <row r="86" spans="1:3" ht="15.6">
      <c r="A86" s="46" t="s">
        <v>282</v>
      </c>
      <c r="B86" s="47" t="str">
        <f>'Financial Ratios'!N37</f>
        <v>Return on assets shows how efficient a company is making revenue from its assets</v>
      </c>
      <c r="C86" s="3"/>
    </row>
    <row r="87" spans="1:3" ht="15.6">
      <c r="A87" s="46" t="s">
        <v>285</v>
      </c>
      <c r="B87" s="47" t="str">
        <f>'Financial Ratios'!N40</f>
        <v>Return on equity shows how efficient a company is at turning assets into profits</v>
      </c>
      <c r="C87" s="3"/>
    </row>
    <row r="88" spans="1:3" ht="15.6">
      <c r="A88" s="46" t="s">
        <v>102</v>
      </c>
      <c r="B88" s="47" t="s">
        <v>103</v>
      </c>
      <c r="C88" s="3"/>
    </row>
    <row r="89" spans="1:3" ht="7.5" customHeight="1">
      <c r="A89" s="46"/>
      <c r="B89" s="47"/>
      <c r="C89" s="3"/>
    </row>
    <row r="90" spans="1:3" ht="15.6">
      <c r="A90" s="476" t="s">
        <v>104</v>
      </c>
      <c r="B90" s="476"/>
      <c r="C90" s="3"/>
    </row>
    <row r="91" spans="1:3" ht="15.6">
      <c r="A91" s="46" t="s">
        <v>105</v>
      </c>
      <c r="B91" s="46" t="s">
        <v>106</v>
      </c>
      <c r="C91" s="3"/>
    </row>
    <row r="92" spans="1:3" ht="15.6">
      <c r="A92" s="51" t="s">
        <v>107</v>
      </c>
      <c r="B92" s="51" t="s">
        <v>108</v>
      </c>
      <c r="C92" s="3"/>
    </row>
    <row r="93" spans="1:3" ht="15.6">
      <c r="A93" s="46" t="s">
        <v>109</v>
      </c>
      <c r="B93" s="47" t="s">
        <v>110</v>
      </c>
      <c r="C93" s="3"/>
    </row>
    <row r="94" spans="1:3" ht="15.6">
      <c r="A94" s="46" t="s">
        <v>111</v>
      </c>
      <c r="B94" s="47" t="s">
        <v>112</v>
      </c>
      <c r="C94" s="3"/>
    </row>
    <row r="95" spans="1:3" ht="15.6">
      <c r="A95" s="46" t="s">
        <v>113</v>
      </c>
      <c r="B95" s="47" t="s">
        <v>114</v>
      </c>
      <c r="C95" s="3"/>
    </row>
    <row r="96" spans="1:3" ht="7.5" customHeight="1">
      <c r="A96" s="46"/>
      <c r="B96" s="47"/>
      <c r="C96" s="3"/>
    </row>
    <row r="97" spans="1:3" ht="15.6">
      <c r="A97" s="476" t="s">
        <v>115</v>
      </c>
      <c r="B97" s="476"/>
      <c r="C97" s="3"/>
    </row>
    <row r="98" spans="1:3" ht="31.2">
      <c r="A98" s="46" t="s">
        <v>116</v>
      </c>
      <c r="B98" s="47" t="s">
        <v>117</v>
      </c>
      <c r="C98" s="3"/>
    </row>
    <row r="99" spans="1:3" ht="31.2">
      <c r="A99" s="46" t="s">
        <v>118</v>
      </c>
      <c r="B99" s="47" t="s">
        <v>119</v>
      </c>
      <c r="C99" s="3"/>
    </row>
    <row r="100" spans="1:3" ht="15.6">
      <c r="A100" s="46" t="s">
        <v>120</v>
      </c>
      <c r="B100" s="47" t="str">
        <f>'Financial Ratios'!N52</f>
        <v>Times interest earned shows the margin of safety provided to creditors/loaners</v>
      </c>
      <c r="C100" s="3"/>
    </row>
    <row r="101" spans="1:3" ht="15.6">
      <c r="A101" s="46" t="s">
        <v>121</v>
      </c>
      <c r="B101" s="47" t="str">
        <f>'Financial Ratios'!N49</f>
        <v>Total debt ratio shows the portion of the company's assets that are financed by debt</v>
      </c>
      <c r="C101" s="3"/>
    </row>
    <row r="102" spans="1:3" ht="15.6">
      <c r="A102" s="46" t="s">
        <v>431</v>
      </c>
      <c r="B102" s="47" t="s">
        <v>432</v>
      </c>
      <c r="C102" s="3"/>
    </row>
    <row r="103" spans="1:3" ht="31.2">
      <c r="A103" s="46" t="s">
        <v>122</v>
      </c>
      <c r="B103" s="47" t="s">
        <v>123</v>
      </c>
      <c r="C103" s="3"/>
    </row>
    <row r="104" spans="1:3" ht="7.5" customHeight="1">
      <c r="A104" s="46"/>
      <c r="B104" s="50"/>
      <c r="C104" s="3"/>
    </row>
    <row r="105" spans="1:3" ht="15.6">
      <c r="A105" s="476" t="s">
        <v>124</v>
      </c>
      <c r="B105" s="476"/>
      <c r="C105" s="3"/>
    </row>
    <row r="106" spans="1:3" s="18" customFormat="1" ht="31.2">
      <c r="A106" s="48" t="s">
        <v>125</v>
      </c>
      <c r="B106" s="49" t="s">
        <v>126</v>
      </c>
      <c r="C106" s="27"/>
    </row>
    <row r="107" spans="1:3" ht="15.6">
      <c r="A107" s="51" t="s">
        <v>127</v>
      </c>
      <c r="B107" s="51" t="s">
        <v>128</v>
      </c>
      <c r="C107" s="3"/>
    </row>
    <row r="108" spans="1:3" ht="7.5" customHeight="1">
      <c r="A108" s="51"/>
      <c r="B108" s="51"/>
      <c r="C108" s="3"/>
    </row>
    <row r="109" spans="1:3" ht="15.6">
      <c r="A109" s="476" t="s">
        <v>129</v>
      </c>
      <c r="B109" s="476"/>
      <c r="C109" s="3"/>
    </row>
    <row r="110" spans="1:3" ht="15.6">
      <c r="A110" s="46" t="s">
        <v>130</v>
      </c>
      <c r="B110" s="47" t="s">
        <v>131</v>
      </c>
      <c r="C110" s="3"/>
    </row>
    <row r="111" spans="1:3" ht="7.5" customHeight="1">
      <c r="A111" s="46"/>
      <c r="B111" s="47"/>
      <c r="C111" s="3"/>
    </row>
    <row r="112" spans="1:3" ht="15.6">
      <c r="A112" s="476" t="s">
        <v>132</v>
      </c>
      <c r="B112" s="476"/>
      <c r="C112" s="3"/>
    </row>
    <row r="113" spans="1:3" s="18" customFormat="1" ht="15.6">
      <c r="A113" s="48" t="s">
        <v>133</v>
      </c>
      <c r="B113" s="48" t="s">
        <v>134</v>
      </c>
      <c r="C113" s="27"/>
    </row>
    <row r="114" spans="1:3" ht="15.6">
      <c r="A114" s="46" t="s">
        <v>135</v>
      </c>
      <c r="B114" s="47" t="s">
        <v>136</v>
      </c>
      <c r="C114" s="3"/>
    </row>
    <row r="115" spans="1:3" ht="15.6">
      <c r="A115" s="46" t="s">
        <v>137</v>
      </c>
      <c r="B115" s="47" t="s">
        <v>138</v>
      </c>
      <c r="C115" s="3"/>
    </row>
    <row r="116" spans="1:3" ht="15.6">
      <c r="A116" s="56"/>
      <c r="B116" s="56"/>
      <c r="C116" s="3"/>
    </row>
    <row r="117" spans="1:3" ht="15.6">
      <c r="A117" s="475" t="s">
        <v>139</v>
      </c>
      <c r="B117" s="475"/>
      <c r="C117" s="3"/>
    </row>
    <row r="118" spans="1:3" ht="7.5" customHeight="1">
      <c r="A118" s="57"/>
      <c r="B118" s="56"/>
      <c r="C118" s="3"/>
    </row>
    <row r="119" spans="1:3" ht="15.6">
      <c r="A119" s="475" t="s">
        <v>140</v>
      </c>
      <c r="B119" s="475"/>
      <c r="C119" s="3"/>
    </row>
    <row r="120" spans="1:3" ht="7.5" customHeight="1">
      <c r="A120" s="57"/>
      <c r="B120" s="56"/>
      <c r="C120" s="3"/>
    </row>
    <row r="121" spans="1:3" ht="15.6">
      <c r="A121" s="475" t="s">
        <v>141</v>
      </c>
      <c r="B121" s="475"/>
      <c r="C121" s="3"/>
    </row>
    <row r="122" spans="1:3">
      <c r="A122" s="2"/>
      <c r="B122" s="2"/>
      <c r="C122" s="3"/>
    </row>
    <row r="123" spans="1:3">
      <c r="A123" s="2"/>
      <c r="B123" s="2"/>
      <c r="C123" s="3"/>
    </row>
    <row r="124" spans="1:3">
      <c r="A124" s="2"/>
      <c r="B124" s="2"/>
      <c r="C124" s="3"/>
    </row>
    <row r="125" spans="1:3">
      <c r="A125" s="2"/>
      <c r="B125" s="2"/>
      <c r="C125" s="3"/>
    </row>
    <row r="126" spans="1:3">
      <c r="A126" s="2"/>
      <c r="B126" s="28"/>
      <c r="C126" s="3"/>
    </row>
    <row r="127" spans="1:3">
      <c r="A127" s="2"/>
      <c r="B127" s="2"/>
      <c r="C127" s="3"/>
    </row>
    <row r="128" spans="1:3">
      <c r="A128" s="2"/>
      <c r="B128" s="2"/>
      <c r="C128" s="3"/>
    </row>
    <row r="129" spans="1:3">
      <c r="A129" s="2"/>
      <c r="B129" s="2"/>
      <c r="C129" s="3"/>
    </row>
    <row r="130" spans="1:3">
      <c r="A130" s="2"/>
      <c r="B130" s="2"/>
      <c r="C130" s="3"/>
    </row>
    <row r="131" spans="1:3">
      <c r="A131" s="2"/>
      <c r="B131" s="2"/>
      <c r="C131" s="3"/>
    </row>
    <row r="132" spans="1:3">
      <c r="A132" s="2"/>
      <c r="B132" s="2"/>
      <c r="C132" s="3"/>
    </row>
    <row r="133" spans="1:3">
      <c r="A133" s="2"/>
      <c r="B133" s="2"/>
      <c r="C133" s="3"/>
    </row>
    <row r="134" spans="1:3">
      <c r="A134" s="2"/>
      <c r="B134" s="2"/>
      <c r="C134" s="3"/>
    </row>
    <row r="135" spans="1:3">
      <c r="A135" s="2"/>
      <c r="B135" s="2"/>
      <c r="C135" s="3"/>
    </row>
    <row r="136" spans="1:3">
      <c r="A136" s="2"/>
      <c r="B136" s="2"/>
      <c r="C136" s="3"/>
    </row>
    <row r="137" spans="1:3">
      <c r="A137" s="2"/>
      <c r="B137" s="2"/>
      <c r="C137" s="3"/>
    </row>
    <row r="138" spans="1:3">
      <c r="A138" s="2"/>
      <c r="B138" s="2"/>
      <c r="C138" s="3"/>
    </row>
    <row r="139" spans="1:3">
      <c r="A139" s="2"/>
      <c r="B139" s="2"/>
      <c r="C139" s="3"/>
    </row>
    <row r="140" spans="1:3">
      <c r="A140" s="2"/>
      <c r="B140" s="2"/>
      <c r="C140" s="3"/>
    </row>
    <row r="141" spans="1:3">
      <c r="A141" s="2"/>
      <c r="B141" s="2"/>
      <c r="C141" s="3"/>
    </row>
    <row r="142" spans="1:3">
      <c r="A142" s="3"/>
      <c r="B142" s="3"/>
      <c r="C142" s="3"/>
    </row>
    <row r="143" spans="1:3">
      <c r="A143" s="3"/>
      <c r="B143" s="3"/>
      <c r="C143" s="3"/>
    </row>
    <row r="144" spans="1:3">
      <c r="A144" s="3"/>
      <c r="B144" s="3"/>
      <c r="C144" s="3"/>
    </row>
    <row r="145" spans="1:3">
      <c r="A145" s="2"/>
      <c r="B145" s="2"/>
      <c r="C145" s="3"/>
    </row>
    <row r="146" spans="1:3">
      <c r="A146" s="2"/>
      <c r="B146" s="2"/>
      <c r="C146" s="3"/>
    </row>
    <row r="147" spans="1:3">
      <c r="A147" s="2"/>
      <c r="B147" s="2"/>
      <c r="C147" s="3"/>
    </row>
    <row r="148" spans="1:3">
      <c r="A148" s="3"/>
      <c r="B148" s="3"/>
      <c r="C148" s="3"/>
    </row>
    <row r="149" spans="1:3">
      <c r="A149" s="3"/>
      <c r="B149" s="3"/>
      <c r="C149" s="3"/>
    </row>
    <row r="150" spans="1:3">
      <c r="A150" s="3"/>
      <c r="B150" s="3"/>
      <c r="C150" s="3"/>
    </row>
    <row r="151" spans="1:3">
      <c r="A151" s="3"/>
      <c r="B151" s="3"/>
      <c r="C151" s="3"/>
    </row>
    <row r="152" spans="1:3">
      <c r="A152" s="3"/>
      <c r="B152" s="3"/>
      <c r="C152" s="3"/>
    </row>
    <row r="153" spans="1:3">
      <c r="A153" s="3"/>
      <c r="B153" s="3"/>
      <c r="C153" s="3"/>
    </row>
    <row r="154" spans="1:3">
      <c r="A154" s="3"/>
      <c r="B154" s="3"/>
      <c r="C154" s="3"/>
    </row>
    <row r="155" spans="1:3">
      <c r="A155" s="3"/>
      <c r="B155" s="3"/>
      <c r="C155" s="3"/>
    </row>
    <row r="156" spans="1:3">
      <c r="A156" s="3"/>
      <c r="B156" s="3"/>
      <c r="C156" s="3"/>
    </row>
    <row r="157" spans="1:3">
      <c r="A157" s="3"/>
      <c r="B157" s="3"/>
      <c r="C157" s="3"/>
    </row>
    <row r="158" spans="1:3">
      <c r="A158" s="3"/>
      <c r="B158" s="3"/>
      <c r="C158" s="3"/>
    </row>
    <row r="159" spans="1:3">
      <c r="A159" s="3"/>
      <c r="B159" s="3"/>
      <c r="C159" s="3"/>
    </row>
    <row r="160" spans="1:3">
      <c r="A160" s="3"/>
      <c r="B160" s="3"/>
      <c r="C160" s="3"/>
    </row>
    <row r="161" spans="1:3">
      <c r="A161" s="3"/>
      <c r="B161" s="3"/>
      <c r="C161" s="3"/>
    </row>
    <row r="162" spans="1:3">
      <c r="A162" s="3"/>
      <c r="B162" s="3"/>
      <c r="C162" s="3"/>
    </row>
    <row r="163" spans="1:3">
      <c r="A163" s="3"/>
      <c r="B163" s="3"/>
      <c r="C163" s="3"/>
    </row>
    <row r="164" spans="1:3">
      <c r="A164" s="3"/>
      <c r="B164" s="3"/>
      <c r="C164" s="3"/>
    </row>
    <row r="165" spans="1:3">
      <c r="A165" s="3"/>
      <c r="B165" s="3"/>
      <c r="C165" s="3"/>
    </row>
    <row r="166" spans="1:3">
      <c r="A166" s="3"/>
      <c r="B166" s="3"/>
      <c r="C166" s="3"/>
    </row>
    <row r="167" spans="1:3">
      <c r="A167" s="3"/>
      <c r="B167" s="3"/>
      <c r="C167" s="3"/>
    </row>
    <row r="168" spans="1:3">
      <c r="A168" s="3"/>
      <c r="B168" s="3"/>
      <c r="C168" s="3"/>
    </row>
    <row r="169" spans="1:3">
      <c r="A169" s="3"/>
      <c r="B169" s="3"/>
      <c r="C169" s="3"/>
    </row>
  </sheetData>
  <sheetProtection password="8690" sheet="1" objects="1" scenarios="1"/>
  <mergeCells count="27">
    <mergeCell ref="A29:B29"/>
    <mergeCell ref="A1:B1"/>
    <mergeCell ref="A2:B2"/>
    <mergeCell ref="A9:B9"/>
    <mergeCell ref="A13:B13"/>
    <mergeCell ref="A20:B20"/>
    <mergeCell ref="A81:B81"/>
    <mergeCell ref="A35:B35"/>
    <mergeCell ref="A38:B38"/>
    <mergeCell ref="A42:B42"/>
    <mergeCell ref="A44:B44"/>
    <mergeCell ref="A52:B52"/>
    <mergeCell ref="A55:B55"/>
    <mergeCell ref="A79:B79"/>
    <mergeCell ref="A57:B57"/>
    <mergeCell ref="A61:B61"/>
    <mergeCell ref="A65:B65"/>
    <mergeCell ref="A68:B68"/>
    <mergeCell ref="A73:B73"/>
    <mergeCell ref="A117:B117"/>
    <mergeCell ref="A119:B119"/>
    <mergeCell ref="A121:B121"/>
    <mergeCell ref="A90:B90"/>
    <mergeCell ref="A97:B97"/>
    <mergeCell ref="A105:B105"/>
    <mergeCell ref="A109:B109"/>
    <mergeCell ref="A112:B1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sheetPr>
  <dimension ref="A1:T50"/>
  <sheetViews>
    <sheetView workbookViewId="0">
      <selection activeCell="I7" activeCellId="2" sqref="E7 G7 I7"/>
    </sheetView>
  </sheetViews>
  <sheetFormatPr defaultColWidth="8.6640625" defaultRowHeight="13.8" outlineLevelCol="1"/>
  <cols>
    <col min="1" max="1" width="30.109375" style="4" bestFit="1" customWidth="1"/>
    <col min="2" max="2" width="3.109375" style="4" customWidth="1"/>
    <col min="3" max="3" width="15.6640625" style="4" customWidth="1"/>
    <col min="4" max="4" width="3.109375" style="4" customWidth="1"/>
    <col min="5" max="5" width="15.6640625" style="4" customWidth="1"/>
    <col min="6" max="6" width="3.109375" style="4" customWidth="1"/>
    <col min="7" max="7" width="15.6640625" style="4" customWidth="1"/>
    <col min="8" max="8" width="3.109375" style="4" customWidth="1"/>
    <col min="9" max="9" width="15.6640625" style="4" customWidth="1"/>
    <col min="10" max="10" width="8.6640625" style="4"/>
    <col min="11" max="11" width="24.109375" style="4" hidden="1" customWidth="1"/>
    <col min="12" max="12" width="14" style="4" hidden="1" customWidth="1"/>
    <col min="13" max="13" width="15.44140625" style="4" hidden="1" customWidth="1"/>
    <col min="14" max="14" width="8.6640625" style="4" hidden="1" customWidth="1"/>
    <col min="15" max="15" width="24.109375" style="4" hidden="1" customWidth="1"/>
    <col min="16" max="17" width="11.44140625" style="4" hidden="1" customWidth="1"/>
    <col min="18" max="19" width="8.6640625" style="4"/>
    <col min="20" max="20" width="8.6640625" style="4" customWidth="1" outlineLevel="1"/>
    <col min="21" max="16384" width="8.6640625" style="4"/>
  </cols>
  <sheetData>
    <row r="1" spans="1:17" ht="15.6">
      <c r="A1" s="532" t="str">
        <f>'Company Input'!C2</f>
        <v>Company Name</v>
      </c>
      <c r="B1" s="532"/>
      <c r="C1" s="532"/>
      <c r="D1" s="532"/>
      <c r="E1" s="532"/>
      <c r="F1" s="532"/>
      <c r="G1" s="532"/>
      <c r="H1" s="532"/>
      <c r="I1" s="532"/>
      <c r="J1" s="10"/>
      <c r="K1" s="11"/>
    </row>
    <row r="2" spans="1:17" ht="15.6">
      <c r="A2" s="533" t="s">
        <v>58</v>
      </c>
      <c r="B2" s="533"/>
      <c r="C2" s="533"/>
      <c r="D2" s="533"/>
      <c r="E2" s="533"/>
      <c r="F2" s="533"/>
      <c r="G2" s="533"/>
      <c r="H2" s="533"/>
      <c r="I2" s="533"/>
    </row>
    <row r="3" spans="1:17">
      <c r="A3" s="533"/>
      <c r="B3" s="533"/>
      <c r="C3" s="507">
        <f>'Company Input'!C15</f>
        <v>2025</v>
      </c>
      <c r="D3" s="533"/>
      <c r="E3" s="507">
        <f>'Company Input'!C16</f>
        <v>2026</v>
      </c>
      <c r="F3" s="533"/>
      <c r="G3" s="507">
        <f>'Company Input'!C17</f>
        <v>2027</v>
      </c>
      <c r="H3" s="507"/>
      <c r="I3" s="507">
        <f>'Company Input'!C18</f>
        <v>2028</v>
      </c>
    </row>
    <row r="4" spans="1:17">
      <c r="A4" s="533"/>
      <c r="B4" s="533"/>
      <c r="C4" s="507"/>
      <c r="D4" s="533"/>
      <c r="E4" s="507"/>
      <c r="F4" s="533"/>
      <c r="G4" s="507"/>
      <c r="H4" s="507"/>
      <c r="I4" s="507"/>
      <c r="K4" s="4" t="s">
        <v>145</v>
      </c>
      <c r="L4" s="9">
        <f>C6</f>
        <v>0</v>
      </c>
      <c r="M4" s="9"/>
      <c r="O4" s="4" t="s">
        <v>145</v>
      </c>
      <c r="P4" s="9">
        <f>G6</f>
        <v>0</v>
      </c>
    </row>
    <row r="5" spans="1:17" ht="15.6">
      <c r="A5" s="290" t="s">
        <v>253</v>
      </c>
      <c r="B5" s="291"/>
      <c r="C5" s="291"/>
      <c r="D5" s="291"/>
      <c r="E5" s="291"/>
      <c r="F5" s="291"/>
      <c r="G5" s="64"/>
      <c r="H5" s="64"/>
      <c r="I5" s="64"/>
      <c r="K5" s="4" t="s">
        <v>323</v>
      </c>
      <c r="M5" s="9">
        <f>L4</f>
        <v>0</v>
      </c>
      <c r="O5" s="4" t="s">
        <v>323</v>
      </c>
      <c r="Q5" s="9">
        <f>P4</f>
        <v>0</v>
      </c>
    </row>
    <row r="6" spans="1:17" ht="15.6">
      <c r="A6" s="61" t="s">
        <v>441</v>
      </c>
      <c r="B6" s="61"/>
      <c r="C6" s="292">
        <f>'Journal Entries'!D17</f>
        <v>0</v>
      </c>
      <c r="D6" s="293"/>
      <c r="E6" s="292">
        <f>'Journal Entries'!G17</f>
        <v>0</v>
      </c>
      <c r="F6" s="293"/>
      <c r="G6" s="292">
        <f>'Journal Entries'!J17</f>
        <v>0</v>
      </c>
      <c r="H6" s="293"/>
      <c r="I6" s="292">
        <f>'Journal Entries'!M17</f>
        <v>0</v>
      </c>
    </row>
    <row r="7" spans="1:17" ht="15.6">
      <c r="A7" s="61" t="s">
        <v>418</v>
      </c>
      <c r="B7" s="61"/>
      <c r="C7" s="299">
        <f>'Journal Entries'!D18</f>
        <v>0</v>
      </c>
      <c r="D7" s="293"/>
      <c r="E7" s="299">
        <f>'Journal Entries'!G18</f>
        <v>0</v>
      </c>
      <c r="F7" s="293"/>
      <c r="G7" s="299">
        <f>'Journal Entries'!J18</f>
        <v>0</v>
      </c>
      <c r="H7" s="293"/>
      <c r="I7" s="299">
        <f>'Journal Entries'!M18</f>
        <v>0</v>
      </c>
    </row>
    <row r="8" spans="1:17" ht="15.6">
      <c r="A8" s="61" t="s">
        <v>297</v>
      </c>
      <c r="B8" s="61"/>
      <c r="C8" s="294">
        <f>'Journal Entries'!C22</f>
        <v>0</v>
      </c>
      <c r="D8" s="293"/>
      <c r="E8" s="294">
        <f>'Journal Entries'!F22</f>
        <v>0</v>
      </c>
      <c r="F8" s="295"/>
      <c r="G8" s="294">
        <f>'Journal Entries'!I22</f>
        <v>0</v>
      </c>
      <c r="H8" s="295"/>
      <c r="I8" s="294">
        <f>'Journal Entries'!L22</f>
        <v>0</v>
      </c>
      <c r="K8" s="4" t="s">
        <v>324</v>
      </c>
      <c r="L8" s="9">
        <f>SUM(M9:M19)</f>
        <v>0</v>
      </c>
      <c r="O8" s="4" t="s">
        <v>324</v>
      </c>
      <c r="P8" s="9">
        <f>SUM(Q9:Q19)</f>
        <v>0</v>
      </c>
    </row>
    <row r="9" spans="1:17" ht="15.6">
      <c r="A9" s="296" t="s">
        <v>254</v>
      </c>
      <c r="B9" s="61"/>
      <c r="C9" s="458">
        <f>(C6+C7)-C8</f>
        <v>0</v>
      </c>
      <c r="D9" s="297"/>
      <c r="E9" s="458">
        <f>(E6+E7)-E8</f>
        <v>0</v>
      </c>
      <c r="F9" s="458"/>
      <c r="G9" s="458">
        <f>(G6+G7)-G8</f>
        <v>0</v>
      </c>
      <c r="H9" s="458"/>
      <c r="I9" s="458">
        <f>(I6+I7)-I8</f>
        <v>0</v>
      </c>
      <c r="K9" s="460" t="s">
        <v>326</v>
      </c>
      <c r="M9" s="9">
        <f>C12</f>
        <v>0</v>
      </c>
      <c r="O9" s="460" t="s">
        <v>326</v>
      </c>
      <c r="Q9" s="9">
        <f>G12</f>
        <v>0</v>
      </c>
    </row>
    <row r="10" spans="1:17" ht="15.6">
      <c r="A10" s="61"/>
      <c r="B10" s="61"/>
      <c r="C10" s="293"/>
      <c r="D10" s="293"/>
      <c r="E10" s="293"/>
      <c r="F10" s="293"/>
      <c r="G10" s="293"/>
      <c r="H10" s="293"/>
      <c r="I10" s="293"/>
      <c r="K10" s="461" t="s">
        <v>62</v>
      </c>
      <c r="M10" s="336">
        <f>C13</f>
        <v>0</v>
      </c>
      <c r="O10" s="461" t="s">
        <v>62</v>
      </c>
      <c r="Q10" s="336">
        <f>G13</f>
        <v>0</v>
      </c>
    </row>
    <row r="11" spans="1:17" ht="15.6">
      <c r="A11" s="298" t="s">
        <v>393</v>
      </c>
      <c r="B11" s="61"/>
      <c r="C11" s="293"/>
      <c r="D11" s="293"/>
      <c r="E11" s="293"/>
      <c r="F11" s="293"/>
      <c r="G11" s="293"/>
      <c r="H11" s="293"/>
      <c r="I11" s="293"/>
      <c r="K11" s="461" t="s">
        <v>425</v>
      </c>
      <c r="M11" s="336">
        <f>C14</f>
        <v>0</v>
      </c>
      <c r="O11" s="461" t="s">
        <v>425</v>
      </c>
      <c r="Q11" s="336">
        <f>G14</f>
        <v>0</v>
      </c>
    </row>
    <row r="12" spans="1:17" ht="15.6">
      <c r="A12" s="61" t="s">
        <v>8</v>
      </c>
      <c r="B12" s="61"/>
      <c r="C12" s="292">
        <f>'Journal Entries'!C19</f>
        <v>0</v>
      </c>
      <c r="D12" s="292"/>
      <c r="E12" s="292">
        <f>'Journal Entries'!F19</f>
        <v>0</v>
      </c>
      <c r="F12" s="292"/>
      <c r="G12" s="292">
        <f>'Journal Entries'!I19</f>
        <v>0</v>
      </c>
      <c r="H12" s="292"/>
      <c r="I12" s="292">
        <f>'Journal Entries'!L19</f>
        <v>0</v>
      </c>
      <c r="K12" s="4" t="s">
        <v>337</v>
      </c>
      <c r="M12" s="336">
        <f>C8</f>
        <v>0</v>
      </c>
      <c r="O12" s="4" t="s">
        <v>337</v>
      </c>
      <c r="Q12" s="336">
        <f>G8</f>
        <v>0</v>
      </c>
    </row>
    <row r="13" spans="1:17" ht="15.6">
      <c r="A13" s="61" t="s">
        <v>206</v>
      </c>
      <c r="B13" s="61"/>
      <c r="C13" s="299">
        <f>'Journal Entries'!C20</f>
        <v>0</v>
      </c>
      <c r="D13" s="292"/>
      <c r="E13" s="299">
        <f>'Journal Entries'!F20</f>
        <v>0</v>
      </c>
      <c r="F13" s="292"/>
      <c r="G13" s="299">
        <f>'Journal Entries'!I20</f>
        <v>0</v>
      </c>
      <c r="H13" s="292"/>
      <c r="I13" s="299">
        <f>'Journal Entries'!L20</f>
        <v>0</v>
      </c>
      <c r="K13" s="4" t="s">
        <v>328</v>
      </c>
      <c r="M13" s="336">
        <f>C15</f>
        <v>0</v>
      </c>
      <c r="O13" s="4" t="s">
        <v>328</v>
      </c>
      <c r="Q13" s="336">
        <f>G15</f>
        <v>0</v>
      </c>
    </row>
    <row r="14" spans="1:17" ht="15.6">
      <c r="A14" s="61" t="s">
        <v>425</v>
      </c>
      <c r="B14" s="61"/>
      <c r="C14" s="299">
        <f>'Journal Entries'!C21</f>
        <v>0</v>
      </c>
      <c r="D14" s="292"/>
      <c r="E14" s="299">
        <f>'Journal Entries'!F21</f>
        <v>0</v>
      </c>
      <c r="F14" s="292"/>
      <c r="G14" s="299">
        <f>'Journal Entries'!I21</f>
        <v>0</v>
      </c>
      <c r="H14" s="292"/>
      <c r="I14" s="299">
        <f>'Journal Entries'!L21</f>
        <v>0</v>
      </c>
      <c r="K14" s="462" t="s">
        <v>300</v>
      </c>
      <c r="M14" s="336">
        <f>C16</f>
        <v>0</v>
      </c>
      <c r="O14" s="462" t="s">
        <v>300</v>
      </c>
      <c r="Q14" s="336">
        <f>G16</f>
        <v>0</v>
      </c>
    </row>
    <row r="15" spans="1:17" ht="15.6">
      <c r="A15" s="280" t="s">
        <v>255</v>
      </c>
      <c r="B15" s="61"/>
      <c r="C15" s="299">
        <f>'Journal Entries'!C23</f>
        <v>0</v>
      </c>
      <c r="D15" s="292"/>
      <c r="E15" s="299">
        <f>'Journal Entries'!F23</f>
        <v>0</v>
      </c>
      <c r="F15" s="292"/>
      <c r="G15" s="299">
        <f>'Journal Entries'!I23</f>
        <v>0</v>
      </c>
      <c r="H15" s="292"/>
      <c r="I15" s="299">
        <f>'Journal Entries'!L23</f>
        <v>0</v>
      </c>
      <c r="K15" s="4" t="s">
        <v>338</v>
      </c>
      <c r="M15" s="336">
        <f>C24</f>
        <v>0</v>
      </c>
      <c r="O15" s="4" t="s">
        <v>338</v>
      </c>
      <c r="Q15" s="9">
        <f>G24</f>
        <v>0</v>
      </c>
    </row>
    <row r="16" spans="1:17" ht="15.6">
      <c r="A16" s="61" t="s">
        <v>300</v>
      </c>
      <c r="B16" s="61"/>
      <c r="C16" s="299">
        <f>'Journal Entries'!C24</f>
        <v>0</v>
      </c>
      <c r="D16" s="292"/>
      <c r="E16" s="299">
        <f>'Journal Entries'!F24</f>
        <v>0</v>
      </c>
      <c r="F16" s="292"/>
      <c r="G16" s="299">
        <f>'Journal Entries'!I24</f>
        <v>0</v>
      </c>
      <c r="H16" s="292"/>
      <c r="I16" s="299">
        <f>'Journal Entries'!L24</f>
        <v>0</v>
      </c>
      <c r="K16" s="461" t="s">
        <v>427</v>
      </c>
      <c r="M16" s="336">
        <f>C17</f>
        <v>0</v>
      </c>
      <c r="O16" s="461" t="s">
        <v>427</v>
      </c>
      <c r="Q16" s="336">
        <f>G17</f>
        <v>0</v>
      </c>
    </row>
    <row r="17" spans="1:17" ht="15.6">
      <c r="A17" s="61" t="s">
        <v>427</v>
      </c>
      <c r="B17" s="61"/>
      <c r="C17" s="299">
        <f>'Journal Entries'!C26</f>
        <v>0</v>
      </c>
      <c r="D17" s="292"/>
      <c r="E17" s="299">
        <f>'Journal Entries'!F26</f>
        <v>0</v>
      </c>
      <c r="F17" s="292"/>
      <c r="G17" s="299">
        <f>'Journal Entries'!I26</f>
        <v>0</v>
      </c>
      <c r="H17" s="292"/>
      <c r="I17" s="299">
        <f>'Journal Entries'!L26</f>
        <v>0</v>
      </c>
      <c r="K17" s="461" t="s">
        <v>429</v>
      </c>
      <c r="M17" s="336">
        <f>C18</f>
        <v>0</v>
      </c>
      <c r="O17" s="461" t="s">
        <v>429</v>
      </c>
      <c r="Q17" s="336">
        <f>G18</f>
        <v>0</v>
      </c>
    </row>
    <row r="18" spans="1:17" ht="15.6">
      <c r="A18" s="61" t="s">
        <v>429</v>
      </c>
      <c r="B18" s="61"/>
      <c r="C18" s="299">
        <f>'Journal Entries'!C27</f>
        <v>0</v>
      </c>
      <c r="D18" s="292"/>
      <c r="E18" s="299">
        <f>'Journal Entries'!F27</f>
        <v>0</v>
      </c>
      <c r="F18" s="292"/>
      <c r="G18" s="299">
        <f>'Journal Entries'!I27</f>
        <v>0</v>
      </c>
      <c r="H18" s="292"/>
      <c r="I18" s="299">
        <f>'Journal Entries'!L27</f>
        <v>0</v>
      </c>
      <c r="K18" s="4" t="s">
        <v>332</v>
      </c>
      <c r="M18" s="336">
        <f>C19</f>
        <v>0</v>
      </c>
      <c r="O18" s="4" t="s">
        <v>332</v>
      </c>
      <c r="Q18" s="336">
        <f>G19</f>
        <v>0</v>
      </c>
    </row>
    <row r="19" spans="1:17" ht="15.6">
      <c r="A19" s="61" t="s">
        <v>99</v>
      </c>
      <c r="B19" s="61"/>
      <c r="C19" s="299">
        <f>'Journal Entries'!C28</f>
        <v>0</v>
      </c>
      <c r="D19" s="292"/>
      <c r="E19" s="299">
        <f>'Journal Entries'!F28</f>
        <v>0</v>
      </c>
      <c r="F19" s="292"/>
      <c r="G19" s="299">
        <f>'Journal Entries'!I28</f>
        <v>0</v>
      </c>
      <c r="H19" s="292"/>
      <c r="I19" s="299">
        <f>'Journal Entries'!L28</f>
        <v>0</v>
      </c>
      <c r="K19" s="461" t="s">
        <v>431</v>
      </c>
      <c r="M19" s="336">
        <f>C20</f>
        <v>0</v>
      </c>
      <c r="O19" s="461" t="s">
        <v>431</v>
      </c>
      <c r="Q19" s="336">
        <f>G20</f>
        <v>0</v>
      </c>
    </row>
    <row r="20" spans="1:17" ht="15.6">
      <c r="A20" s="61" t="s">
        <v>431</v>
      </c>
      <c r="B20" s="61"/>
      <c r="C20" s="294">
        <f>'Journal Entries'!C29</f>
        <v>0</v>
      </c>
      <c r="D20" s="292"/>
      <c r="E20" s="294">
        <f>'Journal Entries'!F29</f>
        <v>0</v>
      </c>
      <c r="F20" s="292"/>
      <c r="G20" s="294">
        <f>'Journal Entries'!I29</f>
        <v>0</v>
      </c>
      <c r="H20" s="292"/>
      <c r="I20" s="294">
        <f>'Journal Entries'!L29</f>
        <v>0</v>
      </c>
    </row>
    <row r="21" spans="1:17" ht="15.6">
      <c r="A21" s="296" t="s">
        <v>394</v>
      </c>
      <c r="B21" s="61"/>
      <c r="C21" s="330">
        <f>SUM(C12:C20)</f>
        <v>0</v>
      </c>
      <c r="D21" s="297"/>
      <c r="E21" s="300">
        <f>SUM(E12:E20)</f>
        <v>0</v>
      </c>
      <c r="F21" s="300"/>
      <c r="G21" s="300">
        <f>SUM(G12:G20)</f>
        <v>0</v>
      </c>
      <c r="H21" s="300"/>
      <c r="I21" s="300">
        <f>SUM(I12:I20)</f>
        <v>0</v>
      </c>
      <c r="K21" s="4" t="s">
        <v>324</v>
      </c>
      <c r="L21" s="9">
        <f>M5-L8</f>
        <v>0</v>
      </c>
      <c r="O21" s="4" t="s">
        <v>324</v>
      </c>
      <c r="P21" s="9">
        <f>P8-Q5</f>
        <v>0</v>
      </c>
    </row>
    <row r="22" spans="1:17" ht="15.6">
      <c r="A22" s="296"/>
      <c r="B22" s="61"/>
      <c r="C22" s="292"/>
      <c r="D22" s="293"/>
      <c r="E22" s="301"/>
      <c r="F22" s="301"/>
      <c r="G22" s="301"/>
      <c r="H22" s="301"/>
      <c r="I22" s="301"/>
      <c r="K22" s="4" t="s">
        <v>334</v>
      </c>
      <c r="M22" s="9">
        <f>L21</f>
        <v>0</v>
      </c>
      <c r="O22" s="4" t="s">
        <v>334</v>
      </c>
      <c r="Q22" s="9">
        <f>P21</f>
        <v>0</v>
      </c>
    </row>
    <row r="23" spans="1:17" ht="15.6">
      <c r="A23" s="298" t="s">
        <v>395</v>
      </c>
      <c r="B23" s="61"/>
      <c r="C23" s="292"/>
      <c r="D23" s="293"/>
      <c r="E23" s="301"/>
      <c r="F23" s="301"/>
      <c r="G23" s="301"/>
      <c r="H23" s="301"/>
      <c r="I23" s="301"/>
    </row>
    <row r="24" spans="1:17" ht="15.6">
      <c r="A24" s="61" t="s">
        <v>63</v>
      </c>
      <c r="B24" s="61"/>
      <c r="C24" s="292">
        <f>'Journal Entries'!C25</f>
        <v>0</v>
      </c>
      <c r="D24" s="293"/>
      <c r="E24" s="301">
        <f>'Journal Entries'!F25</f>
        <v>0</v>
      </c>
      <c r="F24" s="301"/>
      <c r="G24" s="301">
        <f>'Journal Entries'!I25</f>
        <v>0</v>
      </c>
      <c r="H24" s="301"/>
      <c r="I24" s="301">
        <f>'Journal Entries'!L25</f>
        <v>0</v>
      </c>
      <c r="K24" s="4" t="s">
        <v>100</v>
      </c>
      <c r="L24" s="9">
        <f>M25</f>
        <v>0</v>
      </c>
      <c r="O24" s="4" t="s">
        <v>100</v>
      </c>
    </row>
    <row r="25" spans="1:17" ht="15.6">
      <c r="A25" s="61"/>
      <c r="B25" s="61"/>
      <c r="C25" s="293"/>
      <c r="D25" s="293"/>
      <c r="E25" s="301"/>
      <c r="F25" s="301"/>
      <c r="G25" s="301"/>
      <c r="H25" s="301"/>
      <c r="I25" s="301"/>
      <c r="K25" s="4" t="s">
        <v>335</v>
      </c>
      <c r="M25" s="9">
        <f>'Journal Entries'!C16</f>
        <v>0</v>
      </c>
      <c r="O25" s="4" t="s">
        <v>335</v>
      </c>
    </row>
    <row r="26" spans="1:17" ht="16.2" thickBot="1">
      <c r="A26" s="296" t="s">
        <v>301</v>
      </c>
      <c r="B26" s="61"/>
      <c r="C26" s="305">
        <f>C9-C21-C24</f>
        <v>0</v>
      </c>
      <c r="D26" s="302"/>
      <c r="E26" s="305">
        <f>E9-E21-E24</f>
        <v>0</v>
      </c>
      <c r="F26" s="302"/>
      <c r="G26" s="305">
        <f>G9-G21-G24</f>
        <v>0</v>
      </c>
      <c r="H26" s="302"/>
      <c r="I26" s="305">
        <f>I9-I21-I24</f>
        <v>0</v>
      </c>
    </row>
    <row r="27" spans="1:17" ht="16.2" thickTop="1">
      <c r="A27" s="61"/>
      <c r="B27" s="61"/>
      <c r="C27" s="293"/>
      <c r="D27" s="293"/>
      <c r="E27" s="301"/>
      <c r="F27" s="301"/>
      <c r="G27" s="301"/>
      <c r="H27" s="301"/>
      <c r="I27" s="301"/>
      <c r="K27" s="8" t="s">
        <v>336</v>
      </c>
      <c r="L27" s="337">
        <f>M22-L24</f>
        <v>0</v>
      </c>
      <c r="O27" s="8" t="s">
        <v>336</v>
      </c>
    </row>
    <row r="28" spans="1:17" ht="15.6">
      <c r="A28" s="61"/>
      <c r="B28" s="61"/>
      <c r="C28" s="293"/>
      <c r="D28" s="293"/>
      <c r="E28" s="301"/>
      <c r="F28" s="301"/>
      <c r="G28" s="301"/>
      <c r="H28" s="301"/>
      <c r="I28" s="301"/>
    </row>
    <row r="29" spans="1:17" ht="15.6">
      <c r="A29" s="298" t="s">
        <v>298</v>
      </c>
      <c r="B29" s="61"/>
      <c r="C29" s="293"/>
      <c r="D29" s="293"/>
      <c r="E29" s="293"/>
      <c r="F29" s="293"/>
      <c r="G29" s="293"/>
      <c r="H29" s="293"/>
      <c r="I29" s="293"/>
    </row>
    <row r="30" spans="1:17" ht="15.6">
      <c r="A30" s="61" t="s">
        <v>256</v>
      </c>
      <c r="B30" s="61"/>
      <c r="C30" s="419">
        <f>'Company Input'!Q21</f>
        <v>0</v>
      </c>
      <c r="D30" s="293"/>
      <c r="E30" s="303">
        <f>C33</f>
        <v>0</v>
      </c>
      <c r="F30" s="293"/>
      <c r="G30" s="303">
        <f>E33</f>
        <v>0</v>
      </c>
      <c r="H30" s="293"/>
      <c r="I30" s="303">
        <f>G33</f>
        <v>0</v>
      </c>
      <c r="K30" s="4" t="s">
        <v>145</v>
      </c>
      <c r="L30" s="336">
        <f>'Journal Entries'!G17</f>
        <v>0</v>
      </c>
    </row>
    <row r="31" spans="1:17" ht="15.6">
      <c r="A31" s="61" t="s">
        <v>257</v>
      </c>
      <c r="B31" s="61"/>
      <c r="C31" s="299">
        <f>C26</f>
        <v>0</v>
      </c>
      <c r="D31" s="304"/>
      <c r="E31" s="299">
        <f>E26</f>
        <v>0</v>
      </c>
      <c r="F31" s="304"/>
      <c r="G31" s="299">
        <f>G26</f>
        <v>0</v>
      </c>
      <c r="H31" s="304"/>
      <c r="I31" s="299">
        <f>I26</f>
        <v>0</v>
      </c>
      <c r="K31" s="4" t="s">
        <v>323</v>
      </c>
      <c r="M31" s="336">
        <f>L30</f>
        <v>0</v>
      </c>
    </row>
    <row r="32" spans="1:17" ht="15.6">
      <c r="A32" s="61" t="s">
        <v>258</v>
      </c>
      <c r="B32" s="61"/>
      <c r="C32" s="294">
        <f>'Journal Entries'!C16</f>
        <v>0</v>
      </c>
      <c r="D32" s="299"/>
      <c r="E32" s="294">
        <f>'Journal Entries'!F16</f>
        <v>0</v>
      </c>
      <c r="F32" s="299"/>
      <c r="G32" s="294">
        <f>'Journal Entries'!I16</f>
        <v>0</v>
      </c>
      <c r="H32" s="299"/>
      <c r="I32" s="294">
        <f>'Journal Entries'!L16</f>
        <v>0</v>
      </c>
    </row>
    <row r="33" spans="1:13" ht="16.2" thickBot="1">
      <c r="A33" s="296" t="s">
        <v>299</v>
      </c>
      <c r="B33" s="61"/>
      <c r="C33" s="305">
        <f>C30+C31-C32</f>
        <v>0</v>
      </c>
      <c r="D33" s="293"/>
      <c r="E33" s="305">
        <f>E30+E31-E32</f>
        <v>0</v>
      </c>
      <c r="F33" s="293"/>
      <c r="G33" s="305">
        <f>G30+G31-G32</f>
        <v>0</v>
      </c>
      <c r="H33" s="293"/>
      <c r="I33" s="305">
        <f>I30+I31-I32</f>
        <v>0</v>
      </c>
      <c r="K33" s="4" t="s">
        <v>324</v>
      </c>
      <c r="L33" s="336">
        <f>SUM(M34:M44)</f>
        <v>0</v>
      </c>
    </row>
    <row r="34" spans="1:13" ht="14.4" thickTop="1">
      <c r="I34" s="36"/>
      <c r="K34" s="4" t="s">
        <v>326</v>
      </c>
      <c r="L34" s="336"/>
      <c r="M34" s="336">
        <f>'Journal Entries'!F19</f>
        <v>0</v>
      </c>
    </row>
    <row r="35" spans="1:13">
      <c r="K35" s="4" t="s">
        <v>325</v>
      </c>
      <c r="L35" s="336"/>
      <c r="M35" s="336">
        <f>'Journal Entries'!F20</f>
        <v>0</v>
      </c>
    </row>
    <row r="36" spans="1:13">
      <c r="K36" s="4" t="s">
        <v>327</v>
      </c>
      <c r="L36" s="336"/>
      <c r="M36" s="336">
        <f>'Journal Entries'!F21</f>
        <v>0</v>
      </c>
    </row>
    <row r="37" spans="1:13">
      <c r="K37" s="4" t="s">
        <v>337</v>
      </c>
      <c r="L37" s="336"/>
      <c r="M37" s="336">
        <f>'Journal Entries'!F22</f>
        <v>0</v>
      </c>
    </row>
    <row r="38" spans="1:13">
      <c r="K38" s="4" t="s">
        <v>328</v>
      </c>
      <c r="L38" s="336"/>
      <c r="M38" s="336">
        <f>'Journal Entries'!F23</f>
        <v>0</v>
      </c>
    </row>
    <row r="39" spans="1:13">
      <c r="K39" s="4" t="s">
        <v>329</v>
      </c>
      <c r="L39" s="336"/>
      <c r="M39" s="336">
        <f>'Journal Entries'!F24</f>
        <v>0</v>
      </c>
    </row>
    <row r="40" spans="1:13">
      <c r="K40" s="4" t="s">
        <v>338</v>
      </c>
      <c r="L40" s="336"/>
      <c r="M40" s="336">
        <f>'Journal Entries'!F25</f>
        <v>0</v>
      </c>
    </row>
    <row r="41" spans="1:13">
      <c r="K41" s="4" t="s">
        <v>330</v>
      </c>
      <c r="M41" s="336">
        <f>'Journal Entries'!F26</f>
        <v>0</v>
      </c>
    </row>
    <row r="42" spans="1:13">
      <c r="K42" s="4" t="s">
        <v>331</v>
      </c>
      <c r="M42" s="336">
        <f>'Journal Entries'!F27</f>
        <v>0</v>
      </c>
    </row>
    <row r="43" spans="1:13">
      <c r="K43" s="4" t="s">
        <v>332</v>
      </c>
      <c r="M43" s="336">
        <f>'Journal Entries'!F28</f>
        <v>0</v>
      </c>
    </row>
    <row r="44" spans="1:13">
      <c r="K44" s="4" t="s">
        <v>333</v>
      </c>
      <c r="M44" s="336">
        <f>'Journal Entries'!F29</f>
        <v>0</v>
      </c>
    </row>
    <row r="46" spans="1:13">
      <c r="K46" s="4" t="s">
        <v>324</v>
      </c>
      <c r="L46" s="336">
        <f>L33-M31</f>
        <v>0</v>
      </c>
    </row>
    <row r="47" spans="1:13">
      <c r="K47" s="4" t="s">
        <v>334</v>
      </c>
      <c r="M47" s="336">
        <f>L46</f>
        <v>0</v>
      </c>
    </row>
    <row r="49" spans="11:11">
      <c r="K49" s="4" t="s">
        <v>100</v>
      </c>
    </row>
    <row r="50" spans="11:11">
      <c r="K50" s="4" t="s">
        <v>335</v>
      </c>
    </row>
  </sheetData>
  <sheetProtection password="8690" sheet="1" objects="1" scenarios="1"/>
  <mergeCells count="11">
    <mergeCell ref="A1:I1"/>
    <mergeCell ref="A2:I2"/>
    <mergeCell ref="A3:A4"/>
    <mergeCell ref="C3:C4"/>
    <mergeCell ref="E3:E4"/>
    <mergeCell ref="G3:G4"/>
    <mergeCell ref="I3:I4"/>
    <mergeCell ref="H3:H4"/>
    <mergeCell ref="F3:F4"/>
    <mergeCell ref="D3:D4"/>
    <mergeCell ref="B3:B4"/>
  </mergeCells>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sheetPr>
  <dimension ref="A1:J29"/>
  <sheetViews>
    <sheetView showGridLines="0" workbookViewId="0">
      <selection activeCell="E6" sqref="E6"/>
    </sheetView>
  </sheetViews>
  <sheetFormatPr defaultColWidth="8.6640625" defaultRowHeight="13.8"/>
  <cols>
    <col min="1" max="1" width="40.44140625" style="4" customWidth="1"/>
    <col min="2" max="2" width="3.109375" style="4" customWidth="1"/>
    <col min="3" max="3" width="15.6640625" style="9" customWidth="1"/>
    <col min="4" max="4" width="3.109375" style="4" customWidth="1"/>
    <col min="5" max="5" width="14.6640625" style="4" bestFit="1" customWidth="1"/>
    <col min="6" max="6" width="3.109375" style="4" customWidth="1"/>
    <col min="7" max="7" width="14.6640625" style="4" bestFit="1" customWidth="1"/>
    <col min="8" max="8" width="3.109375" style="4" customWidth="1"/>
    <col min="9" max="9" width="14.6640625" style="4" bestFit="1" customWidth="1"/>
    <col min="10" max="10" width="95.109375" style="4" bestFit="1" customWidth="1"/>
    <col min="11" max="16384" width="8.6640625" style="4"/>
  </cols>
  <sheetData>
    <row r="1" spans="1:10" ht="15.6">
      <c r="A1" s="534" t="str">
        <f>'Company Input'!C2</f>
        <v>Company Name</v>
      </c>
      <c r="B1" s="534"/>
      <c r="C1" s="534"/>
      <c r="D1" s="534"/>
      <c r="E1" s="534"/>
      <c r="F1" s="534"/>
      <c r="G1" s="534"/>
      <c r="H1" s="534"/>
      <c r="I1" s="534"/>
    </row>
    <row r="2" spans="1:10" ht="15.6">
      <c r="A2" s="535" t="s">
        <v>14</v>
      </c>
      <c r="B2" s="535"/>
      <c r="C2" s="535"/>
      <c r="D2" s="535"/>
      <c r="E2" s="535"/>
      <c r="F2" s="535"/>
      <c r="G2" s="535"/>
      <c r="H2" s="535"/>
      <c r="I2" s="535"/>
    </row>
    <row r="3" spans="1:10">
      <c r="A3" s="535"/>
      <c r="B3" s="535"/>
      <c r="C3" s="535">
        <f>'Company Input'!C15</f>
        <v>2025</v>
      </c>
      <c r="D3" s="535"/>
      <c r="E3" s="535">
        <f>'Company Input'!C16</f>
        <v>2026</v>
      </c>
      <c r="F3" s="535"/>
      <c r="G3" s="535">
        <f>'Company Input'!C17</f>
        <v>2027</v>
      </c>
      <c r="H3" s="535"/>
      <c r="I3" s="535">
        <f>'Company Input'!C18</f>
        <v>2028</v>
      </c>
    </row>
    <row r="4" spans="1:10">
      <c r="A4" s="535"/>
      <c r="B4" s="535"/>
      <c r="C4" s="535"/>
      <c r="D4" s="535"/>
      <c r="E4" s="535"/>
      <c r="F4" s="535"/>
      <c r="G4" s="535"/>
      <c r="H4" s="535"/>
      <c r="I4" s="535"/>
    </row>
    <row r="5" spans="1:10" ht="15.6">
      <c r="A5" s="306" t="s">
        <v>259</v>
      </c>
      <c r="B5" s="51"/>
      <c r="C5" s="257"/>
      <c r="D5" s="51"/>
      <c r="E5" s="424"/>
      <c r="F5" s="424"/>
      <c r="G5" s="424"/>
      <c r="H5" s="424"/>
      <c r="I5" s="424"/>
    </row>
    <row r="6" spans="1:10" ht="15.6">
      <c r="A6" s="51" t="s">
        <v>147</v>
      </c>
      <c r="B6" s="51"/>
      <c r="C6" s="402">
        <f>'Journal Entries'!C7+'Company Input'!P20-'Journal Entries'!D7</f>
        <v>0</v>
      </c>
      <c r="D6" s="349"/>
      <c r="E6" s="402">
        <f>'Journal Entries'!F7+C6-'Journal Entries'!G7</f>
        <v>0</v>
      </c>
      <c r="F6" s="349"/>
      <c r="G6" s="402">
        <f>'Journal Entries'!I7+E6-'Journal Entries'!J7</f>
        <v>0</v>
      </c>
      <c r="H6" s="349"/>
      <c r="I6" s="402">
        <f>'Journal Entries'!L7+'Balance Sheet'!G6-'Journal Entries'!M7</f>
        <v>0</v>
      </c>
    </row>
    <row r="7" spans="1:10" ht="15.6">
      <c r="A7" s="51" t="s">
        <v>4</v>
      </c>
      <c r="B7" s="51"/>
      <c r="C7" s="309">
        <f>'Journal Entries'!C5-'Journal Entries'!D5</f>
        <v>0</v>
      </c>
      <c r="D7" s="308"/>
      <c r="E7" s="309">
        <f>'Journal Entries'!F5-'Journal Entries'!G5+C7</f>
        <v>0</v>
      </c>
      <c r="F7" s="308"/>
      <c r="G7" s="309">
        <f>'Journal Entries'!I5-'Journal Entries'!J5+E7</f>
        <v>0</v>
      </c>
      <c r="H7" s="308"/>
      <c r="I7" s="309">
        <f>'Journal Entries'!L5-'Journal Entries'!M5+G7</f>
        <v>0</v>
      </c>
    </row>
    <row r="8" spans="1:10" ht="15.6">
      <c r="A8" s="51" t="s">
        <v>67</v>
      </c>
      <c r="B8" s="51"/>
      <c r="C8" s="309">
        <f>'Journal Entries'!C9-'Journal Entries'!D9</f>
        <v>0</v>
      </c>
      <c r="D8" s="308"/>
      <c r="E8" s="309">
        <f>'Journal Entries'!F9-'Journal Entries'!G9+C8</f>
        <v>0</v>
      </c>
      <c r="F8" s="308"/>
      <c r="G8" s="309">
        <f>'Journal Entries'!I9-'Journal Entries'!J9+E8</f>
        <v>0</v>
      </c>
      <c r="H8" s="308"/>
      <c r="I8" s="309">
        <f>'Journal Entries'!L9-'Journal Entries'!M9+G8</f>
        <v>0</v>
      </c>
    </row>
    <row r="9" spans="1:10" ht="15.6">
      <c r="A9" s="51" t="s">
        <v>151</v>
      </c>
      <c r="B9" s="51"/>
      <c r="C9" s="309">
        <f>'Journal Entries'!C10-'Journal Entries'!D10</f>
        <v>0</v>
      </c>
      <c r="D9" s="308"/>
      <c r="E9" s="309">
        <f>'Journal Entries'!F10-'Journal Entries'!G10+C9</f>
        <v>0</v>
      </c>
      <c r="F9" s="308"/>
      <c r="G9" s="309">
        <f>'Journal Entries'!I10-'Journal Entries'!J10+E9</f>
        <v>0</v>
      </c>
      <c r="H9" s="308"/>
      <c r="I9" s="309">
        <f>'Journal Entries'!L10-'Journal Entries'!M10+G9</f>
        <v>0</v>
      </c>
      <c r="J9" s="14"/>
    </row>
    <row r="10" spans="1:10" ht="15.6">
      <c r="A10" s="280" t="s">
        <v>302</v>
      </c>
      <c r="B10" s="280"/>
      <c r="C10" s="348">
        <f>'Depreciation Schedule'!AC27</f>
        <v>0</v>
      </c>
      <c r="D10" s="349"/>
      <c r="E10" s="348">
        <f>'Depreciation Schedule'!AD27+C10</f>
        <v>0</v>
      </c>
      <c r="F10" s="349"/>
      <c r="G10" s="348">
        <f>'Depreciation Schedule'!AE27+E10</f>
        <v>0</v>
      </c>
      <c r="H10" s="349"/>
      <c r="I10" s="348">
        <f>'Depreciation Schedule'!AF27+G10</f>
        <v>0</v>
      </c>
    </row>
    <row r="11" spans="1:10" ht="15.6">
      <c r="A11" s="51" t="s">
        <v>260</v>
      </c>
      <c r="B11" s="51"/>
      <c r="C11" s="412">
        <f>-'Journal Entries'!D6</f>
        <v>0</v>
      </c>
      <c r="D11" s="413"/>
      <c r="E11" s="412">
        <f>-'Journal Entries'!G6+C11</f>
        <v>0</v>
      </c>
      <c r="F11" s="413"/>
      <c r="G11" s="412">
        <f>-'Journal Entries'!J6+E11</f>
        <v>0</v>
      </c>
      <c r="H11" s="413"/>
      <c r="I11" s="412">
        <f>-'Journal Entries'!M6+G11</f>
        <v>0</v>
      </c>
      <c r="J11" s="14"/>
    </row>
    <row r="12" spans="1:10" ht="15.6">
      <c r="A12" s="51" t="s">
        <v>249</v>
      </c>
      <c r="B12" s="51"/>
      <c r="C12" s="310">
        <f>'Journal Entries'!C11-'Journal Entries'!D11</f>
        <v>0</v>
      </c>
      <c r="D12" s="308"/>
      <c r="E12" s="310">
        <f>'Journal Entries'!F11-'Journal Entries'!G11+C12</f>
        <v>0</v>
      </c>
      <c r="F12" s="308"/>
      <c r="G12" s="310">
        <f>'Journal Entries'!I11-'Journal Entries'!J11+E12</f>
        <v>0</v>
      </c>
      <c r="H12" s="308"/>
      <c r="I12" s="310">
        <f>'Journal Entries'!L11-'Journal Entries'!M11+G12</f>
        <v>0</v>
      </c>
      <c r="J12" s="2"/>
    </row>
    <row r="13" spans="1:10" ht="16.2" thickBot="1">
      <c r="A13" s="311" t="s">
        <v>261</v>
      </c>
      <c r="B13" s="51"/>
      <c r="C13" s="312">
        <f>SUM(C6:C12)</f>
        <v>0</v>
      </c>
      <c r="D13" s="308"/>
      <c r="E13" s="312">
        <f>SUM(E6:E12)</f>
        <v>0</v>
      </c>
      <c r="F13" s="308"/>
      <c r="G13" s="312">
        <f>SUM(G6:G12)</f>
        <v>0</v>
      </c>
      <c r="H13" s="308"/>
      <c r="I13" s="312">
        <f>SUM(I6:I12)</f>
        <v>0</v>
      </c>
    </row>
    <row r="14" spans="1:10" ht="16.2" thickTop="1">
      <c r="A14" s="51"/>
      <c r="B14" s="51"/>
      <c r="C14" s="307"/>
      <c r="D14" s="308"/>
      <c r="E14" s="308"/>
      <c r="F14" s="308"/>
      <c r="G14" s="308"/>
      <c r="H14" s="308"/>
      <c r="I14" s="308"/>
    </row>
    <row r="15" spans="1:10" ht="15.6">
      <c r="A15" s="306" t="s">
        <v>262</v>
      </c>
      <c r="B15" s="51"/>
      <c r="C15" s="307"/>
      <c r="D15" s="308"/>
      <c r="E15" s="308"/>
      <c r="F15" s="308"/>
      <c r="G15" s="308"/>
      <c r="H15" s="308"/>
      <c r="I15" s="308"/>
    </row>
    <row r="16" spans="1:10" ht="15.6">
      <c r="A16" s="51" t="s">
        <v>2</v>
      </c>
      <c r="B16" s="51"/>
      <c r="C16" s="307">
        <f>'Journal Entries'!D12-'Journal Entries'!C12</f>
        <v>0</v>
      </c>
      <c r="D16" s="308"/>
      <c r="E16" s="307">
        <f>'Journal Entries'!G12-'Journal Entries'!F12+C16</f>
        <v>0</v>
      </c>
      <c r="F16" s="308"/>
      <c r="G16" s="307">
        <f>'Journal Entries'!J12-'Journal Entries'!I12+E16</f>
        <v>0</v>
      </c>
      <c r="H16" s="308"/>
      <c r="I16" s="307">
        <f>'Journal Entries'!M12-'Journal Entries'!L12+G16</f>
        <v>0</v>
      </c>
      <c r="J16" s="7"/>
    </row>
    <row r="17" spans="1:10" ht="15.6">
      <c r="A17" s="51" t="s">
        <v>77</v>
      </c>
      <c r="B17" s="51"/>
      <c r="C17" s="309">
        <f>'Journal Entries'!D13-'Journal Entries'!C13</f>
        <v>0</v>
      </c>
      <c r="D17" s="308"/>
      <c r="E17" s="348">
        <f>'Journal Entries'!G13-'Journal Entries'!F13+C17</f>
        <v>0</v>
      </c>
      <c r="F17" s="308"/>
      <c r="G17" s="309">
        <f>'Journal Entries'!J13-'Journal Entries'!I13+E17</f>
        <v>0</v>
      </c>
      <c r="H17" s="308"/>
      <c r="I17" s="309">
        <f>'Journal Entries'!M13-'Journal Entries'!L13+G17</f>
        <v>0</v>
      </c>
    </row>
    <row r="18" spans="1:10" ht="15.6">
      <c r="A18" s="51" t="s">
        <v>250</v>
      </c>
      <c r="B18" s="51"/>
      <c r="C18" s="310">
        <f>'Journal Entries'!D14-'Journal Entries'!C14</f>
        <v>0</v>
      </c>
      <c r="D18" s="308"/>
      <c r="E18" s="310">
        <f>'Journal Entries'!G14-'Journal Entries'!F14+C18</f>
        <v>0</v>
      </c>
      <c r="F18" s="308"/>
      <c r="G18" s="310">
        <f>'Journal Entries'!J14-'Journal Entries'!I14+E18</f>
        <v>0</v>
      </c>
      <c r="H18" s="308"/>
      <c r="I18" s="310">
        <f>'Journal Entries'!M14-'Journal Entries'!L14+G18</f>
        <v>0</v>
      </c>
      <c r="J18" s="14"/>
    </row>
    <row r="19" spans="1:10" ht="15.6">
      <c r="A19" s="311" t="s">
        <v>263</v>
      </c>
      <c r="B19" s="51"/>
      <c r="C19" s="313">
        <f>SUM(C16:C18)</f>
        <v>0</v>
      </c>
      <c r="D19" s="308"/>
      <c r="E19" s="314">
        <f>SUM(E16:E18)</f>
        <v>0</v>
      </c>
      <c r="F19" s="308"/>
      <c r="G19" s="314">
        <f>SUM(G16:G18)</f>
        <v>0</v>
      </c>
      <c r="H19" s="308"/>
      <c r="I19" s="314">
        <f>SUM(I16:I18)</f>
        <v>0</v>
      </c>
    </row>
    <row r="20" spans="1:10" ht="15.6">
      <c r="A20" s="51"/>
      <c r="B20" s="51"/>
      <c r="C20" s="307"/>
      <c r="D20" s="308"/>
      <c r="E20" s="308"/>
      <c r="F20" s="308"/>
      <c r="G20" s="308"/>
      <c r="H20" s="308"/>
      <c r="I20" s="308"/>
      <c r="J20" s="5"/>
    </row>
    <row r="21" spans="1:10" ht="15.6">
      <c r="A21" s="306" t="s">
        <v>264</v>
      </c>
      <c r="B21" s="51"/>
      <c r="C21" s="307"/>
      <c r="D21" s="308"/>
      <c r="E21" s="308"/>
      <c r="F21" s="308"/>
      <c r="G21" s="308"/>
      <c r="H21" s="308"/>
      <c r="I21" s="308"/>
    </row>
    <row r="22" spans="1:10" ht="15.6">
      <c r="A22" s="51" t="s">
        <v>20</v>
      </c>
      <c r="B22" s="51"/>
      <c r="C22" s="307">
        <f>'Journal Entries'!C15+'Journal Entries'!D15</f>
        <v>0</v>
      </c>
      <c r="D22" s="308"/>
      <c r="E22" s="307">
        <f>'Journal Entries'!F15+'Journal Entries'!G15+C22</f>
        <v>0</v>
      </c>
      <c r="F22" s="308"/>
      <c r="G22" s="307">
        <f>'Journal Entries'!I15+'Journal Entries'!J15+E22</f>
        <v>0</v>
      </c>
      <c r="H22" s="308"/>
      <c r="I22" s="307">
        <f>'Journal Entries'!L15+'Journal Entries'!M15+G22</f>
        <v>0</v>
      </c>
      <c r="J22" s="14"/>
    </row>
    <row r="23" spans="1:10" ht="15.6">
      <c r="A23" s="51" t="s">
        <v>100</v>
      </c>
      <c r="B23" s="51"/>
      <c r="C23" s="310">
        <f>'Income Statement'!C33</f>
        <v>0</v>
      </c>
      <c r="D23" s="308"/>
      <c r="E23" s="310">
        <f>'Income Statement'!E33</f>
        <v>0</v>
      </c>
      <c r="F23" s="308"/>
      <c r="G23" s="310">
        <f>'Income Statement'!G33</f>
        <v>0</v>
      </c>
      <c r="H23" s="308"/>
      <c r="I23" s="310">
        <f>'Income Statement'!I33</f>
        <v>0</v>
      </c>
    </row>
    <row r="24" spans="1:10" ht="15.6">
      <c r="A24" s="311" t="s">
        <v>265</v>
      </c>
      <c r="B24" s="51"/>
      <c r="C24" s="313">
        <f>SUM(C22:C23)</f>
        <v>0</v>
      </c>
      <c r="D24" s="118"/>
      <c r="E24" s="314">
        <f>SUM(E22:E23)</f>
        <v>0</v>
      </c>
      <c r="F24" s="118"/>
      <c r="G24" s="314">
        <f>SUM(G22:G23)</f>
        <v>0</v>
      </c>
      <c r="H24" s="118"/>
      <c r="I24" s="314">
        <f>SUM(I22:I23)</f>
        <v>0</v>
      </c>
    </row>
    <row r="25" spans="1:10" ht="15.6">
      <c r="A25" s="51"/>
      <c r="B25" s="51"/>
      <c r="C25" s="307"/>
      <c r="D25" s="308"/>
      <c r="E25" s="308"/>
      <c r="F25" s="308"/>
      <c r="G25" s="308"/>
      <c r="H25" s="308"/>
      <c r="I25" s="308"/>
    </row>
    <row r="26" spans="1:10" ht="16.2" thickBot="1">
      <c r="A26" s="311" t="s">
        <v>266</v>
      </c>
      <c r="B26" s="51"/>
      <c r="C26" s="315">
        <f>C24+C19</f>
        <v>0</v>
      </c>
      <c r="D26" s="308"/>
      <c r="E26" s="312">
        <f>E24+E19</f>
        <v>0</v>
      </c>
      <c r="F26" s="308"/>
      <c r="G26" s="312">
        <f>G19+G24</f>
        <v>0</v>
      </c>
      <c r="H26" s="308"/>
      <c r="I26" s="312">
        <f>I24+I19</f>
        <v>0</v>
      </c>
    </row>
    <row r="27" spans="1:10" ht="16.2" thickTop="1">
      <c r="A27" s="20"/>
      <c r="B27" s="20"/>
      <c r="C27" s="204"/>
      <c r="D27" s="20"/>
      <c r="E27" s="20"/>
      <c r="F27" s="20"/>
      <c r="G27" s="20"/>
      <c r="H27" s="20"/>
      <c r="I27" s="20"/>
    </row>
    <row r="28" spans="1:10">
      <c r="E28" s="380"/>
      <c r="G28" s="380"/>
      <c r="I28" s="380"/>
    </row>
    <row r="29" spans="1:10">
      <c r="C29" s="380"/>
      <c r="E29" s="380"/>
      <c r="G29" s="380"/>
      <c r="I29" s="380"/>
    </row>
  </sheetData>
  <sheetProtection algorithmName="SHA-512" hashValue="K4f1PPTXEidmfmGctuj8HdCuIDq5WPvJAPl+EeoyrJTuekBQwaCK7jy9Ywyw7B1ij04SV2u+WmjpgJhXRNj91A==" saltValue="bThEltArBO8YQFiASd5FgA==" spinCount="100000" sheet="1" objects="1" scenarios="1"/>
  <mergeCells count="11">
    <mergeCell ref="A1:I1"/>
    <mergeCell ref="A2:I2"/>
    <mergeCell ref="C3:C4"/>
    <mergeCell ref="E3:E4"/>
    <mergeCell ref="G3:G4"/>
    <mergeCell ref="I3:I4"/>
    <mergeCell ref="D3:D4"/>
    <mergeCell ref="B3:B4"/>
    <mergeCell ref="F3:F4"/>
    <mergeCell ref="H3:H4"/>
    <mergeCell ref="A3:A4"/>
  </mergeCells>
  <conditionalFormatting sqref="C13 C26">
    <cfRule type="uniqueValues" dxfId="3" priority="4"/>
  </conditionalFormatting>
  <conditionalFormatting sqref="E13 E26">
    <cfRule type="uniqueValues" dxfId="2" priority="3"/>
  </conditionalFormatting>
  <conditionalFormatting sqref="G13 G26">
    <cfRule type="uniqueValues" dxfId="1" priority="2"/>
  </conditionalFormatting>
  <conditionalFormatting sqref="I13 I26">
    <cfRule type="uniqueValues" dxfId="0"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sheetPr>
  <dimension ref="B1:S78"/>
  <sheetViews>
    <sheetView showGridLines="0" workbookViewId="0">
      <selection activeCell="N33" sqref="N33:N36"/>
    </sheetView>
  </sheetViews>
  <sheetFormatPr defaultColWidth="8.6640625" defaultRowHeight="13.8"/>
  <cols>
    <col min="1" max="1" width="8.6640625" style="4"/>
    <col min="2" max="2" width="25.109375" style="4" bestFit="1" customWidth="1"/>
    <col min="3" max="3" width="3.44140625" style="4" customWidth="1"/>
    <col min="4" max="4" width="24" style="4" bestFit="1" customWidth="1"/>
    <col min="5" max="5" width="3.44140625" style="4" customWidth="1"/>
    <col min="6" max="6" width="11.6640625" style="4" bestFit="1" customWidth="1"/>
    <col min="7" max="7" width="3.44140625" style="4" customWidth="1"/>
    <col min="8" max="8" width="17.44140625" style="4" customWidth="1"/>
    <col min="9" max="9" width="3.6640625" style="4" customWidth="1"/>
    <col min="10" max="10" width="15.109375" style="4" bestFit="1" customWidth="1"/>
    <col min="11" max="11" width="4.109375" style="4" customWidth="1"/>
    <col min="12" max="12" width="15.109375" style="4" bestFit="1" customWidth="1"/>
    <col min="13" max="13" width="5.6640625" style="4" customWidth="1"/>
    <col min="14" max="14" width="98.6640625" style="4" bestFit="1" customWidth="1"/>
    <col min="15" max="16384" width="8.6640625" style="4"/>
  </cols>
  <sheetData>
    <row r="1" spans="2:19" ht="15.6">
      <c r="B1" s="540" t="str">
        <f>'Company Input'!C2</f>
        <v>Company Name</v>
      </c>
      <c r="C1" s="540"/>
      <c r="D1" s="540"/>
      <c r="E1" s="540"/>
      <c r="F1" s="540"/>
      <c r="G1" s="540"/>
      <c r="H1" s="540"/>
      <c r="I1" s="540"/>
      <c r="J1" s="540"/>
      <c r="K1" s="540"/>
      <c r="L1" s="540"/>
      <c r="M1" s="540"/>
      <c r="N1" s="20"/>
      <c r="O1" s="20"/>
      <c r="P1" s="20"/>
      <c r="Q1" s="20"/>
      <c r="R1" s="20"/>
      <c r="S1" s="20"/>
    </row>
    <row r="2" spans="2:19" ht="15.6">
      <c r="B2" s="504" t="s">
        <v>267</v>
      </c>
      <c r="C2" s="504"/>
      <c r="D2" s="504"/>
      <c r="E2" s="504"/>
      <c r="F2" s="504"/>
      <c r="G2" s="504"/>
      <c r="H2" s="504"/>
      <c r="I2" s="504"/>
      <c r="J2" s="504"/>
      <c r="K2" s="504"/>
      <c r="L2" s="504"/>
      <c r="M2" s="504"/>
      <c r="N2" s="20"/>
      <c r="O2" s="20"/>
      <c r="P2" s="20"/>
      <c r="Q2" s="20"/>
      <c r="R2" s="20"/>
      <c r="S2" s="20"/>
    </row>
    <row r="3" spans="2:19" ht="15.6">
      <c r="B3" s="37"/>
      <c r="C3" s="37"/>
      <c r="D3" s="37"/>
      <c r="E3" s="37"/>
      <c r="F3" s="37"/>
      <c r="G3" s="37"/>
      <c r="H3" s="37"/>
      <c r="I3" s="37"/>
      <c r="J3" s="37"/>
      <c r="K3" s="37"/>
      <c r="L3" s="37"/>
      <c r="M3" s="20"/>
      <c r="N3" s="20"/>
      <c r="O3" s="20"/>
      <c r="P3" s="20"/>
      <c r="Q3" s="20"/>
      <c r="R3" s="20"/>
      <c r="S3" s="20"/>
    </row>
    <row r="4" spans="2:19" ht="16.2" thickBot="1">
      <c r="B4" s="20"/>
      <c r="C4" s="37"/>
      <c r="D4" s="37"/>
      <c r="E4" s="37"/>
      <c r="F4" s="37">
        <f>'Company Input'!C15</f>
        <v>2025</v>
      </c>
      <c r="G4" s="37"/>
      <c r="H4" s="37">
        <f>'Company Input'!C16</f>
        <v>2026</v>
      </c>
      <c r="I4" s="37"/>
      <c r="J4" s="37">
        <f>'Company Input'!C17</f>
        <v>2027</v>
      </c>
      <c r="K4" s="37"/>
      <c r="L4" s="37">
        <f>'Company Input'!C18</f>
        <v>2028</v>
      </c>
      <c r="M4" s="20"/>
      <c r="N4" s="20"/>
      <c r="O4" s="20"/>
      <c r="P4" s="20"/>
      <c r="Q4" s="20"/>
      <c r="R4" s="20"/>
      <c r="S4" s="20"/>
    </row>
    <row r="5" spans="2:19" ht="15.6">
      <c r="B5" s="316" t="s">
        <v>268</v>
      </c>
      <c r="C5" s="317"/>
      <c r="D5" s="317"/>
      <c r="E5" s="317"/>
      <c r="F5" s="317"/>
      <c r="G5" s="317"/>
      <c r="H5" s="317"/>
      <c r="I5" s="317"/>
      <c r="J5" s="317"/>
      <c r="K5" s="317"/>
      <c r="L5" s="317"/>
      <c r="M5" s="318"/>
      <c r="N5" s="20"/>
      <c r="O5" s="20"/>
      <c r="P5" s="20"/>
      <c r="Q5" s="20"/>
      <c r="R5" s="20"/>
      <c r="S5" s="20"/>
    </row>
    <row r="6" spans="2:19" ht="15.6">
      <c r="B6" s="319"/>
      <c r="C6" s="61"/>
      <c r="D6" s="61"/>
      <c r="E6" s="61"/>
      <c r="F6" s="20"/>
      <c r="G6" s="61"/>
      <c r="H6" s="61"/>
      <c r="I6" s="61"/>
      <c r="J6" s="61"/>
      <c r="K6" s="61"/>
      <c r="L6" s="61"/>
      <c r="M6" s="320"/>
      <c r="N6" s="20"/>
      <c r="O6" s="20"/>
      <c r="P6" s="20"/>
      <c r="Q6" s="20"/>
      <c r="R6" s="20"/>
      <c r="S6" s="20"/>
    </row>
    <row r="7" spans="2:19" ht="15.6">
      <c r="B7" s="538" t="s">
        <v>26</v>
      </c>
      <c r="C7" s="539" t="s">
        <v>269</v>
      </c>
      <c r="D7" s="321" t="s">
        <v>270</v>
      </c>
      <c r="E7" s="61"/>
      <c r="F7" s="536" t="str">
        <f>IF('Balance Sheet'!$C$16=0,"N/A",('Balance Sheet'!$C$6+'Balance Sheet'!$C$7+'Balance Sheet'!$C$8)/('Balance Sheet'!$C$16))</f>
        <v>N/A</v>
      </c>
      <c r="G7" s="61"/>
      <c r="H7" s="536" t="str">
        <f>IF('Balance Sheet'!$E$16=0,"N/A",('Balance Sheet'!$E$6+'Balance Sheet'!$E$7+'Balance Sheet'!$E$8)/('Balance Sheet'!$E$16))</f>
        <v>N/A</v>
      </c>
      <c r="I7" s="61"/>
      <c r="J7" s="536" t="str">
        <f>IF('Balance Sheet'!$G$16=0,"N/A",('Balance Sheet'!$G$6+'Balance Sheet'!$G$7+'Balance Sheet'!$G$8)/('Balance Sheet'!$G$16))</f>
        <v>N/A</v>
      </c>
      <c r="K7" s="61"/>
      <c r="L7" s="536" t="str">
        <f>IF('Balance Sheet'!$I$16=0,"N/A",('Balance Sheet'!$I$6+'Balance Sheet'!$I$7+'Balance Sheet'!$I$8)/('Balance Sheet'!$I$16))</f>
        <v>N/A</v>
      </c>
      <c r="M7" s="320"/>
      <c r="N7" s="322" t="s">
        <v>310</v>
      </c>
      <c r="O7" s="323"/>
      <c r="P7" s="323"/>
      <c r="Q7" s="323"/>
      <c r="R7" s="323"/>
      <c r="S7" s="323"/>
    </row>
    <row r="8" spans="2:19" ht="15.6">
      <c r="B8" s="538"/>
      <c r="C8" s="539"/>
      <c r="D8" s="324" t="s">
        <v>271</v>
      </c>
      <c r="E8" s="61"/>
      <c r="F8" s="537"/>
      <c r="G8" s="61"/>
      <c r="H8" s="537"/>
      <c r="I8" s="61"/>
      <c r="J8" s="537"/>
      <c r="K8" s="61"/>
      <c r="L8" s="537"/>
      <c r="M8" s="320"/>
      <c r="N8" s="322"/>
      <c r="O8" s="323"/>
      <c r="P8" s="323"/>
      <c r="Q8" s="323"/>
      <c r="R8" s="323"/>
      <c r="S8" s="323"/>
    </row>
    <row r="9" spans="2:19" ht="15.6">
      <c r="B9" s="319"/>
      <c r="C9" s="61"/>
      <c r="D9" s="61"/>
      <c r="E9" s="61"/>
      <c r="F9" s="61"/>
      <c r="G9" s="61"/>
      <c r="H9" s="61"/>
      <c r="I9" s="61"/>
      <c r="J9" s="61"/>
      <c r="K9" s="61"/>
      <c r="L9" s="61"/>
      <c r="M9" s="320"/>
      <c r="N9" s="288"/>
      <c r="O9" s="323"/>
      <c r="P9" s="323"/>
      <c r="Q9" s="323"/>
      <c r="R9" s="323"/>
      <c r="S9" s="323"/>
    </row>
    <row r="10" spans="2:19" ht="15.6">
      <c r="B10" s="538" t="s">
        <v>272</v>
      </c>
      <c r="C10" s="539" t="s">
        <v>269</v>
      </c>
      <c r="D10" s="321" t="s">
        <v>273</v>
      </c>
      <c r="E10" s="61"/>
      <c r="F10" s="536" t="str">
        <f>IF('Balance Sheet'!$C$16=0,"N/A",('Balance Sheet'!C$7+'Balance Sheet'!C6-'Balance Sheet'!C$8)/('Balance Sheet'!C$16))</f>
        <v>N/A</v>
      </c>
      <c r="G10" s="61"/>
      <c r="H10" s="536" t="str">
        <f>IF('Balance Sheet'!E$16=0,"N/A",('Balance Sheet'!E$7+'Balance Sheet'!E6-'Balance Sheet'!E$8)/('Balance Sheet'!E$16))</f>
        <v>N/A</v>
      </c>
      <c r="I10" s="61"/>
      <c r="J10" s="536" t="str">
        <f>IF('Balance Sheet'!$G$16=0,"N/A",('Balance Sheet'!$G$7+'Balance Sheet'!G6-'Balance Sheet'!$G$8)/('Balance Sheet'!$G$16))</f>
        <v>N/A</v>
      </c>
      <c r="K10" s="61"/>
      <c r="L10" s="536" t="str">
        <f>IF('Balance Sheet'!$I$16=0,"N/A",('Balance Sheet'!$I$7+'Balance Sheet'!I6-'Balance Sheet'!$I$8)/('Balance Sheet'!$I$16))</f>
        <v>N/A</v>
      </c>
      <c r="M10" s="325"/>
      <c r="N10" s="322" t="s">
        <v>311</v>
      </c>
      <c r="O10" s="323"/>
      <c r="P10" s="323"/>
      <c r="Q10" s="323"/>
      <c r="R10" s="323"/>
      <c r="S10" s="323"/>
    </row>
    <row r="11" spans="2:19" ht="15.6">
      <c r="B11" s="538"/>
      <c r="C11" s="539"/>
      <c r="D11" s="324" t="s">
        <v>271</v>
      </c>
      <c r="E11" s="61"/>
      <c r="F11" s="537"/>
      <c r="G11" s="61"/>
      <c r="H11" s="537"/>
      <c r="I11" s="61"/>
      <c r="J11" s="537"/>
      <c r="K11" s="61"/>
      <c r="L11" s="537"/>
      <c r="M11" s="320"/>
      <c r="N11" s="20"/>
      <c r="O11" s="20"/>
      <c r="P11" s="20"/>
      <c r="Q11" s="20"/>
      <c r="R11" s="20"/>
      <c r="S11" s="20"/>
    </row>
    <row r="12" spans="2:19" ht="15.6">
      <c r="B12" s="319"/>
      <c r="C12" s="61"/>
      <c r="D12" s="61"/>
      <c r="E12" s="61"/>
      <c r="F12" s="61"/>
      <c r="G12" s="61"/>
      <c r="H12" s="61"/>
      <c r="I12" s="61"/>
      <c r="J12" s="61"/>
      <c r="K12" s="61"/>
      <c r="L12" s="61"/>
      <c r="M12" s="320"/>
      <c r="N12" s="20"/>
      <c r="O12" s="20"/>
      <c r="P12" s="20"/>
      <c r="Q12" s="20"/>
      <c r="R12" s="20"/>
      <c r="S12" s="20"/>
    </row>
    <row r="13" spans="2:19" ht="15.6">
      <c r="B13" s="538" t="s">
        <v>19</v>
      </c>
      <c r="C13" s="539" t="s">
        <v>269</v>
      </c>
      <c r="D13" s="321" t="s">
        <v>147</v>
      </c>
      <c r="E13" s="61"/>
      <c r="F13" s="536" t="str">
        <f>IF('Balance Sheet'!$C$16=0,"N/A",('Balance Sheet'!C$6)/('Balance Sheet'!C$16))</f>
        <v>N/A</v>
      </c>
      <c r="G13" s="61"/>
      <c r="H13" s="536" t="str">
        <f>IF('Balance Sheet'!$E$16=0,"N/A",('Balance Sheet'!E$6)/('Balance Sheet'!E$16))</f>
        <v>N/A</v>
      </c>
      <c r="I13" s="61"/>
      <c r="J13" s="536" t="str">
        <f>IF('Balance Sheet'!$G$16=0,"N/A",('Balance Sheet'!$G$6)/('Balance Sheet'!$G$16))</f>
        <v>N/A</v>
      </c>
      <c r="K13" s="61"/>
      <c r="L13" s="536" t="str">
        <f>IF('Balance Sheet'!$I$16=0,"N/A",('Balance Sheet'!$I$6)/('Balance Sheet'!$I$16))</f>
        <v>N/A</v>
      </c>
      <c r="M13" s="320"/>
      <c r="N13" s="541" t="s">
        <v>312</v>
      </c>
      <c r="O13" s="542"/>
      <c r="P13" s="542"/>
      <c r="Q13" s="542"/>
      <c r="R13" s="542"/>
      <c r="S13" s="542"/>
    </row>
    <row r="14" spans="2:19" ht="15.6">
      <c r="B14" s="538"/>
      <c r="C14" s="539"/>
      <c r="D14" s="324" t="s">
        <v>271</v>
      </c>
      <c r="E14" s="61"/>
      <c r="F14" s="537"/>
      <c r="G14" s="61"/>
      <c r="H14" s="537"/>
      <c r="I14" s="61"/>
      <c r="J14" s="537"/>
      <c r="K14" s="61"/>
      <c r="L14" s="537"/>
      <c r="M14" s="320"/>
      <c r="N14" s="541"/>
      <c r="O14" s="542"/>
      <c r="P14" s="542"/>
      <c r="Q14" s="542"/>
      <c r="R14" s="542"/>
      <c r="S14" s="542"/>
    </row>
    <row r="15" spans="2:19" ht="16.2" thickBot="1">
      <c r="B15" s="326"/>
      <c r="C15" s="327"/>
      <c r="D15" s="327"/>
      <c r="E15" s="327"/>
      <c r="F15" s="327"/>
      <c r="G15" s="327"/>
      <c r="H15" s="327"/>
      <c r="I15" s="327"/>
      <c r="J15" s="327"/>
      <c r="K15" s="327"/>
      <c r="L15" s="327"/>
      <c r="M15" s="328"/>
      <c r="N15" s="20"/>
      <c r="O15" s="20"/>
      <c r="P15" s="20"/>
      <c r="Q15" s="20"/>
      <c r="R15" s="20"/>
      <c r="S15" s="20"/>
    </row>
    <row r="16" spans="2:19" ht="16.2" thickBot="1">
      <c r="B16" s="61"/>
      <c r="C16" s="61"/>
      <c r="D16" s="61"/>
      <c r="E16" s="61"/>
      <c r="F16" s="61"/>
      <c r="G16" s="61"/>
      <c r="H16" s="61"/>
      <c r="I16" s="61"/>
      <c r="J16" s="61"/>
      <c r="K16" s="61"/>
      <c r="L16" s="61"/>
      <c r="M16" s="61"/>
      <c r="N16" s="20"/>
      <c r="O16" s="20"/>
      <c r="P16" s="20"/>
      <c r="Q16" s="20"/>
      <c r="R16" s="20"/>
      <c r="S16" s="20"/>
    </row>
    <row r="17" spans="2:19" ht="15.6">
      <c r="B17" s="316" t="s">
        <v>274</v>
      </c>
      <c r="C17" s="317"/>
      <c r="D17" s="317"/>
      <c r="E17" s="317"/>
      <c r="F17" s="317"/>
      <c r="G17" s="317"/>
      <c r="H17" s="317"/>
      <c r="I17" s="317"/>
      <c r="J17" s="317"/>
      <c r="K17" s="317"/>
      <c r="L17" s="317"/>
      <c r="M17" s="318"/>
      <c r="N17" s="20"/>
      <c r="O17" s="20"/>
      <c r="P17" s="20"/>
      <c r="Q17" s="20"/>
      <c r="R17" s="20"/>
      <c r="S17" s="20"/>
    </row>
    <row r="18" spans="2:19" ht="15.6">
      <c r="B18" s="319"/>
      <c r="C18" s="61"/>
      <c r="D18" s="61"/>
      <c r="E18" s="61"/>
      <c r="F18" s="61"/>
      <c r="G18" s="61"/>
      <c r="H18" s="61"/>
      <c r="I18" s="61"/>
      <c r="J18" s="61"/>
      <c r="K18" s="61"/>
      <c r="L18" s="61"/>
      <c r="M18" s="320"/>
      <c r="N18" s="20"/>
      <c r="O18" s="20"/>
      <c r="P18" s="20"/>
      <c r="Q18" s="20"/>
      <c r="R18" s="20"/>
      <c r="S18" s="20"/>
    </row>
    <row r="19" spans="2:19" ht="15.6">
      <c r="B19" s="538" t="s">
        <v>69</v>
      </c>
      <c r="C19" s="539" t="s">
        <v>269</v>
      </c>
      <c r="D19" s="321" t="s">
        <v>24</v>
      </c>
      <c r="E19" s="61"/>
      <c r="F19" s="536" t="e">
        <f>'Income Statement'!C8/'Balance Sheet'!C8</f>
        <v>#DIV/0!</v>
      </c>
      <c r="G19" s="61"/>
      <c r="H19" s="536" t="e">
        <f>'Income Statement'!E8/'Balance Sheet'!E8</f>
        <v>#DIV/0!</v>
      </c>
      <c r="I19" s="61"/>
      <c r="J19" s="536" t="e">
        <f>'Income Statement'!G8/'Balance Sheet'!G8</f>
        <v>#DIV/0!</v>
      </c>
      <c r="K19" s="61"/>
      <c r="L19" s="536" t="e">
        <f>'Income Statement'!I8/'Balance Sheet'!I8</f>
        <v>#DIV/0!</v>
      </c>
      <c r="M19" s="320"/>
      <c r="N19" s="541" t="s">
        <v>313</v>
      </c>
      <c r="O19" s="20"/>
      <c r="P19" s="20"/>
      <c r="Q19" s="20"/>
      <c r="R19" s="20"/>
      <c r="S19" s="20"/>
    </row>
    <row r="20" spans="2:19" ht="15.6">
      <c r="B20" s="538"/>
      <c r="C20" s="539"/>
      <c r="D20" s="324" t="s">
        <v>67</v>
      </c>
      <c r="E20" s="61"/>
      <c r="F20" s="537"/>
      <c r="G20" s="61"/>
      <c r="H20" s="537"/>
      <c r="I20" s="61"/>
      <c r="J20" s="537"/>
      <c r="K20" s="61"/>
      <c r="L20" s="537"/>
      <c r="M20" s="320"/>
      <c r="N20" s="541"/>
      <c r="O20" s="20"/>
      <c r="P20" s="20"/>
      <c r="Q20" s="20"/>
      <c r="R20" s="20"/>
      <c r="S20" s="20"/>
    </row>
    <row r="21" spans="2:19" ht="15.6">
      <c r="B21" s="319"/>
      <c r="C21" s="61"/>
      <c r="D21" s="61"/>
      <c r="E21" s="61"/>
      <c r="F21" s="61"/>
      <c r="G21" s="61"/>
      <c r="H21" s="61"/>
      <c r="I21" s="61"/>
      <c r="J21" s="61"/>
      <c r="K21" s="61"/>
      <c r="L21" s="61"/>
      <c r="M21" s="320"/>
      <c r="N21" s="20"/>
      <c r="O21" s="20"/>
      <c r="P21" s="20"/>
      <c r="Q21" s="20"/>
      <c r="R21" s="20"/>
      <c r="S21" s="20"/>
    </row>
    <row r="22" spans="2:19" ht="15.6">
      <c r="B22" s="538" t="s">
        <v>28</v>
      </c>
      <c r="C22" s="539" t="s">
        <v>269</v>
      </c>
      <c r="D22" s="321" t="s">
        <v>275</v>
      </c>
      <c r="E22" s="61"/>
      <c r="F22" s="536" t="e">
        <f>365/F19</f>
        <v>#DIV/0!</v>
      </c>
      <c r="G22" s="61"/>
      <c r="H22" s="536" t="e">
        <f>365/H19</f>
        <v>#DIV/0!</v>
      </c>
      <c r="I22" s="61"/>
      <c r="J22" s="536" t="e">
        <f>365/J19</f>
        <v>#DIV/0!</v>
      </c>
      <c r="K22" s="61"/>
      <c r="L22" s="536" t="e">
        <f>365/L19</f>
        <v>#DIV/0!</v>
      </c>
      <c r="M22" s="320"/>
      <c r="N22" s="541" t="s">
        <v>314</v>
      </c>
      <c r="O22" s="20"/>
      <c r="P22" s="20"/>
      <c r="Q22" s="20"/>
      <c r="R22" s="20"/>
      <c r="S22" s="20"/>
    </row>
    <row r="23" spans="2:19" ht="15.6">
      <c r="B23" s="538"/>
      <c r="C23" s="539"/>
      <c r="D23" s="324" t="s">
        <v>276</v>
      </c>
      <c r="E23" s="61"/>
      <c r="F23" s="537"/>
      <c r="G23" s="61"/>
      <c r="H23" s="537"/>
      <c r="I23" s="61"/>
      <c r="J23" s="537"/>
      <c r="K23" s="61"/>
      <c r="L23" s="537"/>
      <c r="M23" s="320"/>
      <c r="N23" s="541"/>
      <c r="O23" s="20"/>
      <c r="P23" s="20"/>
      <c r="Q23" s="20"/>
      <c r="R23" s="20"/>
      <c r="S23" s="20"/>
    </row>
    <row r="24" spans="2:19" ht="15.6">
      <c r="B24" s="319"/>
      <c r="C24" s="61"/>
      <c r="D24" s="61"/>
      <c r="E24" s="61"/>
      <c r="F24" s="61"/>
      <c r="G24" s="61"/>
      <c r="H24" s="61"/>
      <c r="I24" s="61"/>
      <c r="J24" s="61"/>
      <c r="K24" s="61"/>
      <c r="L24" s="61"/>
      <c r="M24" s="320"/>
      <c r="N24" s="20"/>
      <c r="O24" s="20"/>
      <c r="P24" s="20"/>
      <c r="Q24" s="20"/>
      <c r="R24" s="20"/>
      <c r="S24" s="20"/>
    </row>
    <row r="25" spans="2:19" ht="15.6">
      <c r="B25" s="538" t="s">
        <v>98</v>
      </c>
      <c r="C25" s="539" t="s">
        <v>269</v>
      </c>
      <c r="D25" s="321" t="s">
        <v>277</v>
      </c>
      <c r="E25" s="61"/>
      <c r="F25" s="536" t="e">
        <f>'Income Statement'!C6/'Balance Sheet'!C7</f>
        <v>#DIV/0!</v>
      </c>
      <c r="G25" s="61"/>
      <c r="H25" s="536" t="e">
        <f>'Income Statement'!E6/'Balance Sheet'!E7</f>
        <v>#DIV/0!</v>
      </c>
      <c r="I25" s="61"/>
      <c r="J25" s="536" t="e">
        <f>'Income Statement'!G6/'Balance Sheet'!G7</f>
        <v>#DIV/0!</v>
      </c>
      <c r="K25" s="61"/>
      <c r="L25" s="536" t="e">
        <f>'Income Statement'!I6/'Balance Sheet'!I7</f>
        <v>#DIV/0!</v>
      </c>
      <c r="M25" s="320"/>
      <c r="N25" s="541" t="s">
        <v>315</v>
      </c>
      <c r="O25" s="20"/>
      <c r="P25" s="20"/>
      <c r="Q25" s="20"/>
      <c r="R25" s="20"/>
      <c r="S25" s="20"/>
    </row>
    <row r="26" spans="2:19" ht="15.6">
      <c r="B26" s="538"/>
      <c r="C26" s="539"/>
      <c r="D26" s="324" t="s">
        <v>4</v>
      </c>
      <c r="E26" s="61"/>
      <c r="F26" s="537"/>
      <c r="G26" s="61"/>
      <c r="H26" s="537"/>
      <c r="I26" s="61"/>
      <c r="J26" s="537"/>
      <c r="K26" s="61"/>
      <c r="L26" s="537"/>
      <c r="M26" s="320"/>
      <c r="N26" s="541"/>
      <c r="O26" s="20"/>
      <c r="P26" s="20"/>
      <c r="Q26" s="20"/>
      <c r="R26" s="20"/>
      <c r="S26" s="20"/>
    </row>
    <row r="27" spans="2:19" ht="15.6">
      <c r="B27" s="319"/>
      <c r="C27" s="61"/>
      <c r="D27" s="61"/>
      <c r="E27" s="61"/>
      <c r="F27" s="61"/>
      <c r="G27" s="61"/>
      <c r="H27" s="61"/>
      <c r="I27" s="61"/>
      <c r="J27" s="61"/>
      <c r="K27" s="61"/>
      <c r="L27" s="61"/>
      <c r="M27" s="320"/>
      <c r="N27" s="20"/>
      <c r="O27" s="20"/>
      <c r="P27" s="20"/>
      <c r="Q27" s="20"/>
      <c r="R27" s="20"/>
      <c r="S27" s="20"/>
    </row>
    <row r="28" spans="2:19" ht="15.6">
      <c r="B28" s="538" t="s">
        <v>29</v>
      </c>
      <c r="C28" s="539" t="s">
        <v>269</v>
      </c>
      <c r="D28" s="321" t="s">
        <v>275</v>
      </c>
      <c r="E28" s="61"/>
      <c r="F28" s="536" t="e">
        <f>365/F25</f>
        <v>#DIV/0!</v>
      </c>
      <c r="G28" s="61"/>
      <c r="H28" s="536" t="e">
        <f>365/H25</f>
        <v>#DIV/0!</v>
      </c>
      <c r="I28" s="61"/>
      <c r="J28" s="536" t="e">
        <f>365/J25</f>
        <v>#DIV/0!</v>
      </c>
      <c r="K28" s="61"/>
      <c r="L28" s="536" t="e">
        <f>365/L25</f>
        <v>#DIV/0!</v>
      </c>
      <c r="M28" s="320"/>
      <c r="N28" s="541" t="s">
        <v>316</v>
      </c>
      <c r="O28" s="20"/>
      <c r="P28" s="20"/>
      <c r="Q28" s="20"/>
      <c r="R28" s="20"/>
      <c r="S28" s="20"/>
    </row>
    <row r="29" spans="2:19" ht="15.6">
      <c r="B29" s="538"/>
      <c r="C29" s="539"/>
      <c r="D29" s="324" t="s">
        <v>278</v>
      </c>
      <c r="E29" s="61"/>
      <c r="F29" s="537"/>
      <c r="G29" s="61"/>
      <c r="H29" s="537"/>
      <c r="I29" s="61"/>
      <c r="J29" s="537"/>
      <c r="K29" s="61"/>
      <c r="L29" s="537"/>
      <c r="M29" s="320"/>
      <c r="N29" s="541"/>
      <c r="O29" s="20"/>
      <c r="P29" s="20"/>
      <c r="Q29" s="20"/>
      <c r="R29" s="20"/>
      <c r="S29" s="20"/>
    </row>
    <row r="30" spans="2:19" ht="15.6">
      <c r="B30" s="319"/>
      <c r="C30" s="61"/>
      <c r="D30" s="61"/>
      <c r="E30" s="61"/>
      <c r="F30" s="61"/>
      <c r="G30" s="61"/>
      <c r="H30" s="61"/>
      <c r="I30" s="61"/>
      <c r="J30" s="61"/>
      <c r="K30" s="61"/>
      <c r="L30" s="61"/>
      <c r="M30" s="320"/>
      <c r="N30" s="20"/>
      <c r="O30" s="20"/>
      <c r="P30" s="20"/>
      <c r="Q30" s="20"/>
      <c r="R30" s="20"/>
      <c r="S30" s="20"/>
    </row>
    <row r="31" spans="2:19" ht="15.6">
      <c r="B31" s="538" t="s">
        <v>279</v>
      </c>
      <c r="C31" s="539" t="s">
        <v>269</v>
      </c>
      <c r="D31" s="321" t="s">
        <v>277</v>
      </c>
      <c r="E31" s="61"/>
      <c r="F31" s="536" t="e">
        <f>'Income Statement'!C6/'Balance Sheet'!C13</f>
        <v>#DIV/0!</v>
      </c>
      <c r="G31" s="61"/>
      <c r="H31" s="536" t="e">
        <f>'Income Statement'!E6/'Balance Sheet'!E13</f>
        <v>#DIV/0!</v>
      </c>
      <c r="I31" s="61"/>
      <c r="J31" s="536" t="e">
        <f>'Income Statement'!G6/'Balance Sheet'!G13</f>
        <v>#DIV/0!</v>
      </c>
      <c r="K31" s="61"/>
      <c r="L31" s="536" t="e">
        <f>'Income Statement'!I6/'Balance Sheet'!I13</f>
        <v>#DIV/0!</v>
      </c>
      <c r="M31" s="320"/>
      <c r="N31" s="20" t="s">
        <v>389</v>
      </c>
      <c r="O31" s="20"/>
      <c r="P31" s="20"/>
      <c r="Q31" s="20"/>
      <c r="R31" s="20"/>
      <c r="S31" s="20"/>
    </row>
    <row r="32" spans="2:19" ht="15.6">
      <c r="B32" s="538"/>
      <c r="C32" s="539"/>
      <c r="D32" s="324" t="s">
        <v>280</v>
      </c>
      <c r="E32" s="61"/>
      <c r="F32" s="537"/>
      <c r="G32" s="61"/>
      <c r="H32" s="537"/>
      <c r="I32" s="61"/>
      <c r="J32" s="537"/>
      <c r="K32" s="61"/>
      <c r="L32" s="537"/>
      <c r="M32" s="320"/>
      <c r="N32" s="20"/>
      <c r="O32" s="20"/>
      <c r="P32" s="20"/>
      <c r="Q32" s="20"/>
      <c r="R32" s="20"/>
      <c r="S32" s="20"/>
    </row>
    <row r="33" spans="2:19" ht="16.2" thickBot="1">
      <c r="B33" s="326"/>
      <c r="C33" s="327"/>
      <c r="D33" s="327"/>
      <c r="E33" s="327"/>
      <c r="F33" s="327"/>
      <c r="G33" s="327"/>
      <c r="H33" s="327"/>
      <c r="I33" s="327"/>
      <c r="J33" s="327"/>
      <c r="K33" s="327"/>
      <c r="L33" s="327"/>
      <c r="M33" s="328"/>
      <c r="N33" s="20"/>
      <c r="O33" s="20"/>
      <c r="P33" s="20"/>
      <c r="Q33" s="20"/>
      <c r="R33" s="20"/>
      <c r="S33" s="20"/>
    </row>
    <row r="34" spans="2:19" ht="16.2" thickBot="1">
      <c r="B34" s="61"/>
      <c r="C34" s="61"/>
      <c r="D34" s="61"/>
      <c r="E34" s="61"/>
      <c r="F34" s="61"/>
      <c r="G34" s="61"/>
      <c r="H34" s="61"/>
      <c r="I34" s="61"/>
      <c r="J34" s="61"/>
      <c r="K34" s="61"/>
      <c r="L34" s="61"/>
      <c r="M34" s="61"/>
      <c r="N34" s="20"/>
      <c r="O34" s="20"/>
      <c r="P34" s="20"/>
      <c r="Q34" s="20"/>
      <c r="R34" s="20"/>
      <c r="S34" s="20"/>
    </row>
    <row r="35" spans="2:19" ht="15.6">
      <c r="B35" s="316" t="s">
        <v>281</v>
      </c>
      <c r="C35" s="317"/>
      <c r="D35" s="317"/>
      <c r="E35" s="317"/>
      <c r="F35" s="317"/>
      <c r="G35" s="317"/>
      <c r="H35" s="317"/>
      <c r="I35" s="317"/>
      <c r="J35" s="317"/>
      <c r="K35" s="317"/>
      <c r="L35" s="317"/>
      <c r="M35" s="318"/>
      <c r="N35" s="20"/>
      <c r="O35" s="20"/>
      <c r="P35" s="20"/>
      <c r="Q35" s="20"/>
      <c r="R35" s="20"/>
      <c r="S35" s="20"/>
    </row>
    <row r="36" spans="2:19" ht="15.6">
      <c r="B36" s="319"/>
      <c r="C36" s="61"/>
      <c r="D36" s="61"/>
      <c r="E36" s="61"/>
      <c r="F36" s="61"/>
      <c r="G36" s="61"/>
      <c r="H36" s="61"/>
      <c r="I36" s="61"/>
      <c r="J36" s="61"/>
      <c r="K36" s="61"/>
      <c r="L36" s="61"/>
      <c r="M36" s="320"/>
      <c r="N36" s="20"/>
      <c r="O36" s="20"/>
      <c r="P36" s="20"/>
      <c r="Q36" s="20"/>
      <c r="R36" s="20"/>
      <c r="S36" s="20"/>
    </row>
    <row r="37" spans="2:19" ht="15.6">
      <c r="B37" s="538" t="s">
        <v>282</v>
      </c>
      <c r="C37" s="539" t="s">
        <v>269</v>
      </c>
      <c r="D37" s="321" t="s">
        <v>81</v>
      </c>
      <c r="E37" s="61"/>
      <c r="F37" s="536" t="s">
        <v>283</v>
      </c>
      <c r="G37" s="61"/>
      <c r="H37" s="536" t="e">
        <f>'Income Statement'!E26/(('Balance Sheet'!C13+'Balance Sheet'!E13)/2)</f>
        <v>#DIV/0!</v>
      </c>
      <c r="I37" s="61"/>
      <c r="J37" s="536" t="e">
        <f>'Income Statement'!G26/(('Balance Sheet'!E13+'Balance Sheet'!G13)/2)</f>
        <v>#DIV/0!</v>
      </c>
      <c r="K37" s="61"/>
      <c r="L37" s="536" t="e">
        <f>'Income Statement'!I26/(('Balance Sheet'!G13+'Balance Sheet'!I13)/2)</f>
        <v>#DIV/0!</v>
      </c>
      <c r="M37" s="329"/>
      <c r="N37" s="541" t="s">
        <v>317</v>
      </c>
      <c r="O37" s="21"/>
      <c r="P37" s="20"/>
      <c r="Q37" s="20"/>
      <c r="R37" s="20"/>
      <c r="S37" s="20"/>
    </row>
    <row r="38" spans="2:19" ht="15.6">
      <c r="B38" s="538"/>
      <c r="C38" s="539"/>
      <c r="D38" s="324" t="s">
        <v>284</v>
      </c>
      <c r="E38" s="61"/>
      <c r="F38" s="537"/>
      <c r="G38" s="61"/>
      <c r="H38" s="537"/>
      <c r="I38" s="61"/>
      <c r="J38" s="537"/>
      <c r="K38" s="61"/>
      <c r="L38" s="537"/>
      <c r="M38" s="329"/>
      <c r="N38" s="541"/>
      <c r="O38" s="21"/>
      <c r="P38" s="20"/>
      <c r="Q38" s="20"/>
      <c r="R38" s="20"/>
      <c r="S38" s="20"/>
    </row>
    <row r="39" spans="2:19" ht="15.6">
      <c r="B39" s="319"/>
      <c r="C39" s="61"/>
      <c r="D39" s="61"/>
      <c r="E39" s="61"/>
      <c r="F39" s="61"/>
      <c r="G39" s="61"/>
      <c r="H39" s="61"/>
      <c r="I39" s="61"/>
      <c r="J39" s="61"/>
      <c r="K39" s="61"/>
      <c r="L39" s="61"/>
      <c r="M39" s="320"/>
      <c r="N39" s="20"/>
      <c r="O39" s="20"/>
      <c r="P39" s="20"/>
      <c r="Q39" s="20"/>
      <c r="R39" s="20"/>
      <c r="S39" s="20"/>
    </row>
    <row r="40" spans="2:19" ht="15.6">
      <c r="B40" s="538" t="s">
        <v>285</v>
      </c>
      <c r="C40" s="539" t="s">
        <v>269</v>
      </c>
      <c r="D40" s="321" t="s">
        <v>81</v>
      </c>
      <c r="E40" s="61"/>
      <c r="F40" s="536" t="e">
        <f>'Income Statement'!C26/'Balance Sheet'!C24</f>
        <v>#DIV/0!</v>
      </c>
      <c r="G40" s="61"/>
      <c r="H40" s="536" t="e">
        <f>'Income Statement'!E26/'Balance Sheet'!E24</f>
        <v>#DIV/0!</v>
      </c>
      <c r="I40" s="61"/>
      <c r="J40" s="536" t="e">
        <f>'Income Statement'!G26/'Balance Sheet'!G24</f>
        <v>#DIV/0!</v>
      </c>
      <c r="K40" s="61"/>
      <c r="L40" s="536" t="e">
        <f>'Income Statement'!I26/'Balance Sheet'!I24</f>
        <v>#DIV/0!</v>
      </c>
      <c r="M40" s="320"/>
      <c r="N40" s="541" t="s">
        <v>318</v>
      </c>
      <c r="O40" s="20"/>
      <c r="P40" s="20"/>
      <c r="Q40" s="20"/>
      <c r="R40" s="20"/>
      <c r="S40" s="20"/>
    </row>
    <row r="41" spans="2:19" ht="15.6">
      <c r="B41" s="538"/>
      <c r="C41" s="539"/>
      <c r="D41" s="324" t="s">
        <v>286</v>
      </c>
      <c r="E41" s="61"/>
      <c r="F41" s="537"/>
      <c r="G41" s="61"/>
      <c r="H41" s="537"/>
      <c r="I41" s="61"/>
      <c r="J41" s="537"/>
      <c r="K41" s="61"/>
      <c r="L41" s="537"/>
      <c r="M41" s="320"/>
      <c r="N41" s="541"/>
      <c r="O41" s="20"/>
      <c r="P41" s="20"/>
      <c r="Q41" s="20"/>
      <c r="R41" s="20"/>
      <c r="S41" s="20"/>
    </row>
    <row r="42" spans="2:19" ht="15.6">
      <c r="B42" s="319"/>
      <c r="C42" s="61"/>
      <c r="D42" s="61"/>
      <c r="E42" s="61"/>
      <c r="F42" s="61"/>
      <c r="G42" s="61"/>
      <c r="H42" s="61"/>
      <c r="I42" s="61"/>
      <c r="J42" s="61"/>
      <c r="K42" s="61"/>
      <c r="L42" s="61"/>
      <c r="M42" s="320"/>
      <c r="N42" s="20"/>
      <c r="O42" s="20"/>
      <c r="P42" s="20"/>
      <c r="Q42" s="20"/>
      <c r="R42" s="20"/>
      <c r="S42" s="20"/>
    </row>
    <row r="43" spans="2:19" ht="15.6">
      <c r="B43" s="538" t="s">
        <v>287</v>
      </c>
      <c r="C43" s="539" t="s">
        <v>269</v>
      </c>
      <c r="D43" s="321" t="s">
        <v>81</v>
      </c>
      <c r="E43" s="61"/>
      <c r="F43" s="536" t="e">
        <f>'Income Statement'!C26/'Income Statement'!C6</f>
        <v>#DIV/0!</v>
      </c>
      <c r="G43" s="61"/>
      <c r="H43" s="536" t="e">
        <f>'Income Statement'!E26/'Income Statement'!E6</f>
        <v>#DIV/0!</v>
      </c>
      <c r="I43" s="61"/>
      <c r="J43" s="536" t="e">
        <f>'Income Statement'!G26/'Income Statement'!G6</f>
        <v>#DIV/0!</v>
      </c>
      <c r="K43" s="61"/>
      <c r="L43" s="536" t="e">
        <f>'Income Statement'!I26/'Income Statement'!I6</f>
        <v>#DIV/0!</v>
      </c>
      <c r="M43" s="320"/>
      <c r="N43" s="541" t="s">
        <v>319</v>
      </c>
      <c r="O43" s="20"/>
      <c r="P43" s="20"/>
      <c r="Q43" s="20"/>
      <c r="R43" s="20"/>
      <c r="S43" s="20"/>
    </row>
    <row r="44" spans="2:19" ht="15.6">
      <c r="B44" s="538"/>
      <c r="C44" s="539"/>
      <c r="D44" s="324" t="s">
        <v>277</v>
      </c>
      <c r="E44" s="61"/>
      <c r="F44" s="537"/>
      <c r="G44" s="61"/>
      <c r="H44" s="537"/>
      <c r="I44" s="61"/>
      <c r="J44" s="537"/>
      <c r="K44" s="61"/>
      <c r="L44" s="537"/>
      <c r="M44" s="320"/>
      <c r="N44" s="541"/>
      <c r="O44" s="20"/>
      <c r="P44" s="20"/>
      <c r="Q44" s="20"/>
      <c r="R44" s="20"/>
      <c r="S44" s="20"/>
    </row>
    <row r="45" spans="2:19" ht="16.2" thickBot="1">
      <c r="B45" s="326"/>
      <c r="C45" s="327"/>
      <c r="D45" s="327"/>
      <c r="E45" s="327"/>
      <c r="F45" s="327"/>
      <c r="G45" s="327"/>
      <c r="H45" s="327"/>
      <c r="I45" s="327"/>
      <c r="J45" s="327"/>
      <c r="K45" s="327"/>
      <c r="L45" s="327"/>
      <c r="M45" s="328"/>
      <c r="N45" s="20"/>
      <c r="O45" s="20"/>
      <c r="P45" s="20"/>
      <c r="Q45" s="20"/>
      <c r="R45" s="20"/>
      <c r="S45" s="20"/>
    </row>
    <row r="46" spans="2:19" ht="16.2" thickBot="1">
      <c r="B46" s="61"/>
      <c r="C46" s="61"/>
      <c r="D46" s="61"/>
      <c r="E46" s="61"/>
      <c r="F46" s="61"/>
      <c r="G46" s="61"/>
      <c r="H46" s="61"/>
      <c r="I46" s="61"/>
      <c r="J46" s="61"/>
      <c r="K46" s="61"/>
      <c r="L46" s="61"/>
      <c r="M46" s="61"/>
      <c r="N46" s="20"/>
      <c r="O46" s="20"/>
      <c r="P46" s="20"/>
      <c r="Q46" s="20"/>
      <c r="R46" s="20"/>
      <c r="S46" s="20"/>
    </row>
    <row r="47" spans="2:19" ht="15.6">
      <c r="B47" s="316" t="s">
        <v>288</v>
      </c>
      <c r="C47" s="317"/>
      <c r="D47" s="317"/>
      <c r="E47" s="317"/>
      <c r="F47" s="317"/>
      <c r="G47" s="317"/>
      <c r="H47" s="317"/>
      <c r="I47" s="317"/>
      <c r="J47" s="317"/>
      <c r="K47" s="317"/>
      <c r="L47" s="317"/>
      <c r="M47" s="318"/>
      <c r="N47" s="20"/>
      <c r="O47" s="20"/>
      <c r="P47" s="20"/>
      <c r="Q47" s="20"/>
      <c r="R47" s="20"/>
      <c r="S47" s="20"/>
    </row>
    <row r="48" spans="2:19" ht="15.6">
      <c r="B48" s="319"/>
      <c r="C48" s="61"/>
      <c r="D48" s="61"/>
      <c r="E48" s="61"/>
      <c r="F48" s="61"/>
      <c r="G48" s="61"/>
      <c r="H48" s="61"/>
      <c r="I48" s="61"/>
      <c r="J48" s="61"/>
      <c r="K48" s="61"/>
      <c r="L48" s="61"/>
      <c r="M48" s="320"/>
      <c r="N48" s="20"/>
      <c r="O48" s="20"/>
      <c r="P48" s="20"/>
      <c r="Q48" s="20"/>
      <c r="R48" s="20"/>
      <c r="S48" s="20"/>
    </row>
    <row r="49" spans="2:19" ht="15.6">
      <c r="B49" s="538" t="s">
        <v>121</v>
      </c>
      <c r="C49" s="539" t="s">
        <v>269</v>
      </c>
      <c r="D49" s="321" t="s">
        <v>289</v>
      </c>
      <c r="E49" s="61"/>
      <c r="F49" s="536" t="e">
        <f>('Balance Sheet'!C13-'Balance Sheet'!C24)/'Balance Sheet'!C13</f>
        <v>#DIV/0!</v>
      </c>
      <c r="G49" s="61"/>
      <c r="H49" s="536" t="e">
        <f>('Balance Sheet'!E13-'Balance Sheet'!E24)/'Balance Sheet'!E13</f>
        <v>#DIV/0!</v>
      </c>
      <c r="I49" s="61"/>
      <c r="J49" s="536" t="e">
        <f>('Balance Sheet'!G13-'Balance Sheet'!G24)/'Balance Sheet'!G13</f>
        <v>#DIV/0!</v>
      </c>
      <c r="K49" s="61"/>
      <c r="L49" s="536" t="e">
        <f>('Balance Sheet'!I13-'Balance Sheet'!I24)/'Balance Sheet'!I13</f>
        <v>#DIV/0!</v>
      </c>
      <c r="M49" s="320"/>
      <c r="N49" s="541" t="s">
        <v>320</v>
      </c>
      <c r="O49" s="20"/>
      <c r="P49" s="20"/>
      <c r="Q49" s="20"/>
      <c r="R49" s="20"/>
      <c r="S49" s="20"/>
    </row>
    <row r="50" spans="2:19" ht="15.6">
      <c r="B50" s="538"/>
      <c r="C50" s="539"/>
      <c r="D50" s="324" t="s">
        <v>280</v>
      </c>
      <c r="E50" s="61"/>
      <c r="F50" s="537"/>
      <c r="G50" s="61"/>
      <c r="H50" s="537"/>
      <c r="I50" s="61"/>
      <c r="J50" s="537"/>
      <c r="K50" s="61"/>
      <c r="L50" s="537"/>
      <c r="M50" s="320"/>
      <c r="N50" s="541"/>
      <c r="O50" s="20"/>
      <c r="P50" s="20"/>
      <c r="Q50" s="20"/>
      <c r="R50" s="20"/>
      <c r="S50" s="20"/>
    </row>
    <row r="51" spans="2:19" ht="15.6">
      <c r="B51" s="319"/>
      <c r="C51" s="61"/>
      <c r="D51" s="61"/>
      <c r="E51" s="61"/>
      <c r="F51" s="61"/>
      <c r="G51" s="61"/>
      <c r="H51" s="61"/>
      <c r="I51" s="61"/>
      <c r="J51" s="61"/>
      <c r="K51" s="61"/>
      <c r="L51" s="61"/>
      <c r="M51" s="320"/>
      <c r="N51" s="20"/>
      <c r="O51" s="20"/>
      <c r="P51" s="20"/>
      <c r="Q51" s="20"/>
      <c r="R51" s="20"/>
      <c r="S51" s="20"/>
    </row>
    <row r="52" spans="2:19" ht="15.6">
      <c r="B52" s="538" t="s">
        <v>120</v>
      </c>
      <c r="C52" s="539" t="s">
        <v>269</v>
      </c>
      <c r="D52" s="321" t="s">
        <v>290</v>
      </c>
      <c r="E52" s="61"/>
      <c r="F52" s="536" t="e">
        <f>('Income Statement'!$C$26-'Income Statement'!$C$24)/('Income Statement'!$C$24)</f>
        <v>#DIV/0!</v>
      </c>
      <c r="G52" s="61"/>
      <c r="H52" s="536" t="e">
        <f>('Income Statement'!$E$26-'Income Statement'!$E$24)/('Income Statement'!$E$24)</f>
        <v>#DIV/0!</v>
      </c>
      <c r="I52" s="61"/>
      <c r="J52" s="536" t="e">
        <f>('Income Statement'!$G$26-'Income Statement'!$G$24)/('Income Statement'!$G$24)</f>
        <v>#DIV/0!</v>
      </c>
      <c r="K52" s="61"/>
      <c r="L52" s="536" t="e">
        <f>('Income Statement'!$I$26-'Income Statement'!$I$24)/('Income Statement'!$I$24)</f>
        <v>#DIV/0!</v>
      </c>
      <c r="M52" s="320"/>
      <c r="N52" s="541" t="s">
        <v>321</v>
      </c>
      <c r="O52" s="20"/>
      <c r="P52" s="20"/>
      <c r="Q52" s="20"/>
      <c r="R52" s="20"/>
      <c r="S52" s="20"/>
    </row>
    <row r="53" spans="2:19" ht="15.6">
      <c r="B53" s="538"/>
      <c r="C53" s="539"/>
      <c r="D53" s="324" t="s">
        <v>291</v>
      </c>
      <c r="E53" s="61"/>
      <c r="F53" s="537"/>
      <c r="G53" s="61"/>
      <c r="H53" s="537"/>
      <c r="I53" s="61"/>
      <c r="J53" s="537"/>
      <c r="K53" s="61"/>
      <c r="L53" s="537"/>
      <c r="M53" s="320"/>
      <c r="N53" s="541"/>
      <c r="O53" s="20"/>
      <c r="P53" s="20"/>
      <c r="Q53" s="20"/>
      <c r="R53" s="20"/>
      <c r="S53" s="20"/>
    </row>
    <row r="54" spans="2:19" ht="15.6">
      <c r="B54" s="319"/>
      <c r="C54" s="61"/>
      <c r="D54" s="61"/>
      <c r="E54" s="61"/>
      <c r="F54" s="61"/>
      <c r="G54" s="61"/>
      <c r="H54" s="61"/>
      <c r="I54" s="61"/>
      <c r="J54" s="61"/>
      <c r="K54" s="61"/>
      <c r="L54" s="61"/>
      <c r="M54" s="320"/>
      <c r="N54" s="20"/>
      <c r="O54" s="20"/>
      <c r="P54" s="20"/>
      <c r="Q54" s="20"/>
      <c r="R54" s="20"/>
      <c r="S54" s="20"/>
    </row>
    <row r="55" spans="2:19" ht="15.6">
      <c r="B55" s="538" t="s">
        <v>292</v>
      </c>
      <c r="C55" s="539" t="s">
        <v>269</v>
      </c>
      <c r="D55" s="321" t="s">
        <v>293</v>
      </c>
      <c r="E55" s="61"/>
      <c r="F55" s="536" t="e">
        <f>'Balance Sheet'!C19/'Balance Sheet'!C24</f>
        <v>#DIV/0!</v>
      </c>
      <c r="G55" s="61"/>
      <c r="H55" s="536" t="e">
        <f>'Balance Sheet'!E19/'Balance Sheet'!E24</f>
        <v>#DIV/0!</v>
      </c>
      <c r="I55" s="61"/>
      <c r="J55" s="536" t="e">
        <f>'Balance Sheet'!G19/'Balance Sheet'!G24</f>
        <v>#DIV/0!</v>
      </c>
      <c r="K55" s="61"/>
      <c r="L55" s="536" t="e">
        <f>'Balance Sheet'!I19/'Balance Sheet'!I24</f>
        <v>#DIV/0!</v>
      </c>
      <c r="M55" s="320"/>
      <c r="N55" s="541" t="s">
        <v>322</v>
      </c>
      <c r="O55" s="20"/>
      <c r="P55" s="20"/>
      <c r="Q55" s="20"/>
      <c r="R55" s="20"/>
      <c r="S55" s="20"/>
    </row>
    <row r="56" spans="2:19" ht="15.6">
      <c r="B56" s="538"/>
      <c r="C56" s="539"/>
      <c r="D56" s="324" t="s">
        <v>286</v>
      </c>
      <c r="E56" s="61"/>
      <c r="F56" s="537"/>
      <c r="G56" s="61"/>
      <c r="H56" s="537"/>
      <c r="I56" s="61"/>
      <c r="J56" s="537"/>
      <c r="K56" s="61"/>
      <c r="L56" s="537"/>
      <c r="M56" s="320"/>
      <c r="N56" s="541"/>
      <c r="O56" s="20"/>
      <c r="P56" s="20"/>
      <c r="Q56" s="20"/>
      <c r="R56" s="20"/>
      <c r="S56" s="20"/>
    </row>
    <row r="57" spans="2:19" ht="16.2" thickBot="1">
      <c r="B57" s="326"/>
      <c r="C57" s="327"/>
      <c r="D57" s="327"/>
      <c r="E57" s="327"/>
      <c r="F57" s="327"/>
      <c r="G57" s="327"/>
      <c r="H57" s="327"/>
      <c r="I57" s="327"/>
      <c r="J57" s="327"/>
      <c r="K57" s="327"/>
      <c r="L57" s="327"/>
      <c r="M57" s="328"/>
      <c r="N57" s="20"/>
      <c r="O57" s="20"/>
      <c r="P57" s="20"/>
      <c r="Q57" s="20"/>
      <c r="R57" s="20"/>
      <c r="S57" s="20"/>
    </row>
    <row r="58" spans="2:19" ht="15.6">
      <c r="B58" s="20"/>
      <c r="C58" s="20"/>
      <c r="D58" s="20"/>
      <c r="E58" s="20"/>
      <c r="F58" s="20"/>
      <c r="G58" s="20"/>
      <c r="H58" s="20"/>
      <c r="I58" s="20"/>
      <c r="J58" s="20"/>
      <c r="K58" s="20"/>
      <c r="L58" s="20"/>
      <c r="M58" s="20"/>
      <c r="N58" s="20"/>
      <c r="O58" s="20"/>
      <c r="P58" s="20"/>
      <c r="Q58" s="20"/>
      <c r="R58" s="20"/>
      <c r="S58" s="20"/>
    </row>
    <row r="59" spans="2:19" ht="15.6">
      <c r="B59" s="20"/>
      <c r="C59" s="20"/>
      <c r="D59" s="20"/>
      <c r="E59" s="20"/>
      <c r="F59" s="20"/>
      <c r="G59" s="20"/>
      <c r="H59" s="20"/>
      <c r="I59" s="20"/>
      <c r="J59" s="20"/>
      <c r="K59" s="20"/>
      <c r="L59" s="20"/>
      <c r="M59" s="20"/>
      <c r="N59" s="20"/>
      <c r="O59" s="20"/>
      <c r="P59" s="20"/>
      <c r="Q59" s="20"/>
      <c r="R59" s="20"/>
      <c r="S59" s="20"/>
    </row>
    <row r="60" spans="2:19" ht="15.6">
      <c r="B60" s="20"/>
      <c r="C60" s="20"/>
      <c r="D60" s="20"/>
      <c r="E60" s="20"/>
      <c r="F60" s="20"/>
      <c r="G60" s="20"/>
      <c r="H60" s="20"/>
      <c r="I60" s="20"/>
      <c r="J60" s="20"/>
      <c r="K60" s="20"/>
      <c r="L60" s="20"/>
      <c r="M60" s="20"/>
      <c r="N60" s="20"/>
      <c r="O60" s="20"/>
      <c r="P60" s="20"/>
      <c r="Q60" s="20"/>
      <c r="R60" s="20"/>
      <c r="S60" s="20"/>
    </row>
    <row r="61" spans="2:19" ht="15.6">
      <c r="B61" s="20"/>
      <c r="C61" s="20"/>
      <c r="D61" s="20"/>
      <c r="E61" s="20"/>
      <c r="F61" s="20"/>
      <c r="G61" s="20"/>
      <c r="H61" s="20"/>
      <c r="I61" s="20"/>
      <c r="J61" s="20"/>
      <c r="K61" s="20"/>
      <c r="L61" s="20"/>
      <c r="M61" s="20"/>
      <c r="N61" s="20"/>
      <c r="O61" s="20"/>
      <c r="P61" s="20"/>
      <c r="Q61" s="20"/>
      <c r="R61" s="20"/>
      <c r="S61" s="20"/>
    </row>
    <row r="62" spans="2:19" ht="15.6">
      <c r="B62" s="20"/>
      <c r="C62" s="20"/>
      <c r="D62" s="20"/>
      <c r="E62" s="20"/>
      <c r="F62" s="20"/>
      <c r="G62" s="20"/>
      <c r="H62" s="20"/>
      <c r="I62" s="20"/>
      <c r="J62" s="20"/>
      <c r="K62" s="20"/>
      <c r="L62" s="20"/>
      <c r="M62" s="20"/>
      <c r="N62" s="20"/>
      <c r="O62" s="20"/>
      <c r="P62" s="20"/>
      <c r="Q62" s="20"/>
      <c r="R62" s="20"/>
      <c r="S62" s="20"/>
    </row>
    <row r="63" spans="2:19" ht="15.6">
      <c r="B63" s="20"/>
      <c r="C63" s="20"/>
      <c r="D63" s="20"/>
      <c r="E63" s="20"/>
      <c r="F63" s="20"/>
      <c r="G63" s="20"/>
      <c r="H63" s="20"/>
      <c r="I63" s="20"/>
      <c r="J63" s="20"/>
      <c r="K63" s="20"/>
      <c r="L63" s="20"/>
      <c r="M63" s="20"/>
      <c r="N63" s="20"/>
      <c r="O63" s="20"/>
      <c r="P63" s="20"/>
      <c r="Q63" s="20"/>
      <c r="R63" s="20"/>
      <c r="S63" s="20"/>
    </row>
    <row r="64" spans="2:19" ht="15.6">
      <c r="B64" s="20"/>
      <c r="C64" s="20"/>
      <c r="D64" s="20"/>
      <c r="E64" s="20"/>
      <c r="F64" s="20"/>
      <c r="G64" s="20"/>
      <c r="H64" s="20"/>
      <c r="I64" s="20"/>
      <c r="J64" s="20"/>
      <c r="K64" s="20"/>
      <c r="L64" s="20"/>
      <c r="M64" s="20"/>
      <c r="N64" s="20"/>
      <c r="O64" s="20"/>
      <c r="P64" s="20"/>
      <c r="Q64" s="20"/>
      <c r="R64" s="20"/>
      <c r="S64" s="20"/>
    </row>
    <row r="65" spans="2:19" ht="15.6">
      <c r="B65" s="20"/>
      <c r="C65" s="20"/>
      <c r="D65" s="20"/>
      <c r="E65" s="20"/>
      <c r="F65" s="20"/>
      <c r="G65" s="20"/>
      <c r="H65" s="20"/>
      <c r="I65" s="20"/>
      <c r="J65" s="20"/>
      <c r="K65" s="20"/>
      <c r="L65" s="20"/>
      <c r="M65" s="20"/>
      <c r="N65" s="20"/>
      <c r="O65" s="20"/>
      <c r="P65" s="20"/>
      <c r="Q65" s="20"/>
      <c r="R65" s="20"/>
      <c r="S65" s="20"/>
    </row>
    <row r="66" spans="2:19" ht="15.6">
      <c r="B66" s="20"/>
      <c r="C66" s="20"/>
      <c r="D66" s="20"/>
      <c r="E66" s="20"/>
      <c r="F66" s="20"/>
      <c r="G66" s="20"/>
      <c r="H66" s="20"/>
      <c r="I66" s="20"/>
      <c r="J66" s="20"/>
      <c r="K66" s="20"/>
      <c r="L66" s="20"/>
      <c r="M66" s="20"/>
      <c r="N66" s="20"/>
      <c r="O66" s="20"/>
      <c r="P66" s="20"/>
      <c r="Q66" s="20"/>
      <c r="R66" s="20"/>
      <c r="S66" s="20"/>
    </row>
    <row r="67" spans="2:19" ht="15.6">
      <c r="B67" s="20"/>
      <c r="C67" s="20"/>
      <c r="D67" s="20"/>
      <c r="E67" s="20"/>
      <c r="F67" s="20"/>
      <c r="G67" s="20"/>
      <c r="H67" s="20"/>
      <c r="I67" s="20"/>
      <c r="J67" s="20"/>
      <c r="K67" s="20"/>
      <c r="L67" s="20"/>
      <c r="M67" s="20"/>
      <c r="N67" s="20"/>
      <c r="O67" s="20"/>
      <c r="P67" s="20"/>
      <c r="Q67" s="20"/>
      <c r="R67" s="20"/>
      <c r="S67" s="20"/>
    </row>
    <row r="68" spans="2:19" ht="15.6">
      <c r="B68" s="20"/>
      <c r="C68" s="20"/>
      <c r="D68" s="20"/>
      <c r="E68" s="20"/>
      <c r="F68" s="20"/>
      <c r="G68" s="20"/>
      <c r="H68" s="20"/>
      <c r="I68" s="20"/>
      <c r="J68" s="20"/>
      <c r="K68" s="20"/>
      <c r="L68" s="20"/>
      <c r="M68" s="20"/>
      <c r="N68" s="20"/>
      <c r="O68" s="20"/>
      <c r="P68" s="20"/>
      <c r="Q68" s="20"/>
      <c r="R68" s="20"/>
      <c r="S68" s="20"/>
    </row>
    <row r="69" spans="2:19" ht="15.6">
      <c r="B69" s="20"/>
      <c r="C69" s="20"/>
      <c r="D69" s="20"/>
      <c r="E69" s="20"/>
      <c r="F69" s="20"/>
      <c r="G69" s="20"/>
      <c r="H69" s="20"/>
      <c r="I69" s="20"/>
      <c r="J69" s="20"/>
      <c r="K69" s="20"/>
      <c r="L69" s="20"/>
      <c r="M69" s="20"/>
      <c r="N69" s="20"/>
      <c r="O69" s="20"/>
      <c r="P69" s="20"/>
      <c r="Q69" s="20"/>
      <c r="R69" s="20"/>
      <c r="S69" s="20"/>
    </row>
    <row r="70" spans="2:19" ht="15.6">
      <c r="B70" s="20"/>
      <c r="C70" s="20"/>
      <c r="D70" s="20"/>
      <c r="E70" s="20"/>
      <c r="F70" s="20"/>
      <c r="G70" s="20"/>
      <c r="H70" s="20"/>
      <c r="I70" s="20"/>
      <c r="J70" s="20"/>
      <c r="K70" s="20"/>
      <c r="L70" s="20"/>
      <c r="M70" s="20"/>
      <c r="N70" s="20"/>
      <c r="O70" s="20"/>
      <c r="P70" s="20"/>
      <c r="Q70" s="20"/>
      <c r="R70" s="20"/>
      <c r="S70" s="20"/>
    </row>
    <row r="71" spans="2:19" ht="15.6">
      <c r="B71" s="20"/>
      <c r="C71" s="20"/>
      <c r="D71" s="20"/>
      <c r="E71" s="20"/>
      <c r="F71" s="20"/>
      <c r="G71" s="20"/>
      <c r="H71" s="20"/>
      <c r="I71" s="20"/>
      <c r="J71" s="20"/>
      <c r="K71" s="20"/>
      <c r="L71" s="20"/>
      <c r="M71" s="20"/>
      <c r="N71" s="20"/>
      <c r="O71" s="20"/>
      <c r="P71" s="20"/>
      <c r="Q71" s="20"/>
      <c r="R71" s="20"/>
      <c r="S71" s="20"/>
    </row>
    <row r="72" spans="2:19" ht="15.6">
      <c r="B72" s="20"/>
      <c r="C72" s="20"/>
      <c r="D72" s="20"/>
      <c r="E72" s="20"/>
      <c r="F72" s="20"/>
      <c r="G72" s="20"/>
      <c r="H72" s="20"/>
      <c r="I72" s="20"/>
      <c r="J72" s="20"/>
      <c r="K72" s="20"/>
      <c r="L72" s="20"/>
      <c r="M72" s="20"/>
      <c r="N72" s="20"/>
      <c r="O72" s="20"/>
      <c r="P72" s="20"/>
      <c r="Q72" s="20"/>
      <c r="R72" s="20"/>
      <c r="S72" s="20"/>
    </row>
    <row r="73" spans="2:19" ht="15.6">
      <c r="B73" s="20"/>
      <c r="C73" s="20"/>
      <c r="D73" s="20"/>
      <c r="E73" s="20"/>
      <c r="F73" s="20"/>
      <c r="G73" s="20"/>
      <c r="H73" s="20"/>
      <c r="I73" s="20"/>
      <c r="J73" s="20"/>
      <c r="K73" s="20"/>
      <c r="L73" s="20"/>
      <c r="M73" s="20"/>
      <c r="N73" s="20"/>
      <c r="O73" s="20"/>
      <c r="P73" s="20"/>
      <c r="Q73" s="20"/>
      <c r="R73" s="20"/>
      <c r="S73" s="20"/>
    </row>
    <row r="74" spans="2:19" ht="15.6">
      <c r="B74" s="20"/>
      <c r="C74" s="20"/>
      <c r="D74" s="20"/>
      <c r="E74" s="20"/>
      <c r="F74" s="20"/>
      <c r="G74" s="20"/>
      <c r="H74" s="20"/>
      <c r="I74" s="20"/>
      <c r="J74" s="20"/>
      <c r="K74" s="20"/>
      <c r="L74" s="20"/>
      <c r="M74" s="20"/>
      <c r="N74" s="20"/>
      <c r="O74" s="20"/>
      <c r="P74" s="20"/>
      <c r="Q74" s="20"/>
      <c r="R74" s="20"/>
      <c r="S74" s="20"/>
    </row>
    <row r="75" spans="2:19" ht="15.6">
      <c r="B75" s="20"/>
      <c r="C75" s="20"/>
      <c r="D75" s="20"/>
      <c r="E75" s="20"/>
      <c r="F75" s="20"/>
      <c r="G75" s="20"/>
      <c r="H75" s="20"/>
      <c r="I75" s="20"/>
      <c r="J75" s="20"/>
      <c r="K75" s="20"/>
      <c r="L75" s="20"/>
      <c r="M75" s="20"/>
      <c r="N75" s="20"/>
      <c r="O75" s="20"/>
      <c r="P75" s="20"/>
      <c r="Q75" s="20"/>
      <c r="R75" s="20"/>
      <c r="S75" s="20"/>
    </row>
    <row r="76" spans="2:19" ht="15.6">
      <c r="B76" s="20"/>
      <c r="C76" s="20"/>
      <c r="D76" s="20"/>
      <c r="E76" s="20"/>
      <c r="F76" s="20"/>
      <c r="G76" s="20"/>
      <c r="H76" s="20"/>
      <c r="I76" s="20"/>
      <c r="J76" s="20"/>
      <c r="K76" s="20"/>
      <c r="L76" s="20"/>
      <c r="M76" s="20"/>
      <c r="N76" s="20"/>
      <c r="O76" s="20"/>
      <c r="P76" s="20"/>
      <c r="Q76" s="20"/>
      <c r="R76" s="20"/>
      <c r="S76" s="20"/>
    </row>
    <row r="77" spans="2:19" ht="15.6">
      <c r="B77" s="20"/>
      <c r="C77" s="20"/>
      <c r="D77" s="20"/>
      <c r="E77" s="20"/>
      <c r="F77" s="20"/>
      <c r="G77" s="20"/>
      <c r="H77" s="20"/>
      <c r="I77" s="20"/>
      <c r="J77" s="20"/>
      <c r="K77" s="20"/>
      <c r="L77" s="20"/>
      <c r="M77" s="20"/>
      <c r="N77" s="20"/>
      <c r="O77" s="20"/>
      <c r="P77" s="20"/>
      <c r="Q77" s="20"/>
      <c r="R77" s="20"/>
      <c r="S77" s="20"/>
    </row>
    <row r="78" spans="2:19" ht="15.6">
      <c r="B78" s="20"/>
      <c r="C78" s="20"/>
      <c r="D78" s="20"/>
      <c r="E78" s="20"/>
      <c r="F78" s="20"/>
      <c r="G78" s="20"/>
      <c r="H78" s="20"/>
      <c r="I78" s="20"/>
      <c r="J78" s="20"/>
      <c r="K78" s="20"/>
      <c r="L78" s="20"/>
      <c r="M78" s="20"/>
      <c r="N78" s="20"/>
      <c r="O78" s="20"/>
      <c r="P78" s="20"/>
      <c r="Q78" s="20"/>
      <c r="R78" s="20"/>
      <c r="S78" s="20"/>
    </row>
  </sheetData>
  <sheetProtection algorithmName="SHA-512" hashValue="SsxOjuzjDJ13wUnT3A0MzP0xNLQjb377EeCzOL+vOORQ7l9jDGixnmCHCJf2kP+aXvXkTUvA9DB0yC7tqNoTtw==" saltValue="GAK0hki1D6rx8BFhh+trdA==" spinCount="100000" sheet="1" objects="1" scenarios="1"/>
  <mergeCells count="97">
    <mergeCell ref="N49:N50"/>
    <mergeCell ref="N52:N53"/>
    <mergeCell ref="N55:N56"/>
    <mergeCell ref="N25:N26"/>
    <mergeCell ref="N28:N29"/>
    <mergeCell ref="N37:N38"/>
    <mergeCell ref="N40:N41"/>
    <mergeCell ref="N43:N44"/>
    <mergeCell ref="N13:S14"/>
    <mergeCell ref="H52:H53"/>
    <mergeCell ref="J52:J53"/>
    <mergeCell ref="L52:L53"/>
    <mergeCell ref="H43:H44"/>
    <mergeCell ref="J43:J44"/>
    <mergeCell ref="L43:L44"/>
    <mergeCell ref="H40:H41"/>
    <mergeCell ref="J40:J41"/>
    <mergeCell ref="L40:L41"/>
    <mergeCell ref="L31:L32"/>
    <mergeCell ref="H37:H38"/>
    <mergeCell ref="J37:J38"/>
    <mergeCell ref="L37:L38"/>
    <mergeCell ref="N19:N20"/>
    <mergeCell ref="N22:N23"/>
    <mergeCell ref="H55:H56"/>
    <mergeCell ref="J55:J56"/>
    <mergeCell ref="L55:L56"/>
    <mergeCell ref="H49:H50"/>
    <mergeCell ref="J49:J50"/>
    <mergeCell ref="L49:L50"/>
    <mergeCell ref="H31:H32"/>
    <mergeCell ref="J31:J32"/>
    <mergeCell ref="L19:L20"/>
    <mergeCell ref="L22:L23"/>
    <mergeCell ref="L25:L26"/>
    <mergeCell ref="L28:L29"/>
    <mergeCell ref="J19:J20"/>
    <mergeCell ref="J22:J23"/>
    <mergeCell ref="J25:J26"/>
    <mergeCell ref="J28:J29"/>
    <mergeCell ref="H19:H20"/>
    <mergeCell ref="H22:H23"/>
    <mergeCell ref="H25:H26"/>
    <mergeCell ref="H28:H29"/>
    <mergeCell ref="F31:F32"/>
    <mergeCell ref="F37:F38"/>
    <mergeCell ref="F19:F20"/>
    <mergeCell ref="F22:F23"/>
    <mergeCell ref="F25:F26"/>
    <mergeCell ref="B10:B11"/>
    <mergeCell ref="C10:C11"/>
    <mergeCell ref="F10:F11"/>
    <mergeCell ref="F7:F8"/>
    <mergeCell ref="F28:F29"/>
    <mergeCell ref="B19:B20"/>
    <mergeCell ref="C19:C20"/>
    <mergeCell ref="B22:B23"/>
    <mergeCell ref="C22:C23"/>
    <mergeCell ref="B25:B26"/>
    <mergeCell ref="C25:C26"/>
    <mergeCell ref="B28:B29"/>
    <mergeCell ref="C28:C29"/>
    <mergeCell ref="L7:L8"/>
    <mergeCell ref="L10:L11"/>
    <mergeCell ref="B1:M1"/>
    <mergeCell ref="B2:M2"/>
    <mergeCell ref="B13:B14"/>
    <mergeCell ref="C13:C14"/>
    <mergeCell ref="L13:L14"/>
    <mergeCell ref="F13:F14"/>
    <mergeCell ref="H7:H8"/>
    <mergeCell ref="H10:H11"/>
    <mergeCell ref="H13:H14"/>
    <mergeCell ref="J7:J8"/>
    <mergeCell ref="J10:J11"/>
    <mergeCell ref="J13:J14"/>
    <mergeCell ref="B7:B8"/>
    <mergeCell ref="C7:C8"/>
    <mergeCell ref="B31:B32"/>
    <mergeCell ref="C31:C32"/>
    <mergeCell ref="B37:B38"/>
    <mergeCell ref="C37:C38"/>
    <mergeCell ref="B40:B41"/>
    <mergeCell ref="C40:C41"/>
    <mergeCell ref="B55:B56"/>
    <mergeCell ref="C55:C56"/>
    <mergeCell ref="B43:B44"/>
    <mergeCell ref="C43:C44"/>
    <mergeCell ref="B49:B50"/>
    <mergeCell ref="C49:C50"/>
    <mergeCell ref="B52:B53"/>
    <mergeCell ref="C52:C53"/>
    <mergeCell ref="F40:F41"/>
    <mergeCell ref="F43:F44"/>
    <mergeCell ref="F49:F50"/>
    <mergeCell ref="F52:F53"/>
    <mergeCell ref="F55:F5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J7"/>
  <sheetViews>
    <sheetView tabSelected="1" workbookViewId="0">
      <selection activeCell="J4" sqref="J4"/>
    </sheetView>
  </sheetViews>
  <sheetFormatPr defaultRowHeight="14.4"/>
  <cols>
    <col min="3" max="4" width="16.6640625" customWidth="1"/>
    <col min="10" max="10" width="16.6640625" customWidth="1"/>
  </cols>
  <sheetData>
    <row r="1" spans="2:10" ht="15" thickBot="1"/>
    <row r="2" spans="2:10" ht="15" thickBot="1">
      <c r="B2" s="543" t="s">
        <v>414</v>
      </c>
      <c r="C2" s="544"/>
      <c r="D2" s="545"/>
      <c r="E2" s="2"/>
      <c r="F2" s="2"/>
      <c r="G2" s="2"/>
      <c r="H2" s="2"/>
      <c r="I2" s="546" t="s">
        <v>415</v>
      </c>
      <c r="J2" s="547"/>
    </row>
    <row r="3" spans="2:10" ht="15" thickBot="1">
      <c r="B3" s="439" t="s">
        <v>416</v>
      </c>
      <c r="C3" s="440" t="s">
        <v>102</v>
      </c>
      <c r="D3" s="441" t="s">
        <v>24</v>
      </c>
      <c r="E3" s="2"/>
      <c r="F3" s="2"/>
      <c r="G3" s="2"/>
      <c r="H3" s="2"/>
      <c r="I3" s="439" t="s">
        <v>416</v>
      </c>
      <c r="J3" s="441" t="s">
        <v>417</v>
      </c>
    </row>
    <row r="4" spans="2:10">
      <c r="B4" s="442">
        <f>'Company Input'!C15</f>
        <v>2025</v>
      </c>
      <c r="C4" s="443">
        <f>'Income Statement'!C6</f>
        <v>0</v>
      </c>
      <c r="D4" s="444">
        <f>'Income Statement'!C8</f>
        <v>0</v>
      </c>
      <c r="E4" s="2"/>
      <c r="F4" s="2"/>
      <c r="G4" s="2"/>
      <c r="H4" s="2"/>
      <c r="I4" s="442">
        <f>'Company Input'!C15</f>
        <v>2025</v>
      </c>
      <c r="J4" s="445">
        <f>'Income Statement'!C26</f>
        <v>0</v>
      </c>
    </row>
    <row r="5" spans="2:10">
      <c r="B5" s="446">
        <f>'Company Input'!C16</f>
        <v>2026</v>
      </c>
      <c r="C5" s="447">
        <f>'Income Statement'!E6</f>
        <v>0</v>
      </c>
      <c r="D5" s="448">
        <f>'Income Statement'!E8</f>
        <v>0</v>
      </c>
      <c r="E5" s="2"/>
      <c r="F5" s="2"/>
      <c r="G5" s="2"/>
      <c r="H5" s="2"/>
      <c r="I5" s="446">
        <f>'Company Input'!C16</f>
        <v>2026</v>
      </c>
      <c r="J5" s="449">
        <f>'Income Statement'!E26</f>
        <v>0</v>
      </c>
    </row>
    <row r="6" spans="2:10">
      <c r="B6" s="446">
        <f>'Company Input'!C17</f>
        <v>2027</v>
      </c>
      <c r="C6" s="447">
        <f>'Income Statement'!G6</f>
        <v>0</v>
      </c>
      <c r="D6" s="448">
        <f>'Income Statement'!G8</f>
        <v>0</v>
      </c>
      <c r="E6" s="2"/>
      <c r="F6" s="2"/>
      <c r="G6" s="2"/>
      <c r="H6" s="2"/>
      <c r="I6" s="446">
        <f>'Company Input'!C17</f>
        <v>2027</v>
      </c>
      <c r="J6" s="449">
        <f>'Income Statement'!G26</f>
        <v>0</v>
      </c>
    </row>
    <row r="7" spans="2:10">
      <c r="B7" s="446">
        <f>'Company Input'!C18</f>
        <v>2028</v>
      </c>
      <c r="C7" s="447">
        <f>'Income Statement'!I6</f>
        <v>0</v>
      </c>
      <c r="D7" s="448">
        <f>'Income Statement'!I8</f>
        <v>0</v>
      </c>
      <c r="E7" s="2"/>
      <c r="F7" s="2"/>
      <c r="G7" s="2"/>
      <c r="H7" s="2"/>
      <c r="I7" s="446">
        <f>'Company Input'!C18</f>
        <v>2028</v>
      </c>
      <c r="J7" s="449">
        <f>'Income Statement'!I26</f>
        <v>0</v>
      </c>
    </row>
  </sheetData>
  <sheetProtection password="8690" sheet="1" objects="1" scenarios="1" formatCells="0" formatColumns="0" formatRows="0"/>
  <mergeCells count="2">
    <mergeCell ref="B2:D2"/>
    <mergeCell ref="I2:J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C2E6"/>
  </sheetPr>
  <dimension ref="A1:K21"/>
  <sheetViews>
    <sheetView workbookViewId="0">
      <selection activeCell="E2" activeCellId="7" sqref="E13 E11 E10 E9 E8 E6 E3 E2"/>
    </sheetView>
  </sheetViews>
  <sheetFormatPr defaultColWidth="8.6640625" defaultRowHeight="13.8"/>
  <cols>
    <col min="1" max="1" width="19.44140625" style="19" bestFit="1" customWidth="1"/>
    <col min="2" max="2" width="2.6640625" style="19" customWidth="1"/>
    <col min="3" max="3" width="25.109375" style="19" bestFit="1" customWidth="1"/>
    <col min="4" max="4" width="2.6640625" style="19" customWidth="1"/>
    <col min="5" max="5" width="24" style="19" bestFit="1" customWidth="1"/>
    <col min="6" max="6" width="2.6640625" style="19" customWidth="1"/>
    <col min="7" max="7" width="14.109375" style="19" bestFit="1" customWidth="1"/>
    <col min="8" max="8" width="2.6640625" style="19" customWidth="1"/>
    <col min="9" max="9" width="16.44140625" style="19" bestFit="1" customWidth="1"/>
    <col min="10" max="10" width="2.6640625" style="19" customWidth="1"/>
    <col min="11" max="11" width="25" style="19" bestFit="1" customWidth="1"/>
    <col min="12" max="16384" width="8.6640625" style="19"/>
  </cols>
  <sheetData>
    <row r="1" spans="1:11" ht="15.6">
      <c r="A1" s="58" t="s">
        <v>142</v>
      </c>
      <c r="B1" s="56"/>
      <c r="C1" s="58" t="s">
        <v>143</v>
      </c>
      <c r="D1" s="56"/>
      <c r="E1" s="58" t="s">
        <v>144</v>
      </c>
      <c r="F1" s="56"/>
      <c r="G1" s="58" t="s">
        <v>145</v>
      </c>
      <c r="H1" s="56"/>
      <c r="I1" s="58" t="s">
        <v>44</v>
      </c>
      <c r="J1" s="56"/>
      <c r="K1" s="58" t="s">
        <v>22</v>
      </c>
    </row>
    <row r="2" spans="1:11" ht="15.6">
      <c r="A2" s="56" t="s">
        <v>4</v>
      </c>
      <c r="B2" s="56"/>
      <c r="C2" s="56" t="s">
        <v>2</v>
      </c>
      <c r="D2" s="56"/>
      <c r="E2" s="56" t="s">
        <v>8</v>
      </c>
      <c r="F2" s="56"/>
      <c r="G2" s="56" t="s">
        <v>105</v>
      </c>
      <c r="H2" s="56"/>
      <c r="I2" s="59" t="s">
        <v>20</v>
      </c>
      <c r="J2" s="56"/>
      <c r="K2" s="56" t="s">
        <v>6</v>
      </c>
    </row>
    <row r="3" spans="1:11" ht="15.6">
      <c r="A3" s="56" t="s">
        <v>146</v>
      </c>
      <c r="B3" s="56"/>
      <c r="C3" s="56" t="s">
        <v>60</v>
      </c>
      <c r="D3" s="56"/>
      <c r="E3" s="56" t="s">
        <v>206</v>
      </c>
      <c r="F3" s="56"/>
      <c r="G3" s="56"/>
      <c r="H3" s="56"/>
      <c r="I3" s="56" t="s">
        <v>37</v>
      </c>
      <c r="J3" s="56"/>
      <c r="K3" s="56"/>
    </row>
    <row r="4" spans="1:11" ht="15.6">
      <c r="A4" s="56" t="s">
        <v>147</v>
      </c>
      <c r="B4" s="56"/>
      <c r="C4" s="56" t="s">
        <v>65</v>
      </c>
      <c r="D4" s="56"/>
      <c r="E4" s="56" t="s">
        <v>24</v>
      </c>
      <c r="F4" s="56"/>
      <c r="G4" s="56"/>
      <c r="H4" s="56"/>
      <c r="I4" s="56" t="s">
        <v>100</v>
      </c>
      <c r="J4" s="56"/>
      <c r="K4" s="56"/>
    </row>
    <row r="5" spans="1:11" ht="15.6">
      <c r="A5" s="56" t="s">
        <v>148</v>
      </c>
      <c r="B5" s="56"/>
      <c r="C5" s="56" t="s">
        <v>77</v>
      </c>
      <c r="D5" s="56"/>
      <c r="E5" s="56" t="s">
        <v>150</v>
      </c>
      <c r="F5" s="56"/>
      <c r="G5" s="56"/>
      <c r="H5" s="56"/>
      <c r="I5" s="56"/>
      <c r="J5" s="56"/>
      <c r="K5" s="56"/>
    </row>
    <row r="6" spans="1:11" ht="15.6">
      <c r="A6" s="56" t="s">
        <v>149</v>
      </c>
      <c r="B6" s="56"/>
      <c r="C6" s="56"/>
      <c r="D6" s="56"/>
      <c r="E6" s="56" t="s">
        <v>425</v>
      </c>
      <c r="F6" s="56"/>
      <c r="G6" s="56"/>
      <c r="H6" s="56"/>
      <c r="I6" s="56"/>
      <c r="J6" s="56"/>
      <c r="K6" s="56"/>
    </row>
    <row r="7" spans="1:11" ht="15.6">
      <c r="A7" s="56" t="s">
        <v>67</v>
      </c>
      <c r="B7" s="56"/>
      <c r="C7" s="56"/>
      <c r="D7" s="56"/>
      <c r="E7" s="56" t="s">
        <v>63</v>
      </c>
      <c r="F7" s="56"/>
      <c r="G7" s="56"/>
      <c r="H7" s="56"/>
      <c r="I7" s="56"/>
      <c r="J7" s="56"/>
      <c r="K7" s="56"/>
    </row>
    <row r="8" spans="1:11" ht="15.6">
      <c r="A8" s="56" t="s">
        <v>151</v>
      </c>
      <c r="B8" s="56"/>
      <c r="C8" s="56"/>
      <c r="D8" s="56"/>
      <c r="E8" s="56" t="s">
        <v>300</v>
      </c>
      <c r="F8" s="56"/>
      <c r="G8" s="56"/>
      <c r="H8" s="56"/>
      <c r="I8" s="56"/>
      <c r="J8" s="56"/>
      <c r="K8" s="56"/>
    </row>
    <row r="9" spans="1:11" ht="15.6">
      <c r="A9" s="56" t="s">
        <v>152</v>
      </c>
      <c r="B9" s="56"/>
      <c r="C9" s="56"/>
      <c r="D9" s="56"/>
      <c r="E9" s="346" t="s">
        <v>427</v>
      </c>
      <c r="F9" s="56"/>
      <c r="G9" s="56"/>
      <c r="H9" s="56"/>
      <c r="I9" s="56"/>
      <c r="J9" s="56"/>
      <c r="K9" s="56"/>
    </row>
    <row r="10" spans="1:11" ht="15.6">
      <c r="A10" s="56" t="s">
        <v>89</v>
      </c>
      <c r="B10" s="56"/>
      <c r="C10" s="56"/>
      <c r="D10" s="56"/>
      <c r="E10" s="56" t="s">
        <v>429</v>
      </c>
      <c r="F10" s="56"/>
      <c r="G10" s="56"/>
      <c r="H10" s="56"/>
      <c r="I10" s="56"/>
      <c r="J10" s="56"/>
      <c r="K10" s="56"/>
    </row>
    <row r="11" spans="1:11" ht="15.6">
      <c r="A11" s="56"/>
      <c r="B11" s="56"/>
      <c r="C11" s="56"/>
      <c r="D11" s="56"/>
      <c r="E11" s="346" t="s">
        <v>99</v>
      </c>
      <c r="F11" s="56"/>
      <c r="G11" s="56"/>
      <c r="H11" s="56"/>
      <c r="I11" s="56"/>
      <c r="J11" s="56"/>
      <c r="K11" s="56"/>
    </row>
    <row r="12" spans="1:11" ht="15.6">
      <c r="A12" s="56"/>
      <c r="B12" s="56"/>
      <c r="C12" s="56"/>
      <c r="D12" s="56"/>
      <c r="E12" s="56" t="s">
        <v>153</v>
      </c>
      <c r="F12" s="56"/>
      <c r="G12" s="56"/>
      <c r="H12" s="56"/>
      <c r="I12" s="56"/>
      <c r="J12" s="56"/>
      <c r="K12" s="56"/>
    </row>
    <row r="13" spans="1:11" ht="15.6">
      <c r="A13" s="2"/>
      <c r="B13" s="2"/>
      <c r="C13" s="2"/>
      <c r="D13" s="2"/>
      <c r="E13" s="56" t="s">
        <v>431</v>
      </c>
      <c r="F13" s="2"/>
      <c r="G13" s="2"/>
      <c r="H13" s="2"/>
      <c r="I13" s="2"/>
      <c r="J13" s="2"/>
      <c r="K13" s="2"/>
    </row>
    <row r="14" spans="1:11">
      <c r="A14" s="2"/>
      <c r="B14" s="2"/>
      <c r="C14" s="2"/>
      <c r="D14" s="2"/>
      <c r="F14" s="2"/>
      <c r="G14" s="2"/>
      <c r="H14" s="2"/>
      <c r="I14" s="2"/>
      <c r="J14" s="2"/>
      <c r="K14" s="2"/>
    </row>
    <row r="15" spans="1:11">
      <c r="A15" s="2"/>
      <c r="B15" s="2"/>
      <c r="C15" s="2"/>
      <c r="D15" s="2"/>
      <c r="F15" s="2"/>
      <c r="G15" s="2"/>
      <c r="H15" s="2"/>
      <c r="I15" s="2"/>
      <c r="J15" s="2"/>
      <c r="K15" s="2"/>
    </row>
    <row r="16" spans="1:11">
      <c r="F16" s="2"/>
    </row>
    <row r="17" spans="5:6">
      <c r="E17" s="2"/>
      <c r="F17" s="2"/>
    </row>
    <row r="20" spans="5:6">
      <c r="F20" s="2" t="s">
        <v>154</v>
      </c>
    </row>
    <row r="21" spans="5:6">
      <c r="E21" s="2"/>
    </row>
  </sheetData>
  <sheetProtection password="8690" sheet="1" objects="1" scenarios="1"/>
  <sortState ref="E2:E17">
    <sortCondition ref="E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O39"/>
  <sheetViews>
    <sheetView showGridLines="0" workbookViewId="0">
      <selection activeCell="D25" sqref="D25"/>
    </sheetView>
  </sheetViews>
  <sheetFormatPr defaultColWidth="8.6640625" defaultRowHeight="14.4"/>
  <cols>
    <col min="2" max="2" width="39.44140625" bestFit="1" customWidth="1"/>
    <col min="4" max="4" width="8.6640625" bestFit="1" customWidth="1"/>
    <col min="6" max="6" width="21.6640625" bestFit="1" customWidth="1"/>
    <col min="7" max="7" width="24.109375" bestFit="1" customWidth="1"/>
    <col min="8" max="8" width="8.6640625" customWidth="1"/>
    <col min="11" max="11" width="22.6640625" customWidth="1"/>
  </cols>
  <sheetData>
    <row r="1" spans="1:15" ht="15.6">
      <c r="A1" s="480" t="s">
        <v>306</v>
      </c>
      <c r="B1" s="480"/>
      <c r="C1" s="480"/>
      <c r="D1" s="480"/>
      <c r="E1" s="480"/>
      <c r="F1" s="480"/>
      <c r="G1" s="480"/>
      <c r="H1" s="480"/>
      <c r="I1" s="480"/>
      <c r="J1" s="480"/>
    </row>
    <row r="2" spans="1:15" ht="30.75" customHeight="1">
      <c r="A2" s="481" t="s">
        <v>380</v>
      </c>
      <c r="B2" s="481"/>
      <c r="C2" s="481"/>
      <c r="D2" s="481"/>
      <c r="E2" s="481"/>
      <c r="F2" s="481"/>
      <c r="G2" s="481"/>
      <c r="H2" s="481"/>
      <c r="I2" s="481"/>
      <c r="J2" s="481"/>
      <c r="K2" s="39"/>
      <c r="L2" s="39"/>
      <c r="M2" s="39"/>
      <c r="O2" s="26"/>
    </row>
    <row r="3" spans="1:15" ht="21" customHeight="1">
      <c r="A3" s="481" t="s">
        <v>410</v>
      </c>
      <c r="B3" s="481"/>
      <c r="C3" s="481"/>
      <c r="D3" s="481"/>
      <c r="E3" s="481"/>
      <c r="F3" s="481"/>
      <c r="G3" s="481"/>
      <c r="H3" s="481"/>
      <c r="I3" s="481"/>
      <c r="J3" s="481"/>
      <c r="K3" s="39"/>
      <c r="L3" s="39"/>
      <c r="M3" s="39"/>
      <c r="O3" s="26"/>
    </row>
    <row r="4" spans="1:15" ht="15" customHeight="1">
      <c r="A4" s="347"/>
      <c r="B4" s="347"/>
      <c r="C4" s="347"/>
      <c r="D4" s="347"/>
      <c r="E4" s="347"/>
      <c r="F4" s="347"/>
      <c r="G4" s="347"/>
      <c r="H4" s="347"/>
      <c r="I4" s="347"/>
      <c r="J4" s="347"/>
      <c r="K4" s="39"/>
      <c r="L4" s="39"/>
      <c r="M4" s="39"/>
      <c r="O4" s="26"/>
    </row>
    <row r="5" spans="1:15" ht="15" customHeight="1">
      <c r="A5" s="483" t="s">
        <v>307</v>
      </c>
      <c r="B5" s="483"/>
      <c r="C5" s="483"/>
      <c r="D5" s="483"/>
      <c r="E5" s="483"/>
      <c r="F5" s="483"/>
      <c r="G5" s="483"/>
      <c r="H5" s="483"/>
      <c r="I5" s="483"/>
      <c r="J5" s="483"/>
      <c r="K5" s="43"/>
      <c r="L5" s="43"/>
      <c r="M5" s="43"/>
    </row>
    <row r="6" spans="1:15" ht="15" customHeight="1">
      <c r="A6" s="482" t="s">
        <v>411</v>
      </c>
      <c r="B6" s="482"/>
      <c r="C6" s="482"/>
      <c r="D6" s="482"/>
      <c r="E6" s="482"/>
      <c r="F6" s="482"/>
      <c r="G6" s="482"/>
      <c r="H6" s="482"/>
      <c r="I6" s="482"/>
      <c r="J6" s="482"/>
      <c r="K6" s="40"/>
      <c r="L6" s="40"/>
      <c r="M6" s="40"/>
    </row>
    <row r="7" spans="1:15" ht="15" customHeight="1">
      <c r="A7" s="482" t="s">
        <v>413</v>
      </c>
      <c r="B7" s="482"/>
      <c r="C7" s="482"/>
      <c r="D7" s="482"/>
      <c r="E7" s="482"/>
      <c r="F7" s="482"/>
      <c r="G7" s="482"/>
      <c r="H7" s="482"/>
      <c r="I7" s="482"/>
      <c r="J7" s="482"/>
      <c r="K7" s="42"/>
      <c r="L7" s="42"/>
      <c r="M7" s="41"/>
    </row>
    <row r="8" spans="1:15" ht="15" customHeight="1">
      <c r="A8" s="479" t="s">
        <v>398</v>
      </c>
      <c r="B8" s="479"/>
      <c r="C8" s="479"/>
      <c r="D8" s="479"/>
      <c r="E8" s="479"/>
      <c r="F8" s="479"/>
      <c r="G8" s="479"/>
      <c r="H8" s="479"/>
      <c r="I8" s="479"/>
      <c r="J8" s="479"/>
      <c r="K8" s="44"/>
      <c r="L8" s="44"/>
      <c r="M8" s="44"/>
    </row>
    <row r="9" spans="1:15" ht="15" customHeight="1">
      <c r="A9" s="484" t="s">
        <v>399</v>
      </c>
      <c r="B9" s="484"/>
      <c r="C9" s="484"/>
      <c r="D9" s="484"/>
      <c r="E9" s="484"/>
      <c r="F9" s="484"/>
      <c r="G9" s="484"/>
      <c r="H9" s="484"/>
      <c r="I9" s="484"/>
      <c r="J9" s="484"/>
      <c r="K9" s="30"/>
      <c r="L9" s="30"/>
      <c r="M9" s="30"/>
      <c r="N9" s="30"/>
    </row>
    <row r="10" spans="1:15" ht="12" customHeight="1">
      <c r="A10" s="362"/>
      <c r="B10" s="362"/>
      <c r="C10" s="362"/>
      <c r="D10" s="362"/>
      <c r="E10" s="362"/>
      <c r="F10" s="362"/>
      <c r="G10" s="362"/>
      <c r="H10" s="362"/>
      <c r="I10" s="362"/>
      <c r="J10" s="362"/>
      <c r="K10" s="30"/>
      <c r="L10" s="30"/>
      <c r="M10" s="30"/>
      <c r="N10" s="30"/>
    </row>
    <row r="11" spans="1:15" ht="15" customHeight="1">
      <c r="A11" s="488" t="s">
        <v>366</v>
      </c>
      <c r="B11" s="488"/>
      <c r="C11" s="488"/>
      <c r="D11" s="488"/>
      <c r="E11" s="488"/>
      <c r="F11" s="488"/>
      <c r="G11" s="488"/>
      <c r="H11" s="488"/>
      <c r="I11" s="488"/>
      <c r="J11" s="488"/>
      <c r="K11" s="29"/>
      <c r="L11" s="29"/>
      <c r="M11" s="29"/>
      <c r="N11" s="29"/>
    </row>
    <row r="12" spans="1:15" ht="15" customHeight="1">
      <c r="A12" s="489" t="s">
        <v>381</v>
      </c>
      <c r="B12" s="489"/>
      <c r="C12" s="489"/>
      <c r="D12" s="489"/>
      <c r="E12" s="489"/>
      <c r="F12" s="489"/>
      <c r="G12" s="489"/>
      <c r="H12" s="489"/>
      <c r="I12" s="489"/>
      <c r="J12" s="489"/>
      <c r="K12" s="29"/>
      <c r="L12" s="29"/>
      <c r="M12" s="29"/>
      <c r="N12" s="29"/>
    </row>
    <row r="13" spans="1:15" ht="21.45" customHeight="1">
      <c r="A13" s="41" t="s">
        <v>407</v>
      </c>
      <c r="B13" s="41"/>
      <c r="C13" s="41"/>
      <c r="D13" s="41"/>
      <c r="E13" s="41"/>
      <c r="F13" s="41"/>
      <c r="G13" s="41"/>
      <c r="H13" s="41"/>
      <c r="I13" s="41"/>
      <c r="J13" s="41"/>
      <c r="K13" s="41"/>
      <c r="L13" s="29"/>
      <c r="M13" s="29"/>
      <c r="N13" s="29"/>
    </row>
    <row r="14" spans="1:15" ht="15" customHeight="1">
      <c r="A14" s="490" t="s">
        <v>382</v>
      </c>
      <c r="B14" s="490"/>
      <c r="C14" s="490"/>
      <c r="D14" s="490"/>
      <c r="E14" s="490"/>
      <c r="F14" s="490"/>
      <c r="G14" s="490"/>
      <c r="H14" s="490"/>
      <c r="I14" s="490"/>
      <c r="J14" s="490"/>
      <c r="K14" s="29"/>
      <c r="L14" s="29"/>
      <c r="M14" s="29"/>
      <c r="N14" s="29"/>
    </row>
    <row r="15" spans="1:15" ht="15" customHeight="1">
      <c r="A15" s="490" t="s">
        <v>383</v>
      </c>
      <c r="B15" s="490"/>
      <c r="C15" s="490"/>
      <c r="D15" s="490"/>
      <c r="E15" s="490"/>
      <c r="F15" s="490"/>
      <c r="G15" s="490"/>
      <c r="H15" s="490"/>
      <c r="I15" s="490"/>
      <c r="J15" s="490"/>
      <c r="K15" s="29"/>
      <c r="L15" s="29"/>
      <c r="M15" s="29"/>
      <c r="N15" s="29"/>
    </row>
    <row r="16" spans="1:15" ht="15" customHeight="1">
      <c r="A16" s="490" t="s">
        <v>384</v>
      </c>
      <c r="B16" s="490"/>
      <c r="C16" s="490"/>
      <c r="D16" s="490"/>
      <c r="E16" s="490"/>
      <c r="F16" s="490"/>
      <c r="G16" s="490"/>
      <c r="H16" s="490"/>
      <c r="I16" s="490"/>
      <c r="J16" s="490"/>
      <c r="K16" s="29"/>
      <c r="L16" s="29"/>
      <c r="M16" s="29"/>
      <c r="N16" s="29"/>
    </row>
    <row r="17" spans="1:14" ht="15.6">
      <c r="A17" s="490" t="s">
        <v>400</v>
      </c>
      <c r="B17" s="490"/>
      <c r="C17" s="490"/>
      <c r="D17" s="490"/>
      <c r="E17" s="490"/>
      <c r="F17" s="490"/>
      <c r="G17" s="490"/>
      <c r="H17" s="490"/>
      <c r="I17" s="490"/>
      <c r="J17" s="490"/>
      <c r="K17" s="13"/>
      <c r="L17" s="13"/>
      <c r="M17" s="13"/>
      <c r="N17" s="13"/>
    </row>
    <row r="18" spans="1:14" ht="15" customHeight="1">
      <c r="A18" s="490" t="s">
        <v>385</v>
      </c>
      <c r="B18" s="490"/>
      <c r="C18" s="490"/>
      <c r="D18" s="490"/>
      <c r="E18" s="490"/>
      <c r="F18" s="490"/>
      <c r="G18" s="490"/>
      <c r="H18" s="490"/>
      <c r="I18" s="490"/>
      <c r="J18" s="490"/>
    </row>
    <row r="19" spans="1:14" ht="15" customHeight="1">
      <c r="A19" s="490" t="s">
        <v>386</v>
      </c>
      <c r="B19" s="490"/>
      <c r="C19" s="490"/>
      <c r="D19" s="490"/>
      <c r="E19" s="490"/>
      <c r="F19" s="490"/>
      <c r="G19" s="490"/>
      <c r="H19" s="490"/>
      <c r="I19" s="490"/>
      <c r="J19" s="490"/>
    </row>
    <row r="20" spans="1:14" ht="15" customHeight="1">
      <c r="A20" s="20"/>
      <c r="B20" s="56"/>
      <c r="C20" s="345"/>
      <c r="D20" s="56"/>
      <c r="E20" s="345"/>
      <c r="F20" s="345"/>
    </row>
    <row r="21" spans="1:14" ht="15.6">
      <c r="A21" s="346"/>
      <c r="B21" s="485" t="s">
        <v>239</v>
      </c>
      <c r="C21" s="486"/>
      <c r="D21" s="487"/>
      <c r="E21" s="345"/>
      <c r="F21" s="350" t="s">
        <v>210</v>
      </c>
      <c r="G21" s="350" t="s">
        <v>229</v>
      </c>
      <c r="H21" s="4"/>
    </row>
    <row r="22" spans="1:14" ht="15" customHeight="1">
      <c r="A22" s="56"/>
      <c r="B22" s="285" t="s">
        <v>201</v>
      </c>
      <c r="C22" s="285"/>
      <c r="D22" s="286" t="s">
        <v>240</v>
      </c>
      <c r="E22" s="345"/>
      <c r="F22" s="262" t="s">
        <v>151</v>
      </c>
      <c r="G22" s="263">
        <v>0</v>
      </c>
      <c r="H22" s="4"/>
    </row>
    <row r="23" spans="1:14" ht="15" customHeight="1">
      <c r="B23" s="285" t="s">
        <v>230</v>
      </c>
      <c r="C23" s="285"/>
      <c r="D23" s="286" t="s">
        <v>241</v>
      </c>
      <c r="E23" s="345"/>
      <c r="F23" s="262" t="s">
        <v>230</v>
      </c>
      <c r="G23" s="263">
        <v>180</v>
      </c>
      <c r="H23" s="4"/>
    </row>
    <row r="24" spans="1:14" ht="15" customHeight="1">
      <c r="B24" s="285" t="s">
        <v>227</v>
      </c>
      <c r="C24" s="285"/>
      <c r="D24" s="286" t="s">
        <v>242</v>
      </c>
      <c r="E24" s="345"/>
      <c r="F24" s="262" t="s">
        <v>227</v>
      </c>
      <c r="G24" s="263">
        <v>360</v>
      </c>
      <c r="H24" s="4"/>
    </row>
    <row r="25" spans="1:14" ht="15" customHeight="1">
      <c r="B25" s="285" t="s">
        <v>231</v>
      </c>
      <c r="C25" s="285"/>
      <c r="D25" s="286" t="s">
        <v>242</v>
      </c>
      <c r="E25" s="283"/>
      <c r="F25" s="262" t="s">
        <v>231</v>
      </c>
      <c r="G25" s="263">
        <v>360</v>
      </c>
      <c r="H25" s="4"/>
    </row>
    <row r="26" spans="1:14" ht="15" customHeight="1">
      <c r="B26" s="285" t="s">
        <v>225</v>
      </c>
      <c r="C26" s="285"/>
      <c r="D26" s="286" t="s">
        <v>243</v>
      </c>
      <c r="E26" s="283"/>
      <c r="F26" s="262" t="s">
        <v>225</v>
      </c>
      <c r="G26" s="263">
        <v>60</v>
      </c>
      <c r="H26" s="4"/>
    </row>
    <row r="27" spans="1:14" ht="15" customHeight="1">
      <c r="B27" s="285" t="s">
        <v>232</v>
      </c>
      <c r="C27" s="285"/>
      <c r="D27" s="286" t="s">
        <v>244</v>
      </c>
      <c r="E27" s="283"/>
      <c r="F27" s="262" t="s">
        <v>232</v>
      </c>
      <c r="G27" s="263">
        <v>60</v>
      </c>
      <c r="H27" s="4"/>
    </row>
    <row r="28" spans="1:14" ht="15" customHeight="1">
      <c r="B28" s="285" t="s">
        <v>233</v>
      </c>
      <c r="C28" s="285"/>
      <c r="D28" s="286" t="s">
        <v>243</v>
      </c>
      <c r="E28" s="283"/>
      <c r="F28" s="262" t="s">
        <v>233</v>
      </c>
      <c r="G28" s="263">
        <v>60</v>
      </c>
      <c r="H28" s="4"/>
    </row>
    <row r="29" spans="1:14" ht="15" customHeight="1">
      <c r="B29" s="285" t="s">
        <v>226</v>
      </c>
      <c r="C29" s="285"/>
      <c r="D29" s="286" t="s">
        <v>243</v>
      </c>
      <c r="E29" s="283"/>
      <c r="F29" s="262" t="s">
        <v>226</v>
      </c>
      <c r="G29" s="263">
        <v>60</v>
      </c>
      <c r="H29" s="4"/>
    </row>
    <row r="30" spans="1:14" ht="15.6">
      <c r="B30" s="285" t="s">
        <v>234</v>
      </c>
      <c r="C30" s="285"/>
      <c r="D30" s="286" t="s">
        <v>245</v>
      </c>
      <c r="E30" s="283"/>
      <c r="F30" s="262" t="s">
        <v>234</v>
      </c>
      <c r="G30" s="263">
        <v>36</v>
      </c>
      <c r="H30" s="4"/>
    </row>
    <row r="31" spans="1:14" ht="15.6">
      <c r="B31" s="285" t="s">
        <v>235</v>
      </c>
      <c r="C31" s="285"/>
      <c r="D31" s="286" t="s">
        <v>246</v>
      </c>
      <c r="E31" s="283"/>
      <c r="F31" s="262" t="s">
        <v>235</v>
      </c>
      <c r="G31" s="263">
        <v>84</v>
      </c>
      <c r="H31" s="4"/>
    </row>
    <row r="32" spans="1:14" ht="15.6">
      <c r="B32" s="285" t="s">
        <v>236</v>
      </c>
      <c r="C32" s="285"/>
      <c r="D32" s="286" t="s">
        <v>246</v>
      </c>
      <c r="E32" s="283"/>
      <c r="F32" s="262" t="s">
        <v>236</v>
      </c>
      <c r="G32" s="263">
        <v>84</v>
      </c>
      <c r="H32" s="4"/>
    </row>
    <row r="33" spans="1:9" ht="15.6">
      <c r="B33" s="285" t="s">
        <v>237</v>
      </c>
      <c r="C33" s="285"/>
      <c r="D33" s="286" t="s">
        <v>241</v>
      </c>
      <c r="E33" s="283"/>
      <c r="F33" s="262" t="s">
        <v>237</v>
      </c>
      <c r="G33" s="263">
        <v>180</v>
      </c>
      <c r="H33" s="269">
        <v>0</v>
      </c>
      <c r="I33" s="4"/>
    </row>
    <row r="34" spans="1:9" ht="15.6">
      <c r="D34" s="20"/>
      <c r="E34" s="283"/>
      <c r="F34" s="20"/>
      <c r="G34" s="20" t="s">
        <v>228</v>
      </c>
    </row>
    <row r="35" spans="1:9" ht="15.6">
      <c r="D35" s="20"/>
      <c r="E35" s="283"/>
      <c r="F35" s="283"/>
    </row>
    <row r="36" spans="1:9" ht="15.6">
      <c r="D36" s="20"/>
      <c r="E36" s="283"/>
      <c r="F36" s="283"/>
    </row>
    <row r="37" spans="1:9" ht="15.6">
      <c r="D37" s="20"/>
      <c r="E37" s="283"/>
      <c r="F37" s="283"/>
    </row>
    <row r="38" spans="1:9" ht="15.6">
      <c r="A38" s="4"/>
      <c r="B38" s="4"/>
      <c r="C38" s="6"/>
      <c r="D38" s="4"/>
      <c r="E38" s="6"/>
      <c r="F38" s="283"/>
    </row>
    <row r="39" spans="1:9">
      <c r="F39" s="6"/>
    </row>
  </sheetData>
  <sheetProtection algorithmName="SHA-512" hashValue="zXY0C+Guh6M2cIyZS9VHDxrgAsP8ME0eHBWsjHRLm8tXaIxWoMX8+FW/XzMAjGiQGGTqzOMsYk2TM3a9tfy97g==" saltValue="gGv6z+09Y+gP68Jnzg6fpA==" spinCount="100000" sheet="1" objects="1" scenarios="1"/>
  <mergeCells count="17">
    <mergeCell ref="A9:J9"/>
    <mergeCell ref="B21:D21"/>
    <mergeCell ref="A11:J11"/>
    <mergeCell ref="A12:J12"/>
    <mergeCell ref="A14:J14"/>
    <mergeCell ref="A15:J15"/>
    <mergeCell ref="A16:J16"/>
    <mergeCell ref="A17:J17"/>
    <mergeCell ref="A18:J18"/>
    <mergeCell ref="A19:J19"/>
    <mergeCell ref="A8:J8"/>
    <mergeCell ref="A1:J1"/>
    <mergeCell ref="A2:J2"/>
    <mergeCell ref="A6:J6"/>
    <mergeCell ref="A7:J7"/>
    <mergeCell ref="A5:J5"/>
    <mergeCell ref="A3: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Q36"/>
  <sheetViews>
    <sheetView topLeftCell="B1" zoomScaleNormal="100" workbookViewId="0">
      <selection activeCell="H30" sqref="H30"/>
    </sheetView>
  </sheetViews>
  <sheetFormatPr defaultColWidth="8.6640625" defaultRowHeight="13.8"/>
  <cols>
    <col min="1" max="1" width="15.6640625" style="4" bestFit="1" customWidth="1"/>
    <col min="2" max="2" width="2.6640625" style="4" customWidth="1"/>
    <col min="3" max="3" width="24.88671875" style="4" customWidth="1"/>
    <col min="4" max="4" width="2.6640625" style="4" customWidth="1"/>
    <col min="5" max="5" width="24.6640625" style="4" bestFit="1" customWidth="1"/>
    <col min="6" max="7" width="8.6640625" style="4"/>
    <col min="8" max="8" width="6.44140625" style="4" customWidth="1"/>
    <col min="9" max="9" width="16.6640625" style="4" customWidth="1"/>
    <col min="10" max="14" width="8.6640625" style="4"/>
    <col min="15" max="15" width="16.44140625" style="4" customWidth="1"/>
    <col min="16" max="17" width="8.6640625" style="4" customWidth="1"/>
    <col min="18" max="16384" width="8.6640625" style="4"/>
  </cols>
  <sheetData>
    <row r="1" spans="1:6" ht="14.4">
      <c r="A1" s="1" t="s">
        <v>305</v>
      </c>
      <c r="B1" s="1"/>
      <c r="C1" s="2"/>
      <c r="D1" s="2"/>
      <c r="E1" s="2"/>
    </row>
    <row r="2" spans="1:6" ht="15.6">
      <c r="A2" s="20" t="s">
        <v>155</v>
      </c>
      <c r="B2" s="20"/>
      <c r="C2" s="60" t="s">
        <v>442</v>
      </c>
      <c r="D2" s="20"/>
      <c r="E2" s="20"/>
    </row>
    <row r="3" spans="1:6" ht="15.6">
      <c r="A3" s="20"/>
      <c r="B3" s="20"/>
      <c r="C3" s="56"/>
      <c r="D3" s="20"/>
      <c r="E3" s="20"/>
    </row>
    <row r="4" spans="1:6" ht="15.6">
      <c r="A4" s="61" t="s">
        <v>156</v>
      </c>
      <c r="B4" s="61"/>
      <c r="C4" s="60" t="s">
        <v>443</v>
      </c>
      <c r="D4" s="20"/>
      <c r="E4" s="20"/>
    </row>
    <row r="5" spans="1:6" ht="15.6">
      <c r="A5" s="61" t="s">
        <v>157</v>
      </c>
      <c r="B5" s="61"/>
      <c r="C5" s="60" t="s">
        <v>444</v>
      </c>
      <c r="D5" s="20"/>
      <c r="E5" s="20"/>
      <c r="F5" s="14"/>
    </row>
    <row r="6" spans="1:6" ht="15.6">
      <c r="A6" s="61" t="s">
        <v>158</v>
      </c>
      <c r="B6" s="61"/>
      <c r="C6" s="60" t="s">
        <v>445</v>
      </c>
      <c r="D6" s="20"/>
      <c r="E6" s="20"/>
    </row>
    <row r="7" spans="1:6" ht="15.6">
      <c r="A7" s="61"/>
      <c r="B7" s="61"/>
      <c r="C7" s="56"/>
      <c r="D7" s="20"/>
      <c r="E7" s="20"/>
    </row>
    <row r="8" spans="1:6" ht="15.6">
      <c r="A8" s="20" t="s">
        <v>159</v>
      </c>
      <c r="B8" s="20"/>
      <c r="C8" s="60" t="s">
        <v>446</v>
      </c>
      <c r="D8" s="20"/>
      <c r="E8" s="20"/>
    </row>
    <row r="9" spans="1:6" ht="15.6">
      <c r="A9" s="20" t="s">
        <v>160</v>
      </c>
      <c r="B9" s="20"/>
      <c r="C9" s="60" t="s">
        <v>447</v>
      </c>
      <c r="D9" s="20"/>
      <c r="E9" s="20"/>
    </row>
    <row r="10" spans="1:6" ht="15.6">
      <c r="A10" s="20" t="s">
        <v>161</v>
      </c>
      <c r="B10" s="20"/>
      <c r="C10" s="60" t="s">
        <v>448</v>
      </c>
      <c r="D10" s="20"/>
      <c r="E10" s="20"/>
    </row>
    <row r="11" spans="1:6" ht="15.6">
      <c r="A11" s="61"/>
      <c r="B11" s="61"/>
      <c r="C11" s="346"/>
      <c r="D11" s="20"/>
      <c r="E11" s="20"/>
    </row>
    <row r="12" spans="1:6" ht="15.6">
      <c r="A12" s="20" t="s">
        <v>419</v>
      </c>
      <c r="B12" s="20"/>
      <c r="C12" s="451" t="s">
        <v>422</v>
      </c>
      <c r="D12" s="20"/>
      <c r="E12" s="280"/>
    </row>
    <row r="13" spans="1:6" ht="15.6">
      <c r="A13" s="20" t="s">
        <v>420</v>
      </c>
      <c r="B13" s="20"/>
      <c r="C13" s="451" t="s">
        <v>421</v>
      </c>
      <c r="D13" s="20"/>
      <c r="E13" s="20"/>
    </row>
    <row r="14" spans="1:6" ht="15.6">
      <c r="A14" s="20"/>
      <c r="B14" s="20"/>
      <c r="C14" s="56"/>
      <c r="D14" s="20"/>
      <c r="E14" s="20"/>
    </row>
    <row r="15" spans="1:6" ht="15.6">
      <c r="A15" s="20" t="s">
        <v>162</v>
      </c>
      <c r="B15" s="20"/>
      <c r="C15" s="62">
        <v>2025</v>
      </c>
      <c r="D15" s="20"/>
      <c r="E15" s="20" t="s">
        <v>163</v>
      </c>
    </row>
    <row r="16" spans="1:6" ht="15.6">
      <c r="A16" s="20" t="s">
        <v>164</v>
      </c>
      <c r="B16" s="20"/>
      <c r="C16" s="62">
        <f>+C15+1</f>
        <v>2026</v>
      </c>
      <c r="D16" s="20"/>
      <c r="E16" s="20" t="s">
        <v>165</v>
      </c>
    </row>
    <row r="17" spans="1:17" ht="15.6">
      <c r="A17" s="20" t="s">
        <v>166</v>
      </c>
      <c r="B17" s="20"/>
      <c r="C17" s="62">
        <f>C16+1</f>
        <v>2027</v>
      </c>
      <c r="D17" s="20"/>
      <c r="E17" s="20" t="s">
        <v>165</v>
      </c>
    </row>
    <row r="18" spans="1:17" ht="15.6">
      <c r="A18" s="20" t="s">
        <v>167</v>
      </c>
      <c r="B18" s="20"/>
      <c r="C18" s="62">
        <f>C17+1</f>
        <v>2028</v>
      </c>
      <c r="D18" s="20"/>
      <c r="E18" s="20" t="s">
        <v>165</v>
      </c>
    </row>
    <row r="20" spans="1:17" ht="15.6">
      <c r="A20" s="484" t="s">
        <v>401</v>
      </c>
      <c r="B20" s="484"/>
      <c r="C20" s="484"/>
      <c r="D20" s="484"/>
      <c r="E20" s="484"/>
      <c r="F20" s="484"/>
      <c r="G20" s="484"/>
      <c r="H20" s="484"/>
      <c r="I20" s="422">
        <v>0</v>
      </c>
      <c r="J20" s="420"/>
      <c r="O20" s="421" t="s">
        <v>147</v>
      </c>
      <c r="P20" s="423">
        <f>Q21</f>
        <v>0</v>
      </c>
      <c r="Q20" s="421"/>
    </row>
    <row r="21" spans="1:17">
      <c r="K21" s="5"/>
      <c r="L21" s="5"/>
      <c r="M21" s="5"/>
      <c r="O21" s="421" t="s">
        <v>100</v>
      </c>
      <c r="P21" s="421"/>
      <c r="Q21" s="423">
        <f>I20</f>
        <v>0</v>
      </c>
    </row>
    <row r="22" spans="1:17">
      <c r="A22" s="491"/>
      <c r="B22" s="491"/>
      <c r="C22" s="491"/>
      <c r="D22" s="491"/>
      <c r="E22" s="491"/>
      <c r="F22" s="491"/>
      <c r="G22" s="491"/>
      <c r="H22" s="491"/>
      <c r="I22" s="491"/>
      <c r="J22" s="491"/>
      <c r="K22" s="5"/>
      <c r="L22" s="5"/>
      <c r="M22" s="5"/>
    </row>
    <row r="23" spans="1:17">
      <c r="K23" s="15"/>
      <c r="L23" s="5"/>
      <c r="M23" s="5"/>
    </row>
    <row r="24" spans="1:17">
      <c r="K24" s="5"/>
      <c r="L24" s="5"/>
      <c r="M24" s="5"/>
    </row>
    <row r="25" spans="1:17" ht="15.75" customHeight="1">
      <c r="P25" s="16"/>
    </row>
    <row r="26" spans="1:17" ht="15.75" customHeight="1">
      <c r="P26" s="16"/>
    </row>
    <row r="27" spans="1:17" ht="15.75" customHeight="1">
      <c r="P27" s="16"/>
    </row>
    <row r="28" spans="1:17" ht="15.75" customHeight="1">
      <c r="P28" s="16"/>
    </row>
    <row r="29" spans="1:17" ht="15.75" customHeight="1">
      <c r="P29" s="16"/>
    </row>
    <row r="30" spans="1:17" ht="15.75" customHeight="1">
      <c r="P30" s="16"/>
    </row>
    <row r="31" spans="1:17" ht="15.75" customHeight="1">
      <c r="P31" s="16"/>
    </row>
    <row r="32" spans="1:17" ht="15.75" customHeight="1">
      <c r="P32" s="16"/>
    </row>
    <row r="33" spans="16:16" ht="15.75" customHeight="1">
      <c r="P33" s="16"/>
    </row>
    <row r="34" spans="16:16" ht="15.75" customHeight="1">
      <c r="P34" s="16"/>
    </row>
    <row r="35" spans="16:16" ht="15.75" customHeight="1">
      <c r="P35" s="16"/>
    </row>
    <row r="36" spans="16:16" ht="15.75" customHeight="1">
      <c r="P36" s="16"/>
    </row>
  </sheetData>
  <sheetProtection password="8690" sheet="1" objects="1" scenarios="1" formatCells="0" formatColumns="0" formatRows="0"/>
  <protectedRanges>
    <protectedRange sqref="C16" name="Range4"/>
    <protectedRange sqref="C4:C6" name="Range2"/>
    <protectedRange sqref="C2" name="Range1"/>
    <protectedRange sqref="C8:C10 E12" name="Range3"/>
    <protectedRange sqref="I20" name="Range5"/>
  </protectedRanges>
  <mergeCells count="2">
    <mergeCell ref="A22:J22"/>
    <mergeCell ref="A20:H20"/>
  </mergeCells>
  <pageMargins left="0.7" right="0.7" top="0.75" bottom="0.75" header="0.3" footer="0.3"/>
  <pageSetup orientation="portrait" horizontalDpi="1200" verticalDpi="1200" r:id="rId1"/>
  <colBreaks count="1" manualBreakCount="1">
    <brk id="12" min="1" max="3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152"/>
  <sheetViews>
    <sheetView showGridLines="0" topLeftCell="A22" zoomScale="84" zoomScaleNormal="85" workbookViewId="0">
      <selection activeCell="I121" sqref="I121"/>
    </sheetView>
  </sheetViews>
  <sheetFormatPr defaultColWidth="11.44140625" defaultRowHeight="13.8"/>
  <cols>
    <col min="1" max="1" width="2.6640625" style="4" customWidth="1"/>
    <col min="2" max="2" width="49" style="4" customWidth="1"/>
    <col min="3" max="3" width="16.109375" style="5" customWidth="1"/>
    <col min="4" max="4" width="3.6640625" style="33" customWidth="1"/>
    <col min="5" max="5" width="16.6640625" style="5" customWidth="1"/>
    <col min="6" max="6" width="3.6640625" style="5" customWidth="1"/>
    <col min="7" max="7" width="14.88671875" style="5" customWidth="1"/>
    <col min="8" max="8" width="3.6640625" style="5" customWidth="1"/>
    <col min="9" max="9" width="14.6640625" style="5" customWidth="1"/>
    <col min="10" max="10" width="11.44140625" style="10" hidden="1" customWidth="1"/>
    <col min="11" max="11" width="23.44140625" style="4" hidden="1" customWidth="1"/>
    <col min="12" max="13" width="16.109375" style="4" hidden="1" customWidth="1"/>
    <col min="14" max="14" width="11.44140625" style="10" hidden="1" customWidth="1"/>
    <col min="15" max="15" width="20.6640625" style="28" hidden="1" customWidth="1"/>
    <col min="16" max="17" width="16.6640625" style="28" hidden="1" customWidth="1"/>
    <col min="18" max="18" width="11.44140625" style="10" hidden="1" customWidth="1"/>
    <col min="19" max="19" width="20.6640625" style="4" hidden="1" customWidth="1"/>
    <col min="20" max="21" width="16.109375" style="4" hidden="1" customWidth="1"/>
    <col min="22" max="22" width="11.44140625" style="10" hidden="1" customWidth="1"/>
    <col min="23" max="23" width="35.6640625" style="4" hidden="1" customWidth="1"/>
    <col min="24" max="24" width="16.109375" style="4" hidden="1" customWidth="1"/>
    <col min="25" max="25" width="12.6640625" style="4" hidden="1" customWidth="1"/>
    <col min="26" max="26" width="11.44140625" style="10" hidden="1" customWidth="1"/>
    <col min="27" max="16384" width="11.44140625" style="10"/>
  </cols>
  <sheetData>
    <row r="1" spans="2:25" ht="14.4" thickBot="1">
      <c r="B1" s="504"/>
      <c r="C1" s="507"/>
      <c r="D1" s="508"/>
      <c r="E1" s="507"/>
      <c r="F1" s="504"/>
      <c r="G1" s="504"/>
      <c r="H1" s="504"/>
      <c r="I1" s="504"/>
    </row>
    <row r="2" spans="2:25" ht="16.2" thickBot="1">
      <c r="B2" s="504"/>
      <c r="C2" s="507"/>
      <c r="D2" s="508"/>
      <c r="E2" s="507"/>
      <c r="F2" s="504"/>
      <c r="G2" s="504"/>
      <c r="H2" s="504"/>
      <c r="I2" s="504"/>
      <c r="K2" s="495">
        <f>C4</f>
        <v>2025</v>
      </c>
      <c r="L2" s="495"/>
      <c r="M2" s="495"/>
      <c r="N2" s="21"/>
      <c r="O2" s="505">
        <f>E4</f>
        <v>2026</v>
      </c>
      <c r="P2" s="505"/>
      <c r="Q2" s="505"/>
      <c r="R2" s="21"/>
      <c r="S2" s="495">
        <f>G4</f>
        <v>2027</v>
      </c>
      <c r="T2" s="495"/>
      <c r="U2" s="495"/>
      <c r="V2" s="21"/>
      <c r="W2" s="495">
        <f>I4</f>
        <v>2028</v>
      </c>
      <c r="X2" s="495"/>
      <c r="Y2" s="495"/>
    </row>
    <row r="3" spans="2:25" ht="15.6">
      <c r="B3" s="504"/>
      <c r="C3" s="507"/>
      <c r="D3" s="508"/>
      <c r="E3" s="507"/>
      <c r="F3" s="504"/>
      <c r="G3" s="504"/>
      <c r="H3" s="504"/>
      <c r="I3" s="504"/>
      <c r="K3" s="495"/>
      <c r="L3" s="495"/>
      <c r="M3" s="495"/>
      <c r="N3" s="21"/>
      <c r="O3" s="505"/>
      <c r="P3" s="505"/>
      <c r="Q3" s="505"/>
      <c r="R3" s="21"/>
      <c r="S3" s="495"/>
      <c r="T3" s="495"/>
      <c r="U3" s="495"/>
      <c r="V3" s="21"/>
      <c r="W3" s="495"/>
      <c r="X3" s="495"/>
      <c r="Y3" s="495"/>
    </row>
    <row r="4" spans="2:25" ht="15" customHeight="1">
      <c r="B4" s="504"/>
      <c r="C4" s="498">
        <f>'Company Input'!C15</f>
        <v>2025</v>
      </c>
      <c r="D4" s="508"/>
      <c r="E4" s="498">
        <f>'Company Input'!C16</f>
        <v>2026</v>
      </c>
      <c r="F4" s="504"/>
      <c r="G4" s="498">
        <f>'Company Input'!C17</f>
        <v>2027</v>
      </c>
      <c r="H4" s="504"/>
      <c r="I4" s="498">
        <f>'Company Input'!C18</f>
        <v>2028</v>
      </c>
      <c r="K4" s="496" t="s">
        <v>168</v>
      </c>
      <c r="L4" s="496"/>
      <c r="M4" s="496"/>
      <c r="N4" s="21"/>
      <c r="O4" s="506" t="s">
        <v>168</v>
      </c>
      <c r="P4" s="506"/>
      <c r="Q4" s="506"/>
      <c r="R4" s="21"/>
      <c r="S4" s="496" t="s">
        <v>168</v>
      </c>
      <c r="T4" s="496"/>
      <c r="U4" s="496"/>
      <c r="V4" s="21"/>
      <c r="W4" s="496" t="s">
        <v>168</v>
      </c>
      <c r="X4" s="496"/>
      <c r="Y4" s="496"/>
    </row>
    <row r="5" spans="2:25" ht="16.2" customHeight="1">
      <c r="B5" s="504"/>
      <c r="C5" s="498"/>
      <c r="D5" s="508"/>
      <c r="E5" s="498"/>
      <c r="F5" s="504"/>
      <c r="G5" s="498"/>
      <c r="H5" s="504"/>
      <c r="I5" s="498"/>
      <c r="K5" s="496"/>
      <c r="L5" s="496"/>
      <c r="M5" s="496"/>
      <c r="N5" s="21"/>
      <c r="O5" s="506"/>
      <c r="P5" s="506"/>
      <c r="Q5" s="506"/>
      <c r="R5" s="21"/>
      <c r="S5" s="496"/>
      <c r="T5" s="496"/>
      <c r="U5" s="496"/>
      <c r="V5" s="21"/>
      <c r="W5" s="496"/>
      <c r="X5" s="496"/>
      <c r="Y5" s="496"/>
    </row>
    <row r="6" spans="2:25" ht="16.2" customHeight="1" thickBot="1">
      <c r="B6" s="64"/>
      <c r="C6" s="65"/>
      <c r="D6" s="508"/>
      <c r="E6" s="65"/>
      <c r="F6" s="504"/>
      <c r="G6" s="65"/>
      <c r="H6" s="504"/>
      <c r="I6" s="65"/>
      <c r="K6" s="196"/>
      <c r="L6" s="196"/>
      <c r="M6" s="196"/>
      <c r="N6" s="21"/>
      <c r="O6" s="381"/>
      <c r="P6" s="381"/>
      <c r="Q6" s="381"/>
      <c r="R6" s="21"/>
      <c r="S6" s="196"/>
      <c r="T6" s="196"/>
      <c r="U6" s="196"/>
      <c r="V6" s="21"/>
      <c r="W6" s="196"/>
      <c r="X6" s="196"/>
      <c r="Y6" s="196"/>
    </row>
    <row r="7" spans="2:25" ht="16.2" thickBot="1">
      <c r="B7" s="500" t="s">
        <v>169</v>
      </c>
      <c r="C7" s="507"/>
      <c r="D7" s="508"/>
      <c r="E7" s="507"/>
      <c r="F7" s="504"/>
      <c r="G7" s="504"/>
      <c r="H7" s="504"/>
      <c r="I7" s="504"/>
      <c r="K7" s="497" t="s">
        <v>170</v>
      </c>
      <c r="L7" s="497" t="s">
        <v>171</v>
      </c>
      <c r="M7" s="497" t="s">
        <v>172</v>
      </c>
      <c r="N7" s="21"/>
      <c r="O7" s="497" t="s">
        <v>170</v>
      </c>
      <c r="P7" s="497" t="s">
        <v>171</v>
      </c>
      <c r="Q7" s="497" t="s">
        <v>172</v>
      </c>
      <c r="R7" s="21"/>
      <c r="S7" s="497" t="s">
        <v>170</v>
      </c>
      <c r="T7" s="497" t="s">
        <v>171</v>
      </c>
      <c r="U7" s="497" t="s">
        <v>172</v>
      </c>
      <c r="V7" s="21"/>
      <c r="W7" s="497" t="s">
        <v>170</v>
      </c>
      <c r="X7" s="497" t="s">
        <v>171</v>
      </c>
      <c r="Y7" s="497" t="s">
        <v>172</v>
      </c>
    </row>
    <row r="8" spans="2:25" ht="16.2" thickBot="1">
      <c r="B8" s="501"/>
      <c r="C8" s="507"/>
      <c r="D8" s="508"/>
      <c r="E8" s="507"/>
      <c r="F8" s="504"/>
      <c r="G8" s="504"/>
      <c r="H8" s="504"/>
      <c r="I8" s="504"/>
      <c r="K8" s="497"/>
      <c r="L8" s="497"/>
      <c r="M8" s="497"/>
      <c r="N8" s="21"/>
      <c r="O8" s="497"/>
      <c r="P8" s="497"/>
      <c r="Q8" s="497"/>
      <c r="R8" s="21"/>
      <c r="S8" s="497"/>
      <c r="T8" s="497"/>
      <c r="U8" s="497"/>
      <c r="V8" s="21"/>
      <c r="W8" s="497"/>
      <c r="X8" s="497"/>
      <c r="Y8" s="497"/>
    </row>
    <row r="9" spans="2:25" ht="16.2" thickBot="1">
      <c r="B9" s="65"/>
      <c r="C9" s="507"/>
      <c r="D9" s="508"/>
      <c r="E9" s="507"/>
      <c r="F9" s="504"/>
      <c r="G9" s="504"/>
      <c r="H9" s="504"/>
      <c r="I9" s="504"/>
      <c r="K9" s="52"/>
      <c r="L9" s="52"/>
      <c r="M9" s="52"/>
      <c r="N9" s="52"/>
      <c r="O9" s="382"/>
      <c r="P9" s="382"/>
      <c r="Q9" s="382"/>
      <c r="R9" s="52"/>
      <c r="S9" s="52"/>
      <c r="T9" s="52"/>
      <c r="U9" s="52"/>
      <c r="V9" s="52"/>
      <c r="W9" s="52"/>
      <c r="X9" s="52"/>
      <c r="Y9" s="52"/>
    </row>
    <row r="10" spans="2:25" ht="16.2" thickBot="1">
      <c r="B10" s="502" t="str">
        <f>'Company Input'!C4</f>
        <v>Product 1</v>
      </c>
      <c r="C10" s="503"/>
      <c r="D10" s="418"/>
      <c r="E10" s="67"/>
      <c r="F10" s="68"/>
      <c r="G10" s="67"/>
      <c r="H10" s="67"/>
      <c r="I10" s="69"/>
      <c r="K10" s="62" t="s">
        <v>173</v>
      </c>
      <c r="L10" s="197">
        <f>C24+C41+C58</f>
        <v>0</v>
      </c>
      <c r="M10" s="62"/>
      <c r="N10" s="21"/>
      <c r="O10" s="62" t="s">
        <v>173</v>
      </c>
      <c r="P10" s="197">
        <f>E24+E41+E58</f>
        <v>0</v>
      </c>
      <c r="Q10" s="62"/>
      <c r="R10" s="21"/>
      <c r="S10" s="198" t="s">
        <v>173</v>
      </c>
      <c r="T10" s="199">
        <f>G24+G41+G58</f>
        <v>0</v>
      </c>
      <c r="U10" s="198"/>
      <c r="V10" s="21"/>
      <c r="W10" s="198" t="s">
        <v>173</v>
      </c>
      <c r="X10" s="199">
        <f>I24+I41+I58</f>
        <v>0</v>
      </c>
      <c r="Y10" s="198"/>
    </row>
    <row r="11" spans="2:25" ht="15.6">
      <c r="B11" s="70" t="s">
        <v>105</v>
      </c>
      <c r="C11" s="71"/>
      <c r="D11" s="72"/>
      <c r="E11" s="71"/>
      <c r="F11" s="71"/>
      <c r="G11" s="71"/>
      <c r="H11" s="71"/>
      <c r="I11" s="73"/>
      <c r="K11" s="62" t="s">
        <v>174</v>
      </c>
      <c r="L11" s="62"/>
      <c r="M11" s="197">
        <f>(C24*C25)+(C41*C42)+(C58*C59)</f>
        <v>0</v>
      </c>
      <c r="N11" s="21"/>
      <c r="O11" s="62" t="str">
        <f>K11</f>
        <v xml:space="preserve">     Cash </v>
      </c>
      <c r="P11" s="62"/>
      <c r="Q11" s="197">
        <f>E24*E25+E41*E42+E58*E59</f>
        <v>0</v>
      </c>
      <c r="R11" s="21"/>
      <c r="S11" s="198" t="str">
        <f>O11</f>
        <v xml:space="preserve">     Cash </v>
      </c>
      <c r="T11" s="198"/>
      <c r="U11" s="199">
        <f>G24*G25+G41*G42+G58*G59</f>
        <v>0</v>
      </c>
      <c r="V11" s="21"/>
      <c r="W11" s="198" t="str">
        <f>S11</f>
        <v xml:space="preserve">     Cash </v>
      </c>
      <c r="X11" s="198"/>
      <c r="Y11" s="199">
        <f>I24*I25+I41*I42+I58*I59</f>
        <v>0</v>
      </c>
    </row>
    <row r="12" spans="2:25" ht="15.6">
      <c r="B12" s="74" t="s">
        <v>175</v>
      </c>
      <c r="C12" s="75">
        <v>0</v>
      </c>
      <c r="D12" s="76"/>
      <c r="E12" s="75">
        <v>0</v>
      </c>
      <c r="F12" s="77"/>
      <c r="G12" s="75">
        <v>0</v>
      </c>
      <c r="H12" s="77"/>
      <c r="I12" s="75">
        <v>0</v>
      </c>
      <c r="K12" s="62" t="s">
        <v>176</v>
      </c>
      <c r="L12" s="62"/>
      <c r="M12" s="197">
        <f>C24*(1-C25)+C41*(1-C42)+C58*(1-C59)</f>
        <v>0</v>
      </c>
      <c r="N12" s="21"/>
      <c r="O12" s="62" t="str">
        <f>K12</f>
        <v xml:space="preserve">     Accounts Payable </v>
      </c>
      <c r="P12" s="62"/>
      <c r="Q12" s="197">
        <f>E24*(1-E25)+E41*(1-E42)+E58*(1-E59)</f>
        <v>0</v>
      </c>
      <c r="R12" s="21"/>
      <c r="S12" s="198" t="str">
        <f>O12</f>
        <v xml:space="preserve">     Accounts Payable </v>
      </c>
      <c r="T12" s="198"/>
      <c r="U12" s="199">
        <f>G24*(1-G25)+G41*(1-G42)+G58*(1-G59)</f>
        <v>0</v>
      </c>
      <c r="V12" s="21"/>
      <c r="W12" s="198" t="str">
        <f>S12</f>
        <v xml:space="preserve">     Accounts Payable </v>
      </c>
      <c r="X12" s="198"/>
      <c r="Y12" s="199">
        <f>I24*(1-I25)+I41*(1-I42)+I58*(1-I59)</f>
        <v>0</v>
      </c>
    </row>
    <row r="13" spans="2:25" ht="15.6">
      <c r="B13" s="74" t="s">
        <v>177</v>
      </c>
      <c r="C13" s="78">
        <v>0</v>
      </c>
      <c r="D13" s="79"/>
      <c r="E13" s="78">
        <v>0</v>
      </c>
      <c r="F13" s="62"/>
      <c r="G13" s="78">
        <v>0</v>
      </c>
      <c r="H13" s="62"/>
      <c r="I13" s="78">
        <v>0</v>
      </c>
      <c r="K13" s="61"/>
      <c r="L13" s="61"/>
      <c r="M13" s="61"/>
      <c r="N13" s="21"/>
      <c r="O13" s="280"/>
      <c r="P13" s="280"/>
      <c r="Q13" s="280"/>
      <c r="R13" s="21"/>
      <c r="S13" s="61"/>
      <c r="T13" s="61"/>
      <c r="U13" s="61"/>
      <c r="V13" s="21"/>
      <c r="W13" s="61"/>
      <c r="X13" s="61"/>
      <c r="Y13" s="61"/>
    </row>
    <row r="14" spans="2:25" ht="16.2">
      <c r="B14" s="81" t="s">
        <v>105</v>
      </c>
      <c r="C14" s="82">
        <f>C12*C13</f>
        <v>0</v>
      </c>
      <c r="D14" s="83"/>
      <c r="E14" s="82">
        <f>E12*E13</f>
        <v>0</v>
      </c>
      <c r="F14" s="84"/>
      <c r="G14" s="82">
        <f>G12*G13</f>
        <v>0</v>
      </c>
      <c r="H14" s="84"/>
      <c r="I14" s="85">
        <f>I12*I13</f>
        <v>0</v>
      </c>
      <c r="K14" s="62" t="s">
        <v>147</v>
      </c>
      <c r="L14" s="197">
        <f>(C14*C15)+(C31*C32)+(C48*C49)</f>
        <v>0</v>
      </c>
      <c r="M14" s="62"/>
      <c r="N14" s="21"/>
      <c r="O14" s="62" t="s">
        <v>147</v>
      </c>
      <c r="P14" s="197">
        <f>E14*E15+E31*E32+E48*E49</f>
        <v>0</v>
      </c>
      <c r="Q14" s="62"/>
      <c r="R14" s="21"/>
      <c r="S14" s="200" t="s">
        <v>147</v>
      </c>
      <c r="T14" s="199">
        <f>G14*G15+G31*G32+G48*G49</f>
        <v>0</v>
      </c>
      <c r="U14" s="198"/>
      <c r="V14" s="21"/>
      <c r="W14" s="62" t="s">
        <v>147</v>
      </c>
      <c r="X14" s="197">
        <f>I14*I15+I31*I32+I48*I49</f>
        <v>0</v>
      </c>
      <c r="Y14" s="62"/>
    </row>
    <row r="15" spans="2:25" ht="31.8" thickBot="1">
      <c r="B15" s="86" t="s">
        <v>178</v>
      </c>
      <c r="C15" s="87">
        <v>0</v>
      </c>
      <c r="D15" s="88"/>
      <c r="E15" s="87">
        <v>0</v>
      </c>
      <c r="F15" s="89"/>
      <c r="G15" s="87">
        <v>0</v>
      </c>
      <c r="H15" s="89"/>
      <c r="I15" s="87">
        <v>0</v>
      </c>
      <c r="K15" s="62" t="s">
        <v>4</v>
      </c>
      <c r="L15" s="197">
        <f>(C14*(1-C15))+(C31*(1-C32))+(C48*(1-C49))</f>
        <v>0</v>
      </c>
      <c r="M15" s="62"/>
      <c r="N15" s="21"/>
      <c r="O15" s="62" t="s">
        <v>4</v>
      </c>
      <c r="P15" s="197">
        <f>(E14*(1-E15))+(E31*(1-E32))+(E48*(1-E49))</f>
        <v>0</v>
      </c>
      <c r="Q15" s="62"/>
      <c r="R15" s="21"/>
      <c r="S15" s="62" t="s">
        <v>4</v>
      </c>
      <c r="T15" s="199">
        <f>(G14*(1-G15))+(G31*(1-G32))+(G48*(1-G49))</f>
        <v>0</v>
      </c>
      <c r="U15" s="198"/>
      <c r="V15" s="21"/>
      <c r="W15" s="62" t="s">
        <v>4</v>
      </c>
      <c r="X15" s="197">
        <f>I14*(1-I15)+I31*(1-I32)+I48*(1-I49)</f>
        <v>0</v>
      </c>
      <c r="Y15" s="62"/>
    </row>
    <row r="16" spans="2:25" ht="15.6">
      <c r="B16" s="90" t="s">
        <v>179</v>
      </c>
      <c r="C16" s="91"/>
      <c r="D16" s="66"/>
      <c r="E16" s="67"/>
      <c r="F16" s="68"/>
      <c r="G16" s="67"/>
      <c r="H16" s="68"/>
      <c r="I16" s="69"/>
      <c r="K16" s="62" t="s">
        <v>295</v>
      </c>
      <c r="L16" s="62"/>
      <c r="M16" s="197">
        <f>C14+C31+C48</f>
        <v>0</v>
      </c>
      <c r="N16" s="21"/>
      <c r="O16" s="62" t="s">
        <v>295</v>
      </c>
      <c r="P16" s="62"/>
      <c r="Q16" s="197">
        <f>E14+E31+E48</f>
        <v>0</v>
      </c>
      <c r="R16" s="21"/>
      <c r="S16" s="62" t="s">
        <v>295</v>
      </c>
      <c r="T16" s="198"/>
      <c r="U16" s="199">
        <f>G14+G31+G48</f>
        <v>0</v>
      </c>
      <c r="V16" s="21"/>
      <c r="W16" s="62" t="s">
        <v>295</v>
      </c>
      <c r="X16" s="62"/>
      <c r="Y16" s="197">
        <f>I14+I31+I48</f>
        <v>0</v>
      </c>
    </row>
    <row r="17" spans="2:25" ht="15.6">
      <c r="B17" s="74" t="s">
        <v>180</v>
      </c>
      <c r="C17" s="92">
        <v>0</v>
      </c>
      <c r="D17" s="93"/>
      <c r="E17" s="92">
        <v>0</v>
      </c>
      <c r="F17" s="94"/>
      <c r="G17" s="92">
        <v>0</v>
      </c>
      <c r="H17" s="94"/>
      <c r="I17" s="92">
        <v>0</v>
      </c>
      <c r="K17" s="62" t="s">
        <v>24</v>
      </c>
      <c r="L17" s="197">
        <f>IFERROR(C12/C17,0)*(C24)+IFERROR(C29/C34,0)*(C41)+IFERROR(C46/C51,0)*(C58)</f>
        <v>0</v>
      </c>
      <c r="M17" s="197"/>
      <c r="N17" s="21"/>
      <c r="O17" s="62" t="s">
        <v>24</v>
      </c>
      <c r="P17" s="197">
        <f>IFERROR(E12/E17,0)*(E24)+IFERROR(E29/E34,0)*(E41)+IFERROR(E46/E51,0)*(E58)</f>
        <v>0</v>
      </c>
      <c r="Q17" s="197"/>
      <c r="R17" s="21"/>
      <c r="S17" s="62" t="s">
        <v>24</v>
      </c>
      <c r="T17" s="199">
        <f>IFERROR(G12/G17,0)*(G24)+IFERROR(G29/G34,0)*(G41)+IFERROR(G46/G51,0)*(G58)</f>
        <v>0</v>
      </c>
      <c r="U17" s="199"/>
      <c r="V17" s="21"/>
      <c r="W17" s="62" t="s">
        <v>24</v>
      </c>
      <c r="X17" s="197">
        <f>IFERROR(I12/I17,0)*(I24)+IFERROR(I29/I34,0)*(I41)+IFERROR(I46/I51,0)*(I58)</f>
        <v>0</v>
      </c>
      <c r="Y17" s="197"/>
    </row>
    <row r="18" spans="2:25" ht="31.2">
      <c r="B18" s="106" t="s">
        <v>181</v>
      </c>
      <c r="C18" s="78">
        <v>0</v>
      </c>
      <c r="D18" s="79"/>
      <c r="E18" s="78">
        <v>0</v>
      </c>
      <c r="F18" s="95"/>
      <c r="G18" s="78">
        <v>0</v>
      </c>
      <c r="H18" s="95"/>
      <c r="I18" s="78">
        <v>0</v>
      </c>
      <c r="K18" s="62" t="s">
        <v>182</v>
      </c>
      <c r="L18" s="62"/>
      <c r="M18" s="197">
        <f>L17</f>
        <v>0</v>
      </c>
      <c r="N18" s="21"/>
      <c r="O18" s="62" t="s">
        <v>182</v>
      </c>
      <c r="P18" s="62"/>
      <c r="Q18" s="197">
        <f>P17</f>
        <v>0</v>
      </c>
      <c r="R18" s="21"/>
      <c r="S18" s="62" t="s">
        <v>182</v>
      </c>
      <c r="T18" s="198"/>
      <c r="U18" s="199">
        <f>T17</f>
        <v>0</v>
      </c>
      <c r="V18" s="21"/>
      <c r="W18" s="62" t="s">
        <v>182</v>
      </c>
      <c r="X18" s="62"/>
      <c r="Y18" s="197">
        <f>X17</f>
        <v>0</v>
      </c>
    </row>
    <row r="19" spans="2:25" ht="16.8" thickBot="1">
      <c r="B19" s="96" t="s">
        <v>179</v>
      </c>
      <c r="C19" s="97">
        <f>C17*C18</f>
        <v>0</v>
      </c>
      <c r="D19" s="98"/>
      <c r="E19" s="97">
        <f>E17*E18</f>
        <v>0</v>
      </c>
      <c r="F19" s="99"/>
      <c r="G19" s="97">
        <f>G17*G18</f>
        <v>0</v>
      </c>
      <c r="H19" s="99"/>
      <c r="I19" s="100">
        <f>I17*I18</f>
        <v>0</v>
      </c>
      <c r="K19" s="61"/>
      <c r="L19" s="61"/>
      <c r="M19" s="61"/>
      <c r="N19" s="21"/>
      <c r="O19" s="280"/>
      <c r="P19" s="383"/>
      <c r="Q19" s="280"/>
      <c r="R19" s="21"/>
      <c r="S19" s="61"/>
      <c r="T19" s="61"/>
      <c r="U19" s="61"/>
      <c r="V19" s="21"/>
      <c r="W19" s="61"/>
      <c r="X19" s="61"/>
      <c r="Y19" s="61"/>
    </row>
    <row r="20" spans="2:25" ht="15.6">
      <c r="B20" s="101" t="s">
        <v>183</v>
      </c>
      <c r="C20" s="71"/>
      <c r="D20" s="72"/>
      <c r="E20" s="71"/>
      <c r="F20" s="71"/>
      <c r="G20" s="71"/>
      <c r="H20" s="71"/>
      <c r="I20" s="102"/>
      <c r="K20" s="61"/>
      <c r="L20" s="61"/>
      <c r="M20" s="61"/>
      <c r="N20" s="21"/>
      <c r="O20" s="280"/>
      <c r="P20" s="280"/>
      <c r="Q20" s="280"/>
      <c r="R20" s="21"/>
      <c r="S20" s="61"/>
      <c r="T20" s="61"/>
      <c r="U20" s="61"/>
      <c r="V20" s="21"/>
      <c r="W20" s="61"/>
      <c r="X20" s="61"/>
      <c r="Y20" s="61"/>
    </row>
    <row r="21" spans="2:25" ht="15.6">
      <c r="B21" s="103" t="s">
        <v>184</v>
      </c>
      <c r="C21" s="463">
        <v>0</v>
      </c>
      <c r="D21" s="464"/>
      <c r="E21" s="463">
        <v>0</v>
      </c>
      <c r="F21" s="465"/>
      <c r="G21" s="463">
        <v>0</v>
      </c>
      <c r="H21" s="465"/>
      <c r="I21" s="463">
        <v>0</v>
      </c>
      <c r="K21" s="61"/>
      <c r="L21" s="61"/>
      <c r="M21" s="61"/>
      <c r="N21" s="21"/>
      <c r="O21" s="280"/>
      <c r="P21" s="280"/>
      <c r="Q21" s="280"/>
      <c r="R21" s="21"/>
      <c r="S21" s="61"/>
      <c r="T21" s="61"/>
      <c r="U21" s="61"/>
      <c r="V21" s="21"/>
      <c r="W21" s="61"/>
      <c r="X21" s="61"/>
      <c r="Y21" s="61"/>
    </row>
    <row r="22" spans="2:25" ht="31.2">
      <c r="B22" s="106" t="s">
        <v>185</v>
      </c>
      <c r="C22" s="78">
        <v>0</v>
      </c>
      <c r="D22" s="79"/>
      <c r="E22" s="78">
        <v>0</v>
      </c>
      <c r="F22" s="95"/>
      <c r="G22" s="78">
        <v>0</v>
      </c>
      <c r="H22" s="95"/>
      <c r="I22" s="78">
        <v>0</v>
      </c>
      <c r="K22" s="61"/>
      <c r="L22" s="61"/>
      <c r="M22" s="61"/>
      <c r="N22" s="21"/>
      <c r="O22" s="280"/>
      <c r="P22" s="280"/>
      <c r="Q22" s="280"/>
      <c r="R22" s="21"/>
      <c r="S22" s="61"/>
      <c r="T22" s="61"/>
      <c r="U22" s="61"/>
      <c r="V22" s="21"/>
      <c r="W22" s="61"/>
      <c r="X22" s="61"/>
      <c r="Y22" s="61"/>
    </row>
    <row r="23" spans="2:25" ht="16.8" thickBot="1">
      <c r="B23" s="96" t="s">
        <v>186</v>
      </c>
      <c r="C23" s="97">
        <f>C22*C21*C17</f>
        <v>0</v>
      </c>
      <c r="D23" s="98"/>
      <c r="E23" s="97">
        <f>E22*E21*E17</f>
        <v>0</v>
      </c>
      <c r="F23" s="99"/>
      <c r="G23" s="97">
        <f>G22*G21*G17</f>
        <v>0</v>
      </c>
      <c r="H23" s="99"/>
      <c r="I23" s="100">
        <f>I22*I21*I17</f>
        <v>0</v>
      </c>
      <c r="K23" s="61"/>
      <c r="L23" s="61"/>
      <c r="M23" s="61"/>
      <c r="N23" s="21"/>
      <c r="O23" s="280"/>
      <c r="P23" s="280"/>
      <c r="Q23" s="280"/>
      <c r="R23" s="21"/>
      <c r="S23" s="61"/>
      <c r="T23" s="61"/>
      <c r="U23" s="61"/>
      <c r="V23" s="21"/>
      <c r="W23" s="61"/>
      <c r="X23" s="61"/>
      <c r="Y23" s="61"/>
    </row>
    <row r="24" spans="2:25" ht="16.8" thickBot="1">
      <c r="B24" s="107" t="s">
        <v>340</v>
      </c>
      <c r="C24" s="108">
        <f>C19+C23</f>
        <v>0</v>
      </c>
      <c r="D24" s="109"/>
      <c r="E24" s="110">
        <f>E23+E19</f>
        <v>0</v>
      </c>
      <c r="F24" s="111"/>
      <c r="G24" s="110">
        <f>G23+G19</f>
        <v>0</v>
      </c>
      <c r="H24" s="111"/>
      <c r="I24" s="112">
        <f>I23+I19</f>
        <v>0</v>
      </c>
      <c r="K24" s="201"/>
      <c r="L24" s="61"/>
      <c r="M24" s="61"/>
      <c r="N24" s="21"/>
      <c r="O24" s="280"/>
      <c r="P24" s="280"/>
      <c r="Q24" s="280"/>
      <c r="R24" s="21"/>
      <c r="S24" s="61"/>
      <c r="T24" s="61"/>
      <c r="U24" s="61"/>
      <c r="V24" s="21"/>
      <c r="W24" s="61"/>
      <c r="X24" s="61"/>
      <c r="Y24" s="61"/>
    </row>
    <row r="25" spans="2:25" ht="31.8" thickBot="1">
      <c r="B25" s="113" t="s">
        <v>187</v>
      </c>
      <c r="C25" s="114">
        <v>0</v>
      </c>
      <c r="D25" s="115"/>
      <c r="E25" s="114">
        <v>0</v>
      </c>
      <c r="F25" s="117"/>
      <c r="G25" s="114">
        <v>0</v>
      </c>
      <c r="H25" s="117"/>
      <c r="I25" s="114">
        <v>0</v>
      </c>
      <c r="K25" s="61"/>
      <c r="L25" s="61"/>
      <c r="M25" s="61"/>
      <c r="N25" s="21"/>
      <c r="O25" s="280"/>
      <c r="P25" s="280"/>
      <c r="Q25" s="280"/>
      <c r="R25" s="21"/>
      <c r="S25" s="61"/>
      <c r="T25" s="61"/>
      <c r="U25" s="61"/>
      <c r="V25" s="21"/>
      <c r="W25" s="61"/>
      <c r="X25" s="61"/>
      <c r="Y25" s="61"/>
    </row>
    <row r="26" spans="2:25" ht="16.2" thickBot="1">
      <c r="B26" s="118"/>
      <c r="C26" s="119"/>
      <c r="D26" s="120"/>
      <c r="E26" s="119"/>
      <c r="F26" s="121"/>
      <c r="G26" s="119"/>
      <c r="H26" s="121"/>
      <c r="I26" s="119"/>
      <c r="K26" s="61"/>
      <c r="L26" s="61"/>
      <c r="M26" s="61"/>
      <c r="N26" s="21"/>
      <c r="O26" s="280"/>
      <c r="P26" s="280"/>
      <c r="Q26" s="280"/>
      <c r="R26" s="21"/>
      <c r="S26" s="61"/>
      <c r="T26" s="61"/>
      <c r="U26" s="61"/>
      <c r="V26" s="21"/>
      <c r="W26" s="61"/>
      <c r="X26" s="61"/>
      <c r="Y26" s="61"/>
    </row>
    <row r="27" spans="2:25" ht="16.2" thickBot="1">
      <c r="B27" s="499" t="str">
        <f>'Company Input'!C5</f>
        <v>Product 2</v>
      </c>
      <c r="C27" s="499"/>
      <c r="D27" s="122"/>
      <c r="E27" s="67"/>
      <c r="F27" s="67"/>
      <c r="G27" s="67"/>
      <c r="H27" s="67"/>
      <c r="I27" s="69"/>
      <c r="K27" s="61"/>
      <c r="L27" s="61"/>
      <c r="M27" s="61"/>
      <c r="N27" s="21"/>
      <c r="O27" s="280"/>
      <c r="P27" s="280"/>
      <c r="Q27" s="280"/>
      <c r="R27" s="21"/>
      <c r="S27" s="61"/>
      <c r="T27" s="61"/>
      <c r="U27" s="61"/>
      <c r="V27" s="21"/>
      <c r="W27" s="61"/>
      <c r="X27" s="61"/>
      <c r="Y27" s="61"/>
    </row>
    <row r="28" spans="2:25" ht="15.6">
      <c r="B28" s="70" t="s">
        <v>105</v>
      </c>
      <c r="C28" s="123"/>
      <c r="D28" s="124"/>
      <c r="E28" s="123"/>
      <c r="F28" s="123"/>
      <c r="G28" s="123"/>
      <c r="H28" s="123"/>
      <c r="I28" s="73"/>
      <c r="K28" s="61"/>
      <c r="L28" s="61"/>
      <c r="M28" s="61"/>
      <c r="N28" s="21"/>
      <c r="O28" s="280"/>
      <c r="P28" s="280"/>
      <c r="Q28" s="280"/>
      <c r="R28" s="21"/>
      <c r="S28" s="61"/>
      <c r="T28" s="61"/>
      <c r="U28" s="61"/>
      <c r="V28" s="21"/>
      <c r="W28" s="61"/>
      <c r="X28" s="61"/>
      <c r="Y28" s="61"/>
    </row>
    <row r="29" spans="2:25" ht="15.6">
      <c r="B29" s="74" t="s">
        <v>175</v>
      </c>
      <c r="C29" s="75">
        <v>0</v>
      </c>
      <c r="D29" s="125"/>
      <c r="E29" s="75">
        <v>0</v>
      </c>
      <c r="F29" s="126"/>
      <c r="G29" s="75">
        <v>0</v>
      </c>
      <c r="H29" s="126"/>
      <c r="I29" s="75">
        <v>0</v>
      </c>
      <c r="K29" s="61"/>
      <c r="L29" s="61"/>
      <c r="M29" s="61"/>
      <c r="N29" s="21"/>
      <c r="O29" s="280"/>
      <c r="P29" s="280"/>
      <c r="Q29" s="280"/>
      <c r="R29" s="21"/>
      <c r="S29" s="61"/>
      <c r="T29" s="61"/>
      <c r="U29" s="61"/>
      <c r="V29" s="21"/>
      <c r="W29" s="61"/>
      <c r="X29" s="61"/>
      <c r="Y29" s="61"/>
    </row>
    <row r="30" spans="2:25" ht="15.6">
      <c r="B30" s="74" t="s">
        <v>177</v>
      </c>
      <c r="C30" s="78">
        <v>0</v>
      </c>
      <c r="D30" s="127"/>
      <c r="E30" s="78">
        <v>0</v>
      </c>
      <c r="F30" s="128"/>
      <c r="G30" s="78">
        <v>0</v>
      </c>
      <c r="H30" s="128"/>
      <c r="I30" s="78">
        <v>0</v>
      </c>
      <c r="K30" s="61"/>
      <c r="L30" s="61"/>
      <c r="M30" s="61"/>
      <c r="N30" s="21"/>
      <c r="O30" s="280"/>
      <c r="P30" s="280"/>
      <c r="Q30" s="280"/>
      <c r="R30" s="21"/>
      <c r="S30" s="61"/>
      <c r="T30" s="61"/>
      <c r="U30" s="61"/>
      <c r="V30" s="21"/>
      <c r="W30" s="61"/>
      <c r="X30" s="61"/>
      <c r="Y30" s="61"/>
    </row>
    <row r="31" spans="2:25" ht="16.2">
      <c r="B31" s="81" t="s">
        <v>105</v>
      </c>
      <c r="C31" s="435">
        <f>C29*C30</f>
        <v>0</v>
      </c>
      <c r="D31" s="129"/>
      <c r="E31" s="82">
        <f>E29*E30</f>
        <v>0</v>
      </c>
      <c r="F31" s="130"/>
      <c r="G31" s="82">
        <f>G29*G30</f>
        <v>0</v>
      </c>
      <c r="H31" s="130"/>
      <c r="I31" s="85">
        <f>I29*I30</f>
        <v>0</v>
      </c>
      <c r="K31" s="61"/>
      <c r="L31" s="61"/>
      <c r="M31" s="61"/>
      <c r="N31" s="21"/>
      <c r="O31" s="280"/>
      <c r="P31" s="280"/>
      <c r="Q31" s="280"/>
      <c r="R31" s="21"/>
      <c r="S31" s="61"/>
      <c r="T31" s="61"/>
      <c r="U31" s="61"/>
      <c r="V31" s="21"/>
      <c r="W31" s="61"/>
      <c r="X31" s="61"/>
      <c r="Y31" s="61"/>
    </row>
    <row r="32" spans="2:25" ht="31.8" thickBot="1">
      <c r="B32" s="131" t="s">
        <v>178</v>
      </c>
      <c r="C32" s="87">
        <v>0</v>
      </c>
      <c r="D32" s="132"/>
      <c r="E32" s="87">
        <v>0</v>
      </c>
      <c r="F32" s="133"/>
      <c r="G32" s="87">
        <v>0</v>
      </c>
      <c r="H32" s="133"/>
      <c r="I32" s="87">
        <v>0</v>
      </c>
      <c r="K32" s="20"/>
      <c r="L32" s="20"/>
      <c r="M32" s="20"/>
      <c r="N32" s="21"/>
      <c r="O32" s="288"/>
      <c r="P32" s="288"/>
      <c r="Q32" s="288"/>
      <c r="R32" s="21"/>
      <c r="S32" s="20"/>
      <c r="T32" s="20"/>
      <c r="U32" s="20"/>
      <c r="V32" s="21"/>
      <c r="W32" s="20"/>
      <c r="X32" s="20"/>
      <c r="Y32" s="20"/>
    </row>
    <row r="33" spans="2:25" ht="15.6">
      <c r="B33" s="90" t="s">
        <v>179</v>
      </c>
      <c r="C33" s="91"/>
      <c r="D33" s="122"/>
      <c r="E33" s="67"/>
      <c r="F33" s="67"/>
      <c r="G33" s="67"/>
      <c r="H33" s="67"/>
      <c r="I33" s="69"/>
      <c r="K33" s="20"/>
      <c r="L33" s="20"/>
      <c r="M33" s="20"/>
      <c r="N33" s="21"/>
      <c r="O33" s="288"/>
      <c r="P33" s="288"/>
      <c r="Q33" s="288"/>
      <c r="R33" s="21"/>
      <c r="S33" s="20"/>
      <c r="T33" s="20"/>
      <c r="U33" s="20"/>
      <c r="V33" s="21"/>
      <c r="W33" s="20"/>
      <c r="X33" s="20"/>
      <c r="Y33" s="20"/>
    </row>
    <row r="34" spans="2:25" ht="15.6">
      <c r="B34" s="74" t="s">
        <v>180</v>
      </c>
      <c r="C34" s="92">
        <v>0</v>
      </c>
      <c r="D34" s="125"/>
      <c r="E34" s="92">
        <v>0</v>
      </c>
      <c r="F34" s="126"/>
      <c r="G34" s="92">
        <v>0</v>
      </c>
      <c r="H34" s="126"/>
      <c r="I34" s="92">
        <v>0</v>
      </c>
      <c r="K34" s="20"/>
      <c r="L34" s="20"/>
      <c r="M34" s="20"/>
      <c r="N34" s="21"/>
      <c r="O34" s="288"/>
      <c r="P34" s="288"/>
      <c r="Q34" s="288"/>
      <c r="R34" s="21"/>
      <c r="S34" s="20"/>
      <c r="T34" s="20"/>
      <c r="U34" s="20"/>
      <c r="V34" s="21"/>
      <c r="W34" s="20"/>
      <c r="X34" s="20"/>
      <c r="Y34" s="20"/>
    </row>
    <row r="35" spans="2:25" ht="15.6">
      <c r="B35" s="74" t="s">
        <v>181</v>
      </c>
      <c r="C35" s="78">
        <v>0</v>
      </c>
      <c r="D35" s="134"/>
      <c r="E35" s="78">
        <v>0</v>
      </c>
      <c r="F35" s="135"/>
      <c r="G35" s="78">
        <v>0</v>
      </c>
      <c r="H35" s="135"/>
      <c r="I35" s="78">
        <v>0</v>
      </c>
      <c r="K35" s="20"/>
      <c r="L35" s="20"/>
      <c r="M35" s="20"/>
      <c r="N35" s="21"/>
      <c r="O35" s="288"/>
      <c r="P35" s="288"/>
      <c r="Q35" s="288"/>
      <c r="R35" s="21"/>
      <c r="S35" s="20"/>
      <c r="T35" s="20"/>
      <c r="U35" s="20"/>
      <c r="V35" s="21"/>
      <c r="W35" s="20"/>
      <c r="X35" s="20"/>
      <c r="Y35" s="20"/>
    </row>
    <row r="36" spans="2:25" ht="16.8" thickBot="1">
      <c r="B36" s="96" t="s">
        <v>179</v>
      </c>
      <c r="C36" s="136">
        <f>C34*C35</f>
        <v>0</v>
      </c>
      <c r="D36" s="137"/>
      <c r="E36" s="136">
        <f>E34*E35</f>
        <v>0</v>
      </c>
      <c r="F36" s="138"/>
      <c r="G36" s="136">
        <f>G34*G35</f>
        <v>0</v>
      </c>
      <c r="H36" s="138"/>
      <c r="I36" s="139">
        <f>I34*I35</f>
        <v>0</v>
      </c>
      <c r="K36" s="20"/>
      <c r="L36" s="20"/>
      <c r="M36" s="20"/>
      <c r="N36" s="21"/>
      <c r="O36" s="288"/>
      <c r="P36" s="288"/>
      <c r="Q36" s="288"/>
      <c r="R36" s="21"/>
      <c r="S36" s="20"/>
      <c r="T36" s="20"/>
      <c r="U36" s="20"/>
      <c r="V36" s="21"/>
      <c r="W36" s="20"/>
      <c r="X36" s="20"/>
      <c r="Y36" s="20"/>
    </row>
    <row r="37" spans="2:25" ht="15.6">
      <c r="B37" s="101" t="s">
        <v>183</v>
      </c>
      <c r="C37" s="123"/>
      <c r="D37" s="124"/>
      <c r="E37" s="123"/>
      <c r="F37" s="123"/>
      <c r="G37" s="123"/>
      <c r="H37" s="123"/>
      <c r="I37" s="73"/>
      <c r="K37" s="20"/>
      <c r="L37" s="20"/>
      <c r="M37" s="20"/>
      <c r="N37" s="21"/>
      <c r="O37" s="288"/>
      <c r="P37" s="288"/>
      <c r="Q37" s="288"/>
      <c r="R37" s="21"/>
      <c r="S37" s="20"/>
      <c r="T37" s="20"/>
      <c r="U37" s="20"/>
      <c r="V37" s="21"/>
      <c r="W37" s="20"/>
      <c r="X37" s="20"/>
      <c r="Y37" s="20"/>
    </row>
    <row r="38" spans="2:25" ht="15.6">
      <c r="B38" s="74" t="s">
        <v>184</v>
      </c>
      <c r="C38" s="463">
        <v>0</v>
      </c>
      <c r="D38" s="466"/>
      <c r="E38" s="463">
        <v>0</v>
      </c>
      <c r="F38" s="467"/>
      <c r="G38" s="463">
        <v>0</v>
      </c>
      <c r="H38" s="467"/>
      <c r="I38" s="463">
        <v>0</v>
      </c>
      <c r="K38" s="20"/>
      <c r="L38" s="20"/>
      <c r="M38" s="20"/>
      <c r="N38" s="21"/>
      <c r="O38" s="288"/>
      <c r="P38" s="288"/>
      <c r="Q38" s="288"/>
      <c r="R38" s="21"/>
      <c r="S38" s="20"/>
      <c r="T38" s="20"/>
      <c r="U38" s="20"/>
      <c r="V38" s="21"/>
      <c r="W38" s="20"/>
      <c r="X38" s="20"/>
      <c r="Y38" s="20"/>
    </row>
    <row r="39" spans="2:25" ht="31.2">
      <c r="B39" s="106" t="s">
        <v>185</v>
      </c>
      <c r="C39" s="78">
        <v>0</v>
      </c>
      <c r="D39" s="134"/>
      <c r="E39" s="78">
        <v>0</v>
      </c>
      <c r="F39" s="135"/>
      <c r="G39" s="78">
        <v>0</v>
      </c>
      <c r="H39" s="135"/>
      <c r="I39" s="78">
        <v>0</v>
      </c>
      <c r="K39" s="20"/>
      <c r="L39" s="20"/>
      <c r="M39" s="20"/>
      <c r="N39" s="21"/>
      <c r="O39" s="288"/>
      <c r="P39" s="288"/>
      <c r="Q39" s="288"/>
      <c r="R39" s="21"/>
      <c r="S39" s="20"/>
      <c r="T39" s="20"/>
      <c r="U39" s="20"/>
      <c r="V39" s="21"/>
      <c r="W39" s="20"/>
      <c r="X39" s="20"/>
      <c r="Y39" s="20"/>
    </row>
    <row r="40" spans="2:25" ht="16.8" thickBot="1">
      <c r="B40" s="96" t="s">
        <v>186</v>
      </c>
      <c r="C40" s="136">
        <f>C39*C38*C34</f>
        <v>0</v>
      </c>
      <c r="D40" s="137"/>
      <c r="E40" s="136">
        <f>E39*E38*E34</f>
        <v>0</v>
      </c>
      <c r="F40" s="138"/>
      <c r="G40" s="136">
        <f>G39*G38*G34</f>
        <v>0</v>
      </c>
      <c r="H40" s="138"/>
      <c r="I40" s="139">
        <f>I39*I38*I34</f>
        <v>0</v>
      </c>
      <c r="K40" s="20"/>
      <c r="L40" s="20"/>
      <c r="M40" s="20"/>
      <c r="N40" s="21"/>
      <c r="O40" s="288"/>
      <c r="P40" s="288"/>
      <c r="Q40" s="288"/>
      <c r="R40" s="21"/>
      <c r="S40" s="20"/>
      <c r="T40" s="20"/>
      <c r="U40" s="20"/>
      <c r="V40" s="21"/>
      <c r="W40" s="20"/>
      <c r="X40" s="20"/>
      <c r="Y40" s="20"/>
    </row>
    <row r="41" spans="2:25" ht="16.8" thickBot="1">
      <c r="B41" s="107" t="s">
        <v>341</v>
      </c>
      <c r="C41" s="140">
        <f>C36+C40</f>
        <v>0</v>
      </c>
      <c r="D41" s="141"/>
      <c r="E41" s="142">
        <f>E40+E36</f>
        <v>0</v>
      </c>
      <c r="F41" s="143"/>
      <c r="G41" s="142">
        <f>G40+G36</f>
        <v>0</v>
      </c>
      <c r="H41" s="143"/>
      <c r="I41" s="144">
        <f>I40+I36</f>
        <v>0</v>
      </c>
      <c r="K41" s="61"/>
      <c r="L41" s="201"/>
      <c r="M41" s="61"/>
      <c r="N41" s="202"/>
      <c r="O41" s="280"/>
      <c r="P41" s="384"/>
      <c r="Q41" s="280"/>
      <c r="R41" s="202"/>
      <c r="S41" s="61"/>
      <c r="T41" s="201"/>
      <c r="U41" s="61"/>
      <c r="V41" s="202"/>
      <c r="W41" s="61"/>
      <c r="X41" s="201"/>
      <c r="Y41" s="61"/>
    </row>
    <row r="42" spans="2:25" ht="31.8" thickBot="1">
      <c r="B42" s="145" t="s">
        <v>187</v>
      </c>
      <c r="C42" s="114">
        <v>0</v>
      </c>
      <c r="D42" s="146"/>
      <c r="E42" s="114">
        <v>0</v>
      </c>
      <c r="F42" s="147"/>
      <c r="G42" s="114">
        <v>0</v>
      </c>
      <c r="H42" s="147"/>
      <c r="I42" s="148">
        <v>0</v>
      </c>
      <c r="K42" s="61"/>
      <c r="L42" s="61"/>
      <c r="M42" s="201"/>
      <c r="N42" s="202"/>
      <c r="O42" s="280"/>
      <c r="P42" s="280"/>
      <c r="Q42" s="384"/>
      <c r="R42" s="202"/>
      <c r="S42" s="61"/>
      <c r="T42" s="61"/>
      <c r="U42" s="201"/>
      <c r="V42" s="202"/>
      <c r="W42" s="61"/>
      <c r="X42" s="61"/>
      <c r="Y42" s="201"/>
    </row>
    <row r="43" spans="2:25" ht="16.2" thickBot="1">
      <c r="B43" s="61"/>
      <c r="C43" s="61"/>
      <c r="D43" s="149"/>
      <c r="E43" s="61"/>
      <c r="F43" s="61"/>
      <c r="G43" s="61"/>
      <c r="H43" s="61"/>
      <c r="I43" s="61"/>
      <c r="K43" s="61"/>
      <c r="L43" s="61"/>
      <c r="M43" s="201"/>
      <c r="N43" s="202"/>
      <c r="O43" s="280"/>
      <c r="P43" s="280"/>
      <c r="Q43" s="384"/>
      <c r="R43" s="202"/>
      <c r="S43" s="61"/>
      <c r="T43" s="61"/>
      <c r="U43" s="201"/>
      <c r="V43" s="202"/>
      <c r="W43" s="61"/>
      <c r="X43" s="61"/>
      <c r="Y43" s="201"/>
    </row>
    <row r="44" spans="2:25" ht="16.2" thickBot="1">
      <c r="B44" s="499" t="str">
        <f>'Company Input'!C6</f>
        <v>Product 3</v>
      </c>
      <c r="C44" s="499"/>
      <c r="D44" s="122"/>
      <c r="E44" s="67"/>
      <c r="F44" s="67"/>
      <c r="G44" s="67"/>
      <c r="H44" s="67"/>
      <c r="I44" s="69"/>
      <c r="K44" s="61"/>
      <c r="L44" s="61"/>
      <c r="M44" s="201"/>
      <c r="N44" s="202"/>
      <c r="O44" s="280"/>
      <c r="P44" s="280"/>
      <c r="Q44" s="384"/>
      <c r="R44" s="202"/>
      <c r="S44" s="61"/>
      <c r="T44" s="61"/>
      <c r="U44" s="201"/>
      <c r="V44" s="202"/>
      <c r="W44" s="61"/>
      <c r="X44" s="61"/>
      <c r="Y44" s="201"/>
    </row>
    <row r="45" spans="2:25" ht="15.6">
      <c r="B45" s="70" t="s">
        <v>105</v>
      </c>
      <c r="C45" s="123"/>
      <c r="D45" s="124"/>
      <c r="E45" s="123"/>
      <c r="F45" s="123"/>
      <c r="G45" s="123"/>
      <c r="H45" s="123"/>
      <c r="I45" s="73"/>
      <c r="K45" s="61"/>
      <c r="L45" s="61"/>
      <c r="M45" s="61"/>
      <c r="N45" s="202"/>
      <c r="O45" s="280"/>
      <c r="P45" s="280"/>
      <c r="Q45" s="280"/>
      <c r="R45" s="202"/>
      <c r="S45" s="61"/>
      <c r="T45" s="61"/>
      <c r="U45" s="61"/>
      <c r="V45" s="202"/>
      <c r="W45" s="61"/>
      <c r="X45" s="61"/>
      <c r="Y45" s="61"/>
    </row>
    <row r="46" spans="2:25" ht="15.6">
      <c r="B46" s="74" t="s">
        <v>175</v>
      </c>
      <c r="C46" s="75">
        <v>0</v>
      </c>
      <c r="D46" s="125"/>
      <c r="E46" s="75">
        <v>0</v>
      </c>
      <c r="F46" s="126"/>
      <c r="G46" s="75">
        <v>0</v>
      </c>
      <c r="H46" s="126"/>
      <c r="I46" s="75">
        <v>0</v>
      </c>
      <c r="K46" s="61"/>
      <c r="L46" s="61"/>
      <c r="M46" s="61"/>
      <c r="N46" s="202"/>
      <c r="O46" s="280"/>
      <c r="P46" s="280"/>
      <c r="Q46" s="280"/>
      <c r="R46" s="202"/>
      <c r="S46" s="61"/>
      <c r="T46" s="61"/>
      <c r="U46" s="61"/>
      <c r="V46" s="202"/>
      <c r="W46" s="61"/>
      <c r="X46" s="61"/>
      <c r="Y46" s="61"/>
    </row>
    <row r="47" spans="2:25" ht="15.6">
      <c r="B47" s="74" t="s">
        <v>177</v>
      </c>
      <c r="C47" s="78">
        <v>0</v>
      </c>
      <c r="D47" s="127"/>
      <c r="E47" s="78">
        <v>0</v>
      </c>
      <c r="F47" s="128"/>
      <c r="G47" s="78">
        <v>0</v>
      </c>
      <c r="H47" s="128"/>
      <c r="I47" s="78">
        <v>0</v>
      </c>
      <c r="K47" s="61"/>
      <c r="L47" s="61"/>
      <c r="M47" s="61"/>
      <c r="N47" s="202"/>
      <c r="O47" s="280"/>
      <c r="P47" s="280"/>
      <c r="Q47" s="280"/>
      <c r="R47" s="202"/>
      <c r="S47" s="61"/>
      <c r="T47" s="61"/>
      <c r="U47" s="61"/>
      <c r="V47" s="202"/>
      <c r="W47" s="61"/>
      <c r="X47" s="61"/>
      <c r="Y47" s="61"/>
    </row>
    <row r="48" spans="2:25" ht="16.2">
      <c r="B48" s="81" t="s">
        <v>105</v>
      </c>
      <c r="C48" s="82">
        <f>C46*C47</f>
        <v>0</v>
      </c>
      <c r="D48" s="129"/>
      <c r="E48" s="82">
        <f>E46*E47</f>
        <v>0</v>
      </c>
      <c r="F48" s="130"/>
      <c r="G48" s="82">
        <f>G46*G47</f>
        <v>0</v>
      </c>
      <c r="H48" s="130"/>
      <c r="I48" s="85">
        <f>I46*I47</f>
        <v>0</v>
      </c>
      <c r="K48" s="61"/>
      <c r="L48" s="201"/>
      <c r="M48" s="61"/>
      <c r="N48" s="202"/>
      <c r="O48" s="384"/>
      <c r="P48" s="384"/>
      <c r="Q48" s="280"/>
      <c r="R48" s="202"/>
      <c r="S48" s="201"/>
      <c r="T48" s="201"/>
      <c r="U48" s="61"/>
      <c r="V48" s="202"/>
      <c r="W48" s="201"/>
      <c r="X48" s="201"/>
      <c r="Y48" s="61"/>
    </row>
    <row r="49" spans="2:25" ht="31.8" thickBot="1">
      <c r="B49" s="131" t="s">
        <v>178</v>
      </c>
      <c r="C49" s="87">
        <v>0</v>
      </c>
      <c r="D49" s="132"/>
      <c r="E49" s="87">
        <v>0</v>
      </c>
      <c r="F49" s="133"/>
      <c r="G49" s="87">
        <v>0</v>
      </c>
      <c r="H49" s="133"/>
      <c r="I49" s="87">
        <v>0</v>
      </c>
      <c r="K49" s="61"/>
      <c r="L49" s="201"/>
      <c r="M49" s="61"/>
      <c r="N49" s="202"/>
      <c r="O49" s="384"/>
      <c r="P49" s="384"/>
      <c r="Q49" s="280"/>
      <c r="R49" s="202"/>
      <c r="S49" s="201"/>
      <c r="T49" s="201"/>
      <c r="U49" s="61"/>
      <c r="V49" s="202"/>
      <c r="W49" s="201"/>
      <c r="X49" s="201"/>
      <c r="Y49" s="61"/>
    </row>
    <row r="50" spans="2:25" ht="15.6">
      <c r="B50" s="90" t="s">
        <v>179</v>
      </c>
      <c r="C50" s="91"/>
      <c r="D50" s="122"/>
      <c r="E50" s="67"/>
      <c r="F50" s="67"/>
      <c r="G50" s="67"/>
      <c r="H50" s="67"/>
      <c r="I50" s="69"/>
      <c r="K50" s="61"/>
      <c r="L50" s="61"/>
      <c r="M50" s="201"/>
      <c r="N50" s="202"/>
      <c r="O50" s="280"/>
      <c r="P50" s="280"/>
      <c r="Q50" s="384"/>
      <c r="R50" s="202"/>
      <c r="S50" s="61"/>
      <c r="T50" s="61"/>
      <c r="U50" s="201"/>
      <c r="V50" s="202"/>
      <c r="W50" s="61"/>
      <c r="X50" s="61"/>
      <c r="Y50" s="201"/>
    </row>
    <row r="51" spans="2:25" ht="15.6">
      <c r="B51" s="74" t="s">
        <v>180</v>
      </c>
      <c r="C51" s="92">
        <v>0</v>
      </c>
      <c r="D51" s="125"/>
      <c r="E51" s="92">
        <v>0</v>
      </c>
      <c r="F51" s="126"/>
      <c r="G51" s="92">
        <v>0</v>
      </c>
      <c r="H51" s="126"/>
      <c r="I51" s="92">
        <v>0</v>
      </c>
      <c r="K51" s="61"/>
      <c r="L51" s="201"/>
      <c r="M51" s="201"/>
      <c r="N51" s="202"/>
      <c r="O51" s="280"/>
      <c r="P51" s="384"/>
      <c r="Q51" s="384"/>
      <c r="R51" s="202"/>
      <c r="S51" s="61"/>
      <c r="T51" s="201"/>
      <c r="U51" s="201"/>
      <c r="V51" s="202"/>
      <c r="W51" s="61"/>
      <c r="X51" s="201"/>
      <c r="Y51" s="201"/>
    </row>
    <row r="52" spans="2:25" ht="15.6">
      <c r="B52" s="74" t="s">
        <v>181</v>
      </c>
      <c r="C52" s="78">
        <v>0</v>
      </c>
      <c r="D52" s="134"/>
      <c r="E52" s="78">
        <v>0</v>
      </c>
      <c r="F52" s="135"/>
      <c r="G52" s="78">
        <v>0</v>
      </c>
      <c r="H52" s="135"/>
      <c r="I52" s="78">
        <v>0</v>
      </c>
      <c r="K52" s="203"/>
      <c r="L52" s="61"/>
      <c r="M52" s="201"/>
      <c r="N52" s="202"/>
      <c r="O52" s="280"/>
      <c r="P52" s="280"/>
      <c r="Q52" s="384"/>
      <c r="R52" s="202"/>
      <c r="S52" s="61"/>
      <c r="T52" s="61"/>
      <c r="U52" s="201"/>
      <c r="V52" s="202"/>
      <c r="W52" s="61"/>
      <c r="X52" s="61"/>
      <c r="Y52" s="201"/>
    </row>
    <row r="53" spans="2:25" ht="16.8" thickBot="1">
      <c r="B53" s="96" t="s">
        <v>179</v>
      </c>
      <c r="C53" s="136">
        <f>C51*C52</f>
        <v>0</v>
      </c>
      <c r="D53" s="137"/>
      <c r="E53" s="136">
        <f>E51*E52</f>
        <v>0</v>
      </c>
      <c r="F53" s="138"/>
      <c r="G53" s="136">
        <f>G51*G52</f>
        <v>0</v>
      </c>
      <c r="H53" s="138"/>
      <c r="I53" s="139">
        <f>I51*I52</f>
        <v>0</v>
      </c>
      <c r="K53" s="20"/>
      <c r="L53" s="20"/>
      <c r="M53" s="204"/>
      <c r="N53" s="21"/>
      <c r="O53" s="288"/>
      <c r="P53" s="288"/>
      <c r="Q53" s="385"/>
      <c r="R53" s="21"/>
      <c r="S53" s="20"/>
      <c r="T53" s="20"/>
      <c r="U53" s="20"/>
      <c r="V53" s="21"/>
      <c r="W53" s="20"/>
      <c r="X53" s="20"/>
      <c r="Y53" s="20"/>
    </row>
    <row r="54" spans="2:25" ht="15.6">
      <c r="B54" s="101" t="s">
        <v>183</v>
      </c>
      <c r="C54" s="123"/>
      <c r="D54" s="124"/>
      <c r="E54" s="123"/>
      <c r="F54" s="123"/>
      <c r="G54" s="123"/>
      <c r="H54" s="123"/>
      <c r="I54" s="73"/>
      <c r="K54" s="20"/>
      <c r="L54" s="20"/>
      <c r="M54" s="204"/>
      <c r="N54" s="21"/>
      <c r="O54" s="288"/>
      <c r="P54" s="288"/>
      <c r="Q54" s="385"/>
      <c r="R54" s="21"/>
      <c r="S54" s="20"/>
      <c r="T54" s="20"/>
      <c r="U54" s="20"/>
      <c r="V54" s="21"/>
      <c r="W54" s="20"/>
      <c r="X54" s="20"/>
      <c r="Y54" s="20"/>
    </row>
    <row r="55" spans="2:25" ht="15.6">
      <c r="B55" s="74" t="s">
        <v>184</v>
      </c>
      <c r="C55" s="463">
        <v>0</v>
      </c>
      <c r="D55" s="466"/>
      <c r="E55" s="463">
        <v>0</v>
      </c>
      <c r="F55" s="467"/>
      <c r="G55" s="463">
        <v>0</v>
      </c>
      <c r="H55" s="467"/>
      <c r="I55" s="463">
        <v>0</v>
      </c>
      <c r="K55" s="20"/>
      <c r="L55" s="20"/>
      <c r="M55" s="204"/>
      <c r="N55" s="21"/>
      <c r="O55" s="288"/>
      <c r="P55" s="288"/>
      <c r="Q55" s="385"/>
      <c r="R55" s="21"/>
      <c r="S55" s="20"/>
      <c r="T55" s="20"/>
      <c r="U55" s="20"/>
      <c r="V55" s="21"/>
      <c r="W55" s="20"/>
      <c r="X55" s="20"/>
      <c r="Y55" s="20"/>
    </row>
    <row r="56" spans="2:25" ht="31.2">
      <c r="B56" s="106" t="s">
        <v>185</v>
      </c>
      <c r="C56" s="78">
        <v>0</v>
      </c>
      <c r="D56" s="134"/>
      <c r="E56" s="78">
        <v>0</v>
      </c>
      <c r="F56" s="135"/>
      <c r="G56" s="78">
        <v>0</v>
      </c>
      <c r="H56" s="135"/>
      <c r="I56" s="78">
        <v>0</v>
      </c>
      <c r="K56" s="20"/>
      <c r="L56" s="20"/>
      <c r="M56" s="204"/>
      <c r="N56" s="21"/>
      <c r="O56" s="288"/>
      <c r="P56" s="288"/>
      <c r="Q56" s="385"/>
      <c r="R56" s="21"/>
      <c r="S56" s="20"/>
      <c r="T56" s="20"/>
      <c r="U56" s="20"/>
      <c r="V56" s="21"/>
      <c r="W56" s="20"/>
      <c r="X56" s="20"/>
      <c r="Y56" s="20"/>
    </row>
    <row r="57" spans="2:25" ht="16.8" thickBot="1">
      <c r="B57" s="96" t="s">
        <v>186</v>
      </c>
      <c r="C57" s="136">
        <f>C56*C55*C51</f>
        <v>0</v>
      </c>
      <c r="D57" s="137"/>
      <c r="E57" s="136">
        <f>E56*E55*E51</f>
        <v>0</v>
      </c>
      <c r="F57" s="138"/>
      <c r="G57" s="136">
        <f>G56*G55*G51</f>
        <v>0</v>
      </c>
      <c r="H57" s="138"/>
      <c r="I57" s="139">
        <f>I56*I55*I51</f>
        <v>0</v>
      </c>
      <c r="K57" s="20"/>
      <c r="L57" s="20"/>
      <c r="M57" s="204"/>
      <c r="N57" s="21"/>
      <c r="O57" s="288"/>
      <c r="P57" s="288"/>
      <c r="Q57" s="385"/>
      <c r="R57" s="21"/>
      <c r="S57" s="20"/>
      <c r="T57" s="20"/>
      <c r="U57" s="20"/>
      <c r="V57" s="21"/>
      <c r="W57" s="20"/>
      <c r="X57" s="20"/>
      <c r="Y57" s="20"/>
    </row>
    <row r="58" spans="2:25" ht="16.8" thickBot="1">
      <c r="B58" s="107" t="s">
        <v>340</v>
      </c>
      <c r="C58" s="140">
        <f>C53+C57</f>
        <v>0</v>
      </c>
      <c r="D58" s="141"/>
      <c r="E58" s="142">
        <f>E57+E53</f>
        <v>0</v>
      </c>
      <c r="F58" s="143"/>
      <c r="G58" s="142">
        <f>G57+G53</f>
        <v>0</v>
      </c>
      <c r="H58" s="143"/>
      <c r="I58" s="144">
        <f>I57+I53</f>
        <v>0</v>
      </c>
      <c r="K58" s="20"/>
      <c r="L58" s="20"/>
      <c r="M58" s="204"/>
      <c r="N58" s="21"/>
      <c r="O58" s="288"/>
      <c r="P58" s="288"/>
      <c r="Q58" s="385"/>
      <c r="R58" s="21"/>
      <c r="S58" s="20"/>
      <c r="T58" s="20"/>
      <c r="U58" s="20"/>
      <c r="V58" s="21"/>
      <c r="W58" s="20"/>
      <c r="X58" s="20"/>
      <c r="Y58" s="20"/>
    </row>
    <row r="59" spans="2:25" ht="28.2" customHeight="1" thickBot="1">
      <c r="B59" s="145" t="s">
        <v>187</v>
      </c>
      <c r="C59" s="87">
        <v>0</v>
      </c>
      <c r="D59" s="150"/>
      <c r="E59" s="116">
        <v>0</v>
      </c>
      <c r="F59" s="151"/>
      <c r="G59" s="116">
        <v>0</v>
      </c>
      <c r="H59" s="151"/>
      <c r="I59" s="116">
        <v>0</v>
      </c>
      <c r="K59" s="20"/>
      <c r="L59" s="20"/>
      <c r="M59" s="204"/>
      <c r="N59" s="21"/>
      <c r="O59" s="288"/>
      <c r="P59" s="288"/>
      <c r="Q59" s="385"/>
      <c r="R59" s="21"/>
      <c r="S59" s="20"/>
      <c r="T59" s="20"/>
      <c r="U59" s="20"/>
      <c r="V59" s="21"/>
      <c r="W59" s="20"/>
      <c r="X59" s="20"/>
      <c r="Y59" s="20"/>
    </row>
    <row r="60" spans="2:25" ht="16.2" thickBot="1">
      <c r="B60" s="152"/>
      <c r="C60" s="153"/>
      <c r="D60" s="153"/>
      <c r="E60" s="153"/>
      <c r="F60" s="153"/>
      <c r="G60" s="153"/>
      <c r="H60" s="153"/>
      <c r="I60" s="153"/>
      <c r="J60" s="4"/>
      <c r="K60" s="20"/>
      <c r="L60" s="20"/>
      <c r="M60" s="204"/>
      <c r="N60" s="21"/>
      <c r="O60" s="288"/>
      <c r="P60" s="288"/>
      <c r="Q60" s="385"/>
      <c r="R60" s="21"/>
      <c r="S60" s="20"/>
      <c r="T60" s="20"/>
      <c r="U60" s="20"/>
      <c r="V60" s="21"/>
      <c r="W60" s="20"/>
      <c r="X60" s="20"/>
      <c r="Y60" s="20"/>
    </row>
    <row r="61" spans="2:25" ht="16.2" thickBot="1">
      <c r="B61" s="492" t="s">
        <v>188</v>
      </c>
      <c r="C61" s="61"/>
      <c r="D61" s="149"/>
      <c r="E61" s="61"/>
      <c r="F61" s="61"/>
      <c r="G61" s="61"/>
      <c r="H61" s="61"/>
      <c r="I61" s="61"/>
      <c r="K61" s="20"/>
      <c r="L61" s="20"/>
      <c r="M61" s="204"/>
      <c r="N61" s="21"/>
      <c r="O61" s="288"/>
      <c r="P61" s="288"/>
      <c r="Q61" s="385"/>
      <c r="R61" s="21"/>
      <c r="S61" s="20"/>
      <c r="T61" s="20"/>
      <c r="U61" s="20"/>
      <c r="V61" s="21"/>
      <c r="W61" s="20"/>
      <c r="X61" s="20"/>
      <c r="Y61" s="20"/>
    </row>
    <row r="62" spans="2:25" ht="16.2" thickBot="1">
      <c r="B62" s="493"/>
      <c r="C62" s="61"/>
      <c r="D62" s="149"/>
      <c r="E62" s="61"/>
      <c r="F62" s="61"/>
      <c r="G62" s="61"/>
      <c r="H62" s="61"/>
      <c r="I62" s="61"/>
      <c r="K62" s="20"/>
      <c r="L62" s="20"/>
      <c r="M62" s="204"/>
      <c r="N62" s="21"/>
      <c r="O62" s="288"/>
      <c r="P62" s="288"/>
      <c r="Q62" s="385"/>
      <c r="R62" s="21"/>
      <c r="S62" s="20"/>
      <c r="T62" s="20"/>
      <c r="U62" s="20"/>
      <c r="V62" s="21"/>
      <c r="W62" s="20"/>
      <c r="X62" s="20"/>
      <c r="Y62" s="20"/>
    </row>
    <row r="63" spans="2:25" ht="16.2" thickBot="1">
      <c r="B63" s="154"/>
      <c r="C63" s="61"/>
      <c r="D63" s="149"/>
      <c r="E63" s="61"/>
      <c r="F63" s="61"/>
      <c r="G63" s="61"/>
      <c r="H63" s="61"/>
      <c r="I63" s="61"/>
      <c r="K63" s="20"/>
      <c r="L63" s="20"/>
      <c r="M63" s="204"/>
      <c r="N63" s="21"/>
      <c r="O63" s="288"/>
      <c r="P63" s="288"/>
      <c r="Q63" s="385"/>
      <c r="R63" s="21"/>
      <c r="S63" s="20"/>
      <c r="T63" s="20"/>
      <c r="U63" s="20"/>
      <c r="V63" s="21"/>
      <c r="W63" s="20"/>
      <c r="X63" s="20"/>
      <c r="Y63" s="20"/>
    </row>
    <row r="64" spans="2:25" ht="15.6">
      <c r="B64" s="494" t="str">
        <f>'Company Input'!C8</f>
        <v>Service 1</v>
      </c>
      <c r="C64" s="494"/>
      <c r="D64" s="155"/>
      <c r="E64" s="156"/>
      <c r="F64" s="157"/>
      <c r="G64" s="156"/>
      <c r="H64" s="157"/>
      <c r="I64" s="158"/>
      <c r="K64" s="20"/>
      <c r="L64" s="20"/>
      <c r="M64" s="204"/>
      <c r="N64" s="20"/>
      <c r="O64" s="288"/>
      <c r="P64" s="288"/>
      <c r="Q64" s="385"/>
      <c r="R64" s="20"/>
      <c r="S64" s="20"/>
      <c r="T64" s="20"/>
      <c r="U64" s="20"/>
      <c r="V64" s="20"/>
      <c r="W64" s="20"/>
      <c r="X64" s="20"/>
      <c r="Y64" s="20"/>
    </row>
    <row r="65" spans="2:25" ht="16.2" thickBot="1">
      <c r="B65" s="159" t="s">
        <v>189</v>
      </c>
      <c r="C65" s="160"/>
      <c r="D65" s="161"/>
      <c r="E65" s="160"/>
      <c r="F65" s="162"/>
      <c r="G65" s="160"/>
      <c r="H65" s="162"/>
      <c r="I65" s="163"/>
      <c r="K65" s="20"/>
      <c r="L65" s="20"/>
      <c r="M65" s="20"/>
      <c r="N65" s="20"/>
      <c r="O65" s="288"/>
      <c r="P65" s="288"/>
      <c r="Q65" s="288"/>
      <c r="R65" s="20"/>
      <c r="S65" s="20"/>
      <c r="T65" s="20"/>
      <c r="U65" s="20"/>
      <c r="V65" s="20"/>
      <c r="W65" s="20"/>
      <c r="X65" s="20"/>
      <c r="Y65" s="20"/>
    </row>
    <row r="66" spans="2:25" ht="31.2">
      <c r="B66" s="164" t="s">
        <v>190</v>
      </c>
      <c r="C66" s="468">
        <v>0</v>
      </c>
      <c r="D66" s="469"/>
      <c r="E66" s="468">
        <v>0</v>
      </c>
      <c r="F66" s="470"/>
      <c r="G66" s="468">
        <v>0</v>
      </c>
      <c r="H66" s="470"/>
      <c r="I66" s="468">
        <v>0</v>
      </c>
      <c r="K66" s="20"/>
      <c r="L66" s="20"/>
      <c r="M66" s="20"/>
      <c r="N66" s="20"/>
      <c r="O66" s="288"/>
      <c r="P66" s="288"/>
      <c r="Q66" s="288"/>
      <c r="R66" s="20"/>
      <c r="S66" s="20"/>
      <c r="T66" s="20"/>
      <c r="U66" s="20"/>
      <c r="V66" s="20"/>
      <c r="W66" s="20"/>
      <c r="X66" s="20"/>
      <c r="Y66" s="20"/>
    </row>
    <row r="67" spans="2:25" ht="15.6">
      <c r="B67" s="106" t="s">
        <v>191</v>
      </c>
      <c r="C67" s="78">
        <v>0</v>
      </c>
      <c r="D67" s="104"/>
      <c r="E67" s="78">
        <v>0</v>
      </c>
      <c r="F67" s="105"/>
      <c r="G67" s="78">
        <v>0</v>
      </c>
      <c r="H67" s="105"/>
      <c r="I67" s="78">
        <v>0</v>
      </c>
      <c r="K67" s="20"/>
      <c r="L67" s="20"/>
      <c r="M67" s="20"/>
      <c r="N67" s="20"/>
      <c r="O67" s="288"/>
      <c r="P67" s="288"/>
      <c r="Q67" s="288"/>
      <c r="R67" s="20"/>
      <c r="S67" s="20"/>
      <c r="T67" s="20"/>
      <c r="U67" s="20"/>
      <c r="V67" s="20"/>
      <c r="W67" s="20"/>
      <c r="X67" s="20"/>
      <c r="Y67" s="20"/>
    </row>
    <row r="68" spans="2:25" ht="16.2">
      <c r="B68" s="167" t="s">
        <v>189</v>
      </c>
      <c r="C68" s="168">
        <f>C66*C67</f>
        <v>0</v>
      </c>
      <c r="D68" s="169"/>
      <c r="E68" s="168">
        <f>E66*E67</f>
        <v>0</v>
      </c>
      <c r="F68" s="84"/>
      <c r="G68" s="168">
        <f>G66*G67</f>
        <v>0</v>
      </c>
      <c r="H68" s="84"/>
      <c r="I68" s="170">
        <v>0</v>
      </c>
      <c r="K68" s="62" t="s">
        <v>173</v>
      </c>
      <c r="L68" s="197">
        <f>C76+C91+C106</f>
        <v>0</v>
      </c>
      <c r="M68" s="62"/>
      <c r="N68" s="21"/>
      <c r="O68" s="62" t="s">
        <v>173</v>
      </c>
      <c r="P68" s="197">
        <f>E76+E91+E106</f>
        <v>0</v>
      </c>
      <c r="Q68" s="62"/>
      <c r="R68" s="21"/>
      <c r="S68" s="62" t="s">
        <v>173</v>
      </c>
      <c r="T68" s="197">
        <f>G76+G91+G106</f>
        <v>0</v>
      </c>
      <c r="U68" s="62"/>
      <c r="V68" s="21"/>
      <c r="W68" s="62" t="s">
        <v>173</v>
      </c>
      <c r="X68" s="197">
        <f>I76+I91+I106</f>
        <v>0</v>
      </c>
      <c r="Y68" s="62"/>
    </row>
    <row r="69" spans="2:25" ht="31.8" thickBot="1">
      <c r="B69" s="86" t="s">
        <v>178</v>
      </c>
      <c r="C69" s="171">
        <v>0</v>
      </c>
      <c r="D69" s="172"/>
      <c r="E69" s="171">
        <v>0</v>
      </c>
      <c r="F69" s="173"/>
      <c r="G69" s="171">
        <v>0</v>
      </c>
      <c r="H69" s="174"/>
      <c r="I69" s="171">
        <v>0</v>
      </c>
      <c r="K69" s="62" t="s">
        <v>174</v>
      </c>
      <c r="L69" s="62"/>
      <c r="M69" s="197">
        <f>(C76*C77)+(C91*C92)+(C106*C107)</f>
        <v>0</v>
      </c>
      <c r="N69" s="21"/>
      <c r="O69" s="62" t="s">
        <v>174</v>
      </c>
      <c r="P69" s="62"/>
      <c r="Q69" s="197">
        <f>(E76*E77)+(E91*E92)+(E106*E107)</f>
        <v>0</v>
      </c>
      <c r="R69" s="21"/>
      <c r="S69" s="62" t="s">
        <v>174</v>
      </c>
      <c r="T69" s="62"/>
      <c r="U69" s="197">
        <f>(G76*G77)+(G91*G92)+(G106*G107)</f>
        <v>0</v>
      </c>
      <c r="V69" s="21"/>
      <c r="W69" s="62" t="s">
        <v>174</v>
      </c>
      <c r="X69" s="62"/>
      <c r="Y69" s="197">
        <f>(I76*I77)+(I91*I92)+(I106*I107)</f>
        <v>0</v>
      </c>
    </row>
    <row r="70" spans="2:25" ht="15.6">
      <c r="B70" s="101" t="s">
        <v>183</v>
      </c>
      <c r="C70" s="176"/>
      <c r="D70" s="177"/>
      <c r="E70" s="67"/>
      <c r="F70" s="68"/>
      <c r="G70" s="67"/>
      <c r="H70" s="68"/>
      <c r="I70" s="69"/>
      <c r="K70" s="62" t="s">
        <v>192</v>
      </c>
      <c r="L70" s="62"/>
      <c r="M70" s="197">
        <f>(C76*(1-C77))+(C91*(1-C92))+(C106*(1-C107))</f>
        <v>0</v>
      </c>
      <c r="N70" s="21"/>
      <c r="O70" s="62" t="s">
        <v>192</v>
      </c>
      <c r="P70" s="62"/>
      <c r="Q70" s="197">
        <f>(E76*(1-E77))+(E91*(1-E92))+(E106*(1-E107))</f>
        <v>0</v>
      </c>
      <c r="R70" s="21"/>
      <c r="S70" s="62" t="s">
        <v>192</v>
      </c>
      <c r="T70" s="62"/>
      <c r="U70" s="197">
        <f>(G76*(1-G77))+(G91*(1-G92))+(G106*(1-G107))</f>
        <v>0</v>
      </c>
      <c r="V70" s="21"/>
      <c r="W70" s="62" t="s">
        <v>192</v>
      </c>
      <c r="X70" s="62"/>
      <c r="Y70" s="197">
        <f>(I76*(1-I77))+(I91*(1-I92))+(I106*(1-I107))</f>
        <v>0</v>
      </c>
    </row>
    <row r="71" spans="2:25" ht="30" customHeight="1">
      <c r="B71" s="106" t="s">
        <v>185</v>
      </c>
      <c r="C71" s="78">
        <v>0</v>
      </c>
      <c r="D71" s="104"/>
      <c r="E71" s="78">
        <v>0</v>
      </c>
      <c r="F71" s="105"/>
      <c r="G71" s="78">
        <v>0</v>
      </c>
      <c r="H71" s="105"/>
      <c r="I71" s="78">
        <v>0</v>
      </c>
      <c r="K71" s="52"/>
      <c r="L71" s="52"/>
      <c r="M71" s="52"/>
      <c r="N71" s="52"/>
      <c r="O71" s="382"/>
      <c r="P71" s="382"/>
      <c r="Q71" s="382"/>
      <c r="R71" s="52"/>
      <c r="S71" s="52"/>
      <c r="T71" s="52"/>
      <c r="U71" s="52"/>
      <c r="V71" s="52"/>
      <c r="W71" s="52"/>
      <c r="X71" s="52"/>
      <c r="Y71" s="52"/>
    </row>
    <row r="72" spans="2:25" ht="15.75" customHeight="1" thickBot="1">
      <c r="B72" s="338" t="s">
        <v>183</v>
      </c>
      <c r="C72" s="97">
        <f>C66*C71</f>
        <v>0</v>
      </c>
      <c r="D72" s="97"/>
      <c r="E72" s="97">
        <f>E66*E71</f>
        <v>0</v>
      </c>
      <c r="F72" s="97"/>
      <c r="G72" s="97">
        <f>G66*G71</f>
        <v>0</v>
      </c>
      <c r="H72" s="97"/>
      <c r="I72" s="100">
        <f>I66*I71</f>
        <v>0</v>
      </c>
      <c r="K72" s="62" t="s">
        <v>194</v>
      </c>
      <c r="L72" s="197">
        <f>(C68*C69)+(C83*C84)+(C98*C99)</f>
        <v>0</v>
      </c>
      <c r="M72" s="197"/>
      <c r="N72" s="21"/>
      <c r="O72" s="62" t="s">
        <v>194</v>
      </c>
      <c r="P72" s="386">
        <f>(E68*E69)+(E83*E84)+(E98*E99)</f>
        <v>0</v>
      </c>
      <c r="Q72" s="197"/>
      <c r="R72" s="21"/>
      <c r="S72" s="198" t="s">
        <v>194</v>
      </c>
      <c r="T72" s="199">
        <f>(G68*G69)+(G83*G84)+(G98*G99)</f>
        <v>0</v>
      </c>
      <c r="U72" s="199"/>
      <c r="V72" s="21"/>
      <c r="W72" s="198" t="s">
        <v>194</v>
      </c>
      <c r="X72" s="199">
        <f>(I68*I69)+(I83*I84)+(I98*I99)</f>
        <v>0</v>
      </c>
      <c r="Y72" s="199"/>
    </row>
    <row r="73" spans="2:25" ht="16.95" customHeight="1">
      <c r="B73" s="339" t="s">
        <v>179</v>
      </c>
      <c r="C73" s="340"/>
      <c r="D73" s="341"/>
      <c r="E73" s="340"/>
      <c r="F73" s="342"/>
      <c r="G73" s="340"/>
      <c r="H73" s="342"/>
      <c r="I73" s="343"/>
      <c r="K73" s="62" t="s">
        <v>195</v>
      </c>
      <c r="L73" s="197">
        <f>(C68*(1-C69))+(C83*(1-C84))+(C98*(1-C99))</f>
        <v>0</v>
      </c>
      <c r="M73" s="62"/>
      <c r="N73" s="21"/>
      <c r="O73" s="387" t="s">
        <v>195</v>
      </c>
      <c r="P73" s="386">
        <f>(E68*(1-E69))+(E83*(1-E84))+(E98*(1-E99))</f>
        <v>0</v>
      </c>
      <c r="Q73" s="387"/>
      <c r="R73" s="21"/>
      <c r="S73" s="205" t="s">
        <v>195</v>
      </c>
      <c r="T73" s="197">
        <f>(G68*(1-G69))+(G83*(1-G84))+(G98*(1-G99))</f>
        <v>0</v>
      </c>
      <c r="U73" s="205"/>
      <c r="V73" s="21"/>
      <c r="W73" s="205" t="s">
        <v>195</v>
      </c>
      <c r="X73" s="197">
        <f>(I68*(1-I69))+(I83*(1-I84))+(I98*(1-I99))</f>
        <v>0</v>
      </c>
      <c r="Y73" s="205"/>
    </row>
    <row r="74" spans="2:25" ht="30" customHeight="1">
      <c r="B74" s="106" t="s">
        <v>193</v>
      </c>
      <c r="C74" s="78">
        <v>0</v>
      </c>
      <c r="D74" s="104"/>
      <c r="E74" s="78">
        <v>0</v>
      </c>
      <c r="F74" s="105"/>
      <c r="G74" s="78">
        <v>0</v>
      </c>
      <c r="H74" s="105"/>
      <c r="I74" s="78">
        <v>0</v>
      </c>
      <c r="K74" s="62" t="s">
        <v>294</v>
      </c>
      <c r="L74" s="62"/>
      <c r="M74" s="197">
        <f>C68+C83+C98</f>
        <v>0</v>
      </c>
      <c r="N74" s="21"/>
      <c r="O74" s="62" t="s">
        <v>294</v>
      </c>
      <c r="P74" s="62"/>
      <c r="Q74" s="197">
        <f>E68+E83+E98</f>
        <v>0</v>
      </c>
      <c r="R74" s="21"/>
      <c r="S74" s="198" t="s">
        <v>294</v>
      </c>
      <c r="T74" s="198"/>
      <c r="U74" s="199">
        <f>G68+G83+G98</f>
        <v>0</v>
      </c>
      <c r="V74" s="21"/>
      <c r="W74" s="198" t="s">
        <v>294</v>
      </c>
      <c r="X74" s="198"/>
      <c r="Y74" s="199">
        <f>I68+I83+I98</f>
        <v>0</v>
      </c>
    </row>
    <row r="75" spans="2:25" ht="15.75" customHeight="1" thickBot="1">
      <c r="B75" s="96" t="s">
        <v>179</v>
      </c>
      <c r="C75" s="97">
        <f>C74</f>
        <v>0</v>
      </c>
      <c r="D75" s="97"/>
      <c r="E75" s="97">
        <f>E74</f>
        <v>0</v>
      </c>
      <c r="F75" s="97"/>
      <c r="G75" s="97">
        <f>G74</f>
        <v>0</v>
      </c>
      <c r="H75" s="97"/>
      <c r="I75" s="100">
        <f>I74</f>
        <v>0</v>
      </c>
      <c r="K75" s="62" t="s">
        <v>24</v>
      </c>
      <c r="L75" s="197">
        <f>C76+C91+C106</f>
        <v>0</v>
      </c>
      <c r="M75" s="62"/>
      <c r="N75" s="21"/>
      <c r="O75" s="62" t="s">
        <v>24</v>
      </c>
      <c r="P75" s="197">
        <f>E76+E91+E106</f>
        <v>0</v>
      </c>
      <c r="Q75" s="62"/>
      <c r="R75" s="21"/>
      <c r="S75" s="198" t="s">
        <v>24</v>
      </c>
      <c r="T75" s="197">
        <f>G76+G91+G106</f>
        <v>0</v>
      </c>
      <c r="U75" s="198"/>
      <c r="V75" s="21"/>
      <c r="W75" s="198" t="s">
        <v>24</v>
      </c>
      <c r="X75" s="197">
        <f>I76+I91+I106</f>
        <v>0</v>
      </c>
      <c r="Y75" s="198"/>
    </row>
    <row r="76" spans="2:25" ht="16.8" thickBot="1">
      <c r="B76" s="96" t="s">
        <v>339</v>
      </c>
      <c r="C76" s="136">
        <f>C72+C75</f>
        <v>0</v>
      </c>
      <c r="D76" s="136"/>
      <c r="E76" s="136">
        <f>E72+E75</f>
        <v>0</v>
      </c>
      <c r="F76" s="136"/>
      <c r="G76" s="136">
        <f>G72+G75</f>
        <v>0</v>
      </c>
      <c r="H76" s="136"/>
      <c r="I76" s="136">
        <f>I72+I75</f>
        <v>0</v>
      </c>
      <c r="K76" s="62" t="s">
        <v>196</v>
      </c>
      <c r="L76" s="62"/>
      <c r="M76" s="197">
        <f>C72+C87+C102</f>
        <v>0</v>
      </c>
      <c r="N76" s="21"/>
      <c r="O76" s="62" t="s">
        <v>196</v>
      </c>
      <c r="P76" s="62"/>
      <c r="Q76" s="197">
        <f>E72+E87+E102</f>
        <v>0</v>
      </c>
      <c r="R76" s="21"/>
      <c r="S76" s="198" t="s">
        <v>196</v>
      </c>
      <c r="T76" s="198"/>
      <c r="U76" s="197">
        <f>G72+G87+G102</f>
        <v>0</v>
      </c>
      <c r="V76" s="21"/>
      <c r="W76" s="198" t="s">
        <v>196</v>
      </c>
      <c r="X76" s="198"/>
      <c r="Y76" s="197">
        <f>I72+I87+I102</f>
        <v>0</v>
      </c>
    </row>
    <row r="77" spans="2:25" ht="31.8" thickBot="1">
      <c r="B77" s="178" t="s">
        <v>187</v>
      </c>
      <c r="C77" s="179">
        <v>0</v>
      </c>
      <c r="D77" s="180"/>
      <c r="E77" s="179">
        <v>0</v>
      </c>
      <c r="F77" s="181"/>
      <c r="G77" s="179">
        <v>0</v>
      </c>
      <c r="H77" s="181"/>
      <c r="I77" s="179">
        <v>0</v>
      </c>
      <c r="K77" s="206" t="s">
        <v>197</v>
      </c>
      <c r="L77" s="206"/>
      <c r="M77" s="207">
        <f>C74+C89+C104</f>
        <v>0</v>
      </c>
      <c r="N77" s="21"/>
      <c r="O77" s="62" t="s">
        <v>197</v>
      </c>
      <c r="P77" s="62"/>
      <c r="Q77" s="207">
        <f>C74+C89+C104</f>
        <v>0</v>
      </c>
      <c r="R77" s="21"/>
      <c r="S77" s="198" t="s">
        <v>197</v>
      </c>
      <c r="T77" s="198"/>
      <c r="U77" s="207">
        <f>G74+G89+G104</f>
        <v>0</v>
      </c>
      <c r="V77" s="21"/>
      <c r="W77" s="198" t="s">
        <v>197</v>
      </c>
      <c r="X77" s="198"/>
      <c r="Y77" s="207">
        <f>I74+I89+I104</f>
        <v>0</v>
      </c>
    </row>
    <row r="78" spans="2:25" ht="16.2" thickBot="1">
      <c r="B78" s="20"/>
      <c r="C78" s="61"/>
      <c r="D78" s="149"/>
      <c r="E78" s="61"/>
      <c r="F78" s="61"/>
      <c r="G78" s="61"/>
      <c r="H78" s="61"/>
      <c r="I78" s="61"/>
      <c r="K78" s="61"/>
      <c r="L78" s="61"/>
      <c r="M78" s="61"/>
      <c r="N78" s="21"/>
      <c r="O78" s="288"/>
      <c r="P78" s="288"/>
      <c r="Q78" s="288"/>
      <c r="R78" s="21"/>
      <c r="S78" s="20"/>
      <c r="T78" s="20"/>
      <c r="U78" s="20"/>
      <c r="V78" s="21"/>
      <c r="W78" s="20"/>
      <c r="X78" s="20"/>
      <c r="Y78" s="20"/>
    </row>
    <row r="79" spans="2:25" ht="15.6">
      <c r="B79" s="494" t="str">
        <f>'Company Input'!C9</f>
        <v>Service 2</v>
      </c>
      <c r="C79" s="494"/>
      <c r="D79" s="155"/>
      <c r="E79" s="156"/>
      <c r="F79" s="157"/>
      <c r="G79" s="156"/>
      <c r="H79" s="157"/>
      <c r="I79" s="158"/>
      <c r="K79" s="61" t="s">
        <v>147</v>
      </c>
      <c r="L79" s="61">
        <f>IF((L14+L72)&gt;(M11+M69),L14+L72-M11-M69,0)</f>
        <v>0</v>
      </c>
      <c r="M79" s="61">
        <f>-IF((L14+L72)&lt;(M11+M69),L14+L72-M11-M69,0)</f>
        <v>0</v>
      </c>
      <c r="N79" s="21"/>
      <c r="O79" s="288" t="s">
        <v>147</v>
      </c>
      <c r="P79" s="280">
        <f>IF((P14+P72)&gt;(Q11+Q69),P14+P72-Q11-Q69,0)</f>
        <v>0</v>
      </c>
      <c r="Q79" s="280">
        <f>-IF((P14+P72)&lt;(Q11+Q69),P14+P72-Q11-Q69,0)</f>
        <v>0</v>
      </c>
      <c r="R79" s="21"/>
      <c r="S79" s="20" t="s">
        <v>147</v>
      </c>
      <c r="T79" s="61">
        <f>IF((T14+T72)&gt;(U11+U69),T14+T72-U11-U69,0)</f>
        <v>0</v>
      </c>
      <c r="U79" s="61">
        <f>-IF((T14+T72)&lt;(U11+U69),T14+T72-U11-U69,0)</f>
        <v>0</v>
      </c>
      <c r="V79" s="21"/>
      <c r="W79" s="20" t="s">
        <v>147</v>
      </c>
      <c r="X79" s="61">
        <f>IF((X14+X72)&gt;(Y11+Y69),X14+X72-Y11-Y69,0)</f>
        <v>0</v>
      </c>
      <c r="Y79" s="61">
        <f>-IF((X14+X72)&lt;(Y11+Y69),X14+X72-Y11-Y69,0)</f>
        <v>0</v>
      </c>
    </row>
    <row r="80" spans="2:25" ht="16.2" thickBot="1">
      <c r="B80" s="159" t="s">
        <v>189</v>
      </c>
      <c r="C80" s="160"/>
      <c r="D80" s="183"/>
      <c r="E80" s="160"/>
      <c r="F80" s="184"/>
      <c r="G80" s="160"/>
      <c r="H80" s="184"/>
      <c r="I80" s="163"/>
      <c r="K80" s="61" t="s">
        <v>67</v>
      </c>
      <c r="L80" s="201">
        <f>L10-M18+L68-M76-M77</f>
        <v>0</v>
      </c>
      <c r="M80" s="61" t="str">
        <f>IF((L10+L67)&lt;L18,L10+L67-L18,"")</f>
        <v/>
      </c>
      <c r="N80" s="21"/>
      <c r="O80" s="288" t="s">
        <v>67</v>
      </c>
      <c r="P80" s="385">
        <f>P68-Q76-Q77+P10-Q18</f>
        <v>0</v>
      </c>
      <c r="Q80" s="288" t="str">
        <f>IF((P10+P67)&lt;P18,P10+P67-P18,"")</f>
        <v/>
      </c>
      <c r="R80" s="21"/>
      <c r="S80" s="20" t="s">
        <v>67</v>
      </c>
      <c r="T80" s="204">
        <f>T68-U76-U77+T10-U18</f>
        <v>0</v>
      </c>
      <c r="U80" s="20" t="str">
        <f>IF((T10+T67)&lt;T18,T10+T67-T18,"")</f>
        <v/>
      </c>
      <c r="V80" s="21"/>
      <c r="W80" s="20" t="s">
        <v>67</v>
      </c>
      <c r="X80" s="204">
        <f>X68-Y76-Y77+X10-Y18</f>
        <v>0</v>
      </c>
      <c r="Y80" s="20" t="str">
        <f>IF((X10+X67)&lt;X18,X10+X67-X18,"")</f>
        <v/>
      </c>
    </row>
    <row r="81" spans="2:25" ht="31.2">
      <c r="B81" s="164" t="s">
        <v>190</v>
      </c>
      <c r="C81" s="468">
        <v>0</v>
      </c>
      <c r="D81" s="471"/>
      <c r="E81" s="468">
        <v>0</v>
      </c>
      <c r="F81" s="472"/>
      <c r="G81" s="468">
        <v>0</v>
      </c>
      <c r="H81" s="472"/>
      <c r="I81" s="468">
        <v>0</v>
      </c>
      <c r="K81" s="61" t="s">
        <v>198</v>
      </c>
      <c r="L81" s="61"/>
      <c r="M81" s="201">
        <f>M70+M12</f>
        <v>0</v>
      </c>
      <c r="N81" s="21"/>
      <c r="O81" s="288" t="s">
        <v>198</v>
      </c>
      <c r="P81" s="288"/>
      <c r="Q81" s="385">
        <f>Q70+Q12</f>
        <v>0</v>
      </c>
      <c r="R81" s="21"/>
      <c r="S81" s="20" t="s">
        <v>198</v>
      </c>
      <c r="T81" s="20"/>
      <c r="U81" s="204">
        <f>U70+U12</f>
        <v>0</v>
      </c>
      <c r="V81" s="21"/>
      <c r="W81" s="20" t="s">
        <v>198</v>
      </c>
      <c r="X81" s="20"/>
      <c r="Y81" s="204">
        <f>Y70+Y12</f>
        <v>0</v>
      </c>
    </row>
    <row r="82" spans="2:25" ht="15.6">
      <c r="B82" s="106" t="s">
        <v>191</v>
      </c>
      <c r="C82" s="78">
        <v>0</v>
      </c>
      <c r="D82" s="185"/>
      <c r="E82" s="78">
        <v>0</v>
      </c>
      <c r="F82" s="128"/>
      <c r="G82" s="78">
        <v>0</v>
      </c>
      <c r="H82" s="128"/>
      <c r="I82" s="78">
        <v>0</v>
      </c>
      <c r="K82" s="61" t="s">
        <v>199</v>
      </c>
      <c r="L82" s="201">
        <f>L73+L15</f>
        <v>0</v>
      </c>
      <c r="M82" s="61"/>
      <c r="N82" s="21"/>
      <c r="O82" s="288" t="s">
        <v>199</v>
      </c>
      <c r="P82" s="385">
        <f>P73+P15</f>
        <v>0</v>
      </c>
      <c r="Q82" s="288"/>
      <c r="R82" s="21"/>
      <c r="S82" s="20" t="s">
        <v>199</v>
      </c>
      <c r="T82" s="204">
        <f>T73+T15</f>
        <v>0</v>
      </c>
      <c r="U82" s="20"/>
      <c r="V82" s="21"/>
      <c r="W82" s="20" t="s">
        <v>199</v>
      </c>
      <c r="X82" s="204">
        <f>X73+X15</f>
        <v>0</v>
      </c>
      <c r="Y82" s="20"/>
    </row>
    <row r="83" spans="2:25" ht="16.2">
      <c r="B83" s="167" t="s">
        <v>189</v>
      </c>
      <c r="C83" s="186">
        <f>C81*C82</f>
        <v>0</v>
      </c>
      <c r="D83" s="187"/>
      <c r="E83" s="186">
        <f>E81*E82</f>
        <v>0</v>
      </c>
      <c r="F83" s="130"/>
      <c r="G83" s="186">
        <f>G81*G82</f>
        <v>0</v>
      </c>
      <c r="H83" s="130"/>
      <c r="I83" s="188">
        <f>I81*I82</f>
        <v>0</v>
      </c>
      <c r="K83" s="61" t="s">
        <v>102</v>
      </c>
      <c r="L83" s="61"/>
      <c r="M83" s="201">
        <f>M74+M16</f>
        <v>0</v>
      </c>
      <c r="N83" s="21"/>
      <c r="O83" s="288" t="s">
        <v>102</v>
      </c>
      <c r="P83" s="288"/>
      <c r="Q83" s="385">
        <f>Q74+Q16</f>
        <v>0</v>
      </c>
      <c r="R83" s="21"/>
      <c r="S83" s="20" t="s">
        <v>102</v>
      </c>
      <c r="T83" s="20"/>
      <c r="U83" s="204">
        <f>U74+U16</f>
        <v>0</v>
      </c>
      <c r="V83" s="21"/>
      <c r="W83" s="20" t="s">
        <v>102</v>
      </c>
      <c r="X83" s="20"/>
      <c r="Y83" s="204">
        <f>Y74+Y16</f>
        <v>0</v>
      </c>
    </row>
    <row r="84" spans="2:25" ht="31.8" thickBot="1">
      <c r="B84" s="131" t="s">
        <v>178</v>
      </c>
      <c r="C84" s="171">
        <v>0</v>
      </c>
      <c r="D84" s="189"/>
      <c r="E84" s="171">
        <v>0</v>
      </c>
      <c r="F84" s="190"/>
      <c r="G84" s="171">
        <v>0</v>
      </c>
      <c r="H84" s="190"/>
      <c r="I84" s="171">
        <v>0</v>
      </c>
      <c r="K84" s="61" t="s">
        <v>200</v>
      </c>
      <c r="L84" s="201">
        <f>L75+L17</f>
        <v>0</v>
      </c>
      <c r="M84" s="61"/>
      <c r="N84" s="21"/>
      <c r="O84" s="288" t="s">
        <v>200</v>
      </c>
      <c r="P84" s="385">
        <f>P75+P17</f>
        <v>0</v>
      </c>
      <c r="Q84" s="288"/>
      <c r="R84" s="21"/>
      <c r="S84" s="20" t="s">
        <v>200</v>
      </c>
      <c r="T84" s="204">
        <f>T75+T17</f>
        <v>0</v>
      </c>
      <c r="U84" s="20"/>
      <c r="V84" s="21"/>
      <c r="W84" s="20" t="s">
        <v>200</v>
      </c>
      <c r="X84" s="204">
        <f>X75+X17</f>
        <v>0</v>
      </c>
      <c r="Y84" s="20"/>
    </row>
    <row r="85" spans="2:25" ht="15.6">
      <c r="B85" s="101" t="s">
        <v>183</v>
      </c>
      <c r="C85" s="176"/>
      <c r="D85" s="191"/>
      <c r="E85" s="67"/>
      <c r="F85" s="67"/>
      <c r="G85" s="67"/>
      <c r="H85" s="67"/>
      <c r="I85" s="69"/>
      <c r="K85" s="61"/>
      <c r="L85" s="61"/>
      <c r="M85" s="201"/>
      <c r="N85" s="21"/>
      <c r="O85" s="288"/>
      <c r="P85" s="288"/>
      <c r="Q85" s="385"/>
      <c r="R85" s="21"/>
      <c r="S85" s="20"/>
      <c r="T85" s="20"/>
      <c r="U85" s="204"/>
      <c r="V85" s="21"/>
      <c r="W85" s="20"/>
      <c r="X85" s="20"/>
      <c r="Y85" s="204"/>
    </row>
    <row r="86" spans="2:25" ht="31.2">
      <c r="B86" s="106" t="s">
        <v>185</v>
      </c>
      <c r="C86" s="78">
        <v>0</v>
      </c>
      <c r="D86" s="185"/>
      <c r="E86" s="78">
        <v>0</v>
      </c>
      <c r="F86" s="128"/>
      <c r="G86" s="78">
        <v>0</v>
      </c>
      <c r="H86" s="128"/>
      <c r="I86" s="80">
        <v>0</v>
      </c>
      <c r="K86" s="262" t="s">
        <v>194</v>
      </c>
      <c r="L86" s="334">
        <v>0</v>
      </c>
      <c r="M86" s="334"/>
      <c r="N86" s="202"/>
      <c r="O86" s="262" t="s">
        <v>194</v>
      </c>
      <c r="P86" s="197">
        <f>Q87</f>
        <v>0</v>
      </c>
      <c r="Q86" s="197"/>
      <c r="R86" s="202"/>
      <c r="S86" s="262" t="s">
        <v>194</v>
      </c>
      <c r="T86" s="334">
        <f>U87</f>
        <v>0</v>
      </c>
      <c r="U86" s="334"/>
      <c r="V86" s="202"/>
      <c r="W86" s="262" t="s">
        <v>194</v>
      </c>
      <c r="X86" s="334">
        <f>Y87</f>
        <v>0</v>
      </c>
      <c r="Y86" s="334"/>
    </row>
    <row r="87" spans="2:25" ht="16.8" thickBot="1">
      <c r="B87" s="338" t="s">
        <v>183</v>
      </c>
      <c r="C87" s="97">
        <f>C81*C86</f>
        <v>0</v>
      </c>
      <c r="D87" s="136"/>
      <c r="E87" s="97">
        <f>E81*E86</f>
        <v>0</v>
      </c>
      <c r="F87" s="136"/>
      <c r="G87" s="97">
        <f>G81*G86</f>
        <v>0</v>
      </c>
      <c r="H87" s="136"/>
      <c r="I87" s="139">
        <f>I81*I86</f>
        <v>0</v>
      </c>
      <c r="K87" s="400" t="s">
        <v>199</v>
      </c>
      <c r="L87" s="334"/>
      <c r="M87" s="334">
        <v>0</v>
      </c>
      <c r="N87" s="202"/>
      <c r="O87" s="400" t="s">
        <v>199</v>
      </c>
      <c r="P87" s="197"/>
      <c r="Q87" s="199">
        <f>L15+L73</f>
        <v>0</v>
      </c>
      <c r="R87" s="202"/>
      <c r="S87" s="400" t="s">
        <v>199</v>
      </c>
      <c r="T87" s="199"/>
      <c r="U87" s="334">
        <f>P15+P73</f>
        <v>0</v>
      </c>
      <c r="V87" s="202"/>
      <c r="W87" s="400" t="s">
        <v>199</v>
      </c>
      <c r="X87" s="334"/>
      <c r="Y87" s="199">
        <f>T15+T73</f>
        <v>0</v>
      </c>
    </row>
    <row r="88" spans="2:25" ht="15.6">
      <c r="B88" s="344" t="s">
        <v>179</v>
      </c>
      <c r="C88" s="340"/>
      <c r="D88" s="341"/>
      <c r="E88" s="340"/>
      <c r="F88" s="342"/>
      <c r="G88" s="340"/>
      <c r="H88" s="342"/>
      <c r="I88" s="343"/>
      <c r="K88" s="414" t="s">
        <v>396</v>
      </c>
      <c r="L88" s="334"/>
      <c r="M88" s="262"/>
      <c r="N88" s="202"/>
      <c r="O88" s="414" t="s">
        <v>396</v>
      </c>
      <c r="P88" s="197"/>
      <c r="Q88" s="62"/>
      <c r="R88" s="202"/>
      <c r="S88" s="414" t="s">
        <v>396</v>
      </c>
      <c r="T88" s="334"/>
      <c r="U88" s="262"/>
      <c r="V88" s="202"/>
      <c r="W88" s="414" t="s">
        <v>396</v>
      </c>
      <c r="X88" s="334"/>
      <c r="Y88" s="262"/>
    </row>
    <row r="89" spans="2:25" ht="15.6">
      <c r="B89" s="74" t="s">
        <v>193</v>
      </c>
      <c r="C89" s="78">
        <v>0</v>
      </c>
      <c r="D89" s="185"/>
      <c r="E89" s="78">
        <v>0</v>
      </c>
      <c r="F89" s="128"/>
      <c r="G89" s="78">
        <v>0</v>
      </c>
      <c r="H89" s="128"/>
      <c r="I89" s="80">
        <v>0</v>
      </c>
      <c r="K89" s="415"/>
      <c r="L89" s="262"/>
      <c r="M89" s="334"/>
      <c r="N89" s="202"/>
      <c r="O89" s="415"/>
      <c r="P89" s="62"/>
      <c r="Q89" s="197"/>
      <c r="R89" s="202"/>
      <c r="S89" s="415"/>
      <c r="T89" s="262"/>
      <c r="U89" s="334"/>
      <c r="V89" s="202"/>
      <c r="W89" s="415"/>
      <c r="X89" s="262"/>
      <c r="Y89" s="334"/>
    </row>
    <row r="90" spans="2:25" ht="15" customHeight="1" thickBot="1">
      <c r="B90" s="96" t="s">
        <v>179</v>
      </c>
      <c r="C90" s="97">
        <f>C89</f>
        <v>0</v>
      </c>
      <c r="D90" s="136"/>
      <c r="E90" s="97">
        <f>E89</f>
        <v>0</v>
      </c>
      <c r="F90" s="136"/>
      <c r="G90" s="97">
        <f>G89</f>
        <v>0</v>
      </c>
      <c r="H90" s="136"/>
      <c r="I90" s="139">
        <f>I89</f>
        <v>0</v>
      </c>
      <c r="K90" s="262" t="s">
        <v>198</v>
      </c>
      <c r="L90" s="334">
        <v>0</v>
      </c>
      <c r="M90" s="334"/>
      <c r="N90" s="202"/>
      <c r="O90" s="262" t="s">
        <v>198</v>
      </c>
      <c r="P90" s="197">
        <f>M12+M70</f>
        <v>0</v>
      </c>
      <c r="Q90" s="197"/>
      <c r="R90" s="202"/>
      <c r="S90" s="262" t="s">
        <v>198</v>
      </c>
      <c r="T90" s="334">
        <f>Q12+Q70</f>
        <v>0</v>
      </c>
      <c r="U90" s="334"/>
      <c r="V90" s="202"/>
      <c r="W90" s="262" t="s">
        <v>198</v>
      </c>
      <c r="X90" s="199">
        <f>U12+U70</f>
        <v>0</v>
      </c>
      <c r="Y90" s="334"/>
    </row>
    <row r="91" spans="2:25" ht="16.8" thickBot="1">
      <c r="B91" s="96" t="s">
        <v>339</v>
      </c>
      <c r="C91" s="136">
        <f>C87+C90</f>
        <v>0</v>
      </c>
      <c r="D91" s="136"/>
      <c r="E91" s="136">
        <f>E87+E90</f>
        <v>0</v>
      </c>
      <c r="F91" s="136"/>
      <c r="G91" s="136">
        <f>G87+G90</f>
        <v>0</v>
      </c>
      <c r="H91" s="136"/>
      <c r="I91" s="136">
        <f>I87+I90</f>
        <v>0</v>
      </c>
      <c r="K91" s="400" t="s">
        <v>194</v>
      </c>
      <c r="L91" s="262"/>
      <c r="M91" s="334">
        <v>0</v>
      </c>
      <c r="N91" s="202"/>
      <c r="O91" s="400" t="s">
        <v>194</v>
      </c>
      <c r="P91" s="199"/>
      <c r="Q91" s="197">
        <f>P90</f>
        <v>0</v>
      </c>
      <c r="R91" s="202"/>
      <c r="S91" s="400" t="s">
        <v>194</v>
      </c>
      <c r="T91" s="334"/>
      <c r="U91" s="334">
        <f>T90</f>
        <v>0</v>
      </c>
      <c r="V91" s="202"/>
      <c r="W91" s="400" t="s">
        <v>194</v>
      </c>
      <c r="X91" s="262"/>
      <c r="Y91" s="334">
        <f>X90</f>
        <v>0</v>
      </c>
    </row>
    <row r="92" spans="2:25" ht="31.8" thickBot="1">
      <c r="B92" s="192" t="s">
        <v>187</v>
      </c>
      <c r="C92" s="179">
        <v>0</v>
      </c>
      <c r="D92" s="193"/>
      <c r="E92" s="179">
        <v>0</v>
      </c>
      <c r="F92" s="194"/>
      <c r="G92" s="179">
        <v>0</v>
      </c>
      <c r="H92" s="194"/>
      <c r="I92" s="182">
        <v>0</v>
      </c>
      <c r="K92" s="414" t="s">
        <v>397</v>
      </c>
      <c r="L92" s="262"/>
      <c r="M92" s="262"/>
      <c r="N92" s="21"/>
      <c r="O92" s="414" t="s">
        <v>397</v>
      </c>
      <c r="P92" s="62"/>
      <c r="Q92" s="62"/>
      <c r="R92" s="21"/>
      <c r="S92" s="414" t="s">
        <v>397</v>
      </c>
      <c r="T92" s="262"/>
      <c r="U92" s="262"/>
      <c r="V92" s="21"/>
      <c r="W92" s="414" t="s">
        <v>397</v>
      </c>
      <c r="X92" s="262"/>
      <c r="Y92" s="262"/>
    </row>
    <row r="93" spans="2:25" ht="16.2" thickBot="1">
      <c r="B93" s="20"/>
      <c r="C93" s="61"/>
      <c r="D93" s="149"/>
      <c r="E93" s="61"/>
      <c r="F93" s="61"/>
      <c r="G93" s="61"/>
      <c r="H93" s="61"/>
      <c r="I93" s="61"/>
      <c r="K93" s="20"/>
      <c r="L93" s="204"/>
      <c r="M93" s="20"/>
      <c r="N93" s="21"/>
      <c r="O93" s="288"/>
      <c r="P93" s="288"/>
      <c r="Q93" s="288"/>
      <c r="R93" s="21"/>
      <c r="S93" s="20"/>
      <c r="T93" s="20"/>
      <c r="U93" s="20"/>
      <c r="V93" s="21"/>
      <c r="W93" s="20"/>
      <c r="X93" s="20"/>
      <c r="Y93" s="20"/>
    </row>
    <row r="94" spans="2:25" ht="15.6">
      <c r="B94" s="494" t="str">
        <f>'Company Input'!C10</f>
        <v>Service 3</v>
      </c>
      <c r="C94" s="494"/>
      <c r="D94" s="155"/>
      <c r="E94" s="156"/>
      <c r="F94" s="157"/>
      <c r="G94" s="156"/>
      <c r="H94" s="157"/>
      <c r="I94" s="158"/>
    </row>
    <row r="95" spans="2:25" ht="16.2" thickBot="1">
      <c r="B95" s="159" t="s">
        <v>189</v>
      </c>
      <c r="C95" s="160"/>
      <c r="D95" s="183"/>
      <c r="E95" s="160"/>
      <c r="F95" s="184"/>
      <c r="G95" s="160"/>
      <c r="H95" s="184"/>
      <c r="I95" s="163"/>
    </row>
    <row r="96" spans="2:25" ht="31.2">
      <c r="B96" s="164" t="s">
        <v>190</v>
      </c>
      <c r="C96" s="468">
        <v>0</v>
      </c>
      <c r="D96" s="471"/>
      <c r="E96" s="468">
        <v>0</v>
      </c>
      <c r="F96" s="472"/>
      <c r="G96" s="468">
        <v>0</v>
      </c>
      <c r="H96" s="472"/>
      <c r="I96" s="468">
        <v>0</v>
      </c>
    </row>
    <row r="97" spans="2:25" ht="15.6">
      <c r="B97" s="106" t="s">
        <v>191</v>
      </c>
      <c r="C97" s="78">
        <v>0</v>
      </c>
      <c r="D97" s="104"/>
      <c r="E97" s="78">
        <v>0</v>
      </c>
      <c r="F97" s="105"/>
      <c r="G97" s="78">
        <v>0</v>
      </c>
      <c r="H97" s="105"/>
      <c r="I97" s="78">
        <v>0</v>
      </c>
      <c r="K97" s="5"/>
      <c r="L97" s="12"/>
      <c r="M97" s="5"/>
      <c r="N97" s="32"/>
      <c r="O97" s="27"/>
      <c r="P97" s="388"/>
      <c r="Q97" s="27"/>
      <c r="R97" s="32"/>
      <c r="S97" s="5"/>
      <c r="T97" s="12"/>
      <c r="U97" s="5"/>
      <c r="V97" s="32"/>
      <c r="W97" s="5"/>
      <c r="X97" s="12"/>
      <c r="Y97" s="5"/>
    </row>
    <row r="98" spans="2:25" ht="16.2">
      <c r="B98" s="167" t="s">
        <v>189</v>
      </c>
      <c r="C98" s="186">
        <f>C96*C97</f>
        <v>0</v>
      </c>
      <c r="D98" s="187"/>
      <c r="E98" s="186">
        <f>E96*E97</f>
        <v>0</v>
      </c>
      <c r="F98" s="84"/>
      <c r="G98" s="186">
        <f>G96*G97</f>
        <v>0</v>
      </c>
      <c r="H98" s="84"/>
      <c r="I98" s="188">
        <f>I96*I97</f>
        <v>0</v>
      </c>
      <c r="K98" s="5"/>
      <c r="L98" s="12"/>
      <c r="M98" s="5"/>
      <c r="N98" s="32"/>
      <c r="O98" s="27"/>
      <c r="P98" s="388"/>
      <c r="Q98" s="27"/>
      <c r="R98" s="32"/>
      <c r="S98" s="5"/>
      <c r="T98" s="12"/>
      <c r="U98" s="5"/>
      <c r="V98" s="32"/>
      <c r="W98" s="5"/>
      <c r="X98" s="12"/>
      <c r="Y98" s="5"/>
    </row>
    <row r="99" spans="2:25" ht="31.8" thickBot="1">
      <c r="B99" s="131" t="s">
        <v>178</v>
      </c>
      <c r="C99" s="171">
        <v>0</v>
      </c>
      <c r="D99" s="189"/>
      <c r="E99" s="171">
        <v>0</v>
      </c>
      <c r="F99" s="190"/>
      <c r="G99" s="171">
        <v>0</v>
      </c>
      <c r="H99" s="190"/>
      <c r="I99" s="171">
        <v>0</v>
      </c>
      <c r="K99" s="5"/>
      <c r="L99" s="5"/>
      <c r="M99" s="12"/>
      <c r="N99" s="32"/>
      <c r="O99" s="27"/>
      <c r="P99" s="27"/>
      <c r="Q99" s="388"/>
      <c r="R99" s="32"/>
      <c r="S99" s="5"/>
      <c r="T99" s="5"/>
      <c r="U99" s="12"/>
      <c r="V99" s="32"/>
      <c r="W99" s="5"/>
      <c r="X99" s="5"/>
      <c r="Y99" s="12"/>
    </row>
    <row r="100" spans="2:25" ht="15.6">
      <c r="B100" s="101" t="s">
        <v>183</v>
      </c>
      <c r="C100" s="176"/>
      <c r="D100" s="191"/>
      <c r="E100" s="67"/>
      <c r="F100" s="67"/>
      <c r="G100" s="67"/>
      <c r="H100" s="67"/>
      <c r="I100" s="69"/>
      <c r="K100" s="5"/>
      <c r="L100" s="5"/>
      <c r="M100" s="12"/>
      <c r="O100" s="27"/>
      <c r="P100" s="27"/>
      <c r="Q100" s="388"/>
      <c r="S100" s="5"/>
      <c r="T100" s="5"/>
      <c r="U100" s="12"/>
      <c r="W100" s="5"/>
      <c r="X100" s="5"/>
      <c r="Y100" s="12"/>
    </row>
    <row r="101" spans="2:25" ht="31.2">
      <c r="B101" s="106" t="s">
        <v>185</v>
      </c>
      <c r="C101" s="78">
        <v>0</v>
      </c>
      <c r="D101" s="185"/>
      <c r="E101" s="78">
        <v>0</v>
      </c>
      <c r="F101" s="128"/>
      <c r="G101" s="78">
        <v>0</v>
      </c>
      <c r="H101" s="128"/>
      <c r="I101" s="78">
        <v>0</v>
      </c>
    </row>
    <row r="102" spans="2:25" ht="16.8" thickBot="1">
      <c r="B102" s="338" t="s">
        <v>183</v>
      </c>
      <c r="C102" s="97">
        <f>C96*C101</f>
        <v>0</v>
      </c>
      <c r="D102" s="136"/>
      <c r="E102" s="97">
        <v>0</v>
      </c>
      <c r="F102" s="136"/>
      <c r="G102" s="97">
        <f>G96*G101</f>
        <v>0</v>
      </c>
      <c r="H102" s="136"/>
      <c r="I102" s="139">
        <f>I96*I101</f>
        <v>0</v>
      </c>
    </row>
    <row r="103" spans="2:25" ht="15.6">
      <c r="B103" s="344" t="s">
        <v>179</v>
      </c>
      <c r="C103" s="340"/>
      <c r="D103" s="341"/>
      <c r="E103" s="340"/>
      <c r="F103" s="342"/>
      <c r="G103" s="340"/>
      <c r="H103" s="342"/>
      <c r="I103" s="343"/>
    </row>
    <row r="104" spans="2:25" ht="15.6">
      <c r="B104" s="74" t="s">
        <v>193</v>
      </c>
      <c r="C104" s="78">
        <v>0</v>
      </c>
      <c r="D104" s="185"/>
      <c r="E104" s="78">
        <v>0</v>
      </c>
      <c r="F104" s="128"/>
      <c r="G104" s="78">
        <v>0</v>
      </c>
      <c r="H104" s="128"/>
      <c r="I104" s="78">
        <v>0</v>
      </c>
    </row>
    <row r="105" spans="2:25" ht="16.8" thickBot="1">
      <c r="B105" s="96" t="s">
        <v>179</v>
      </c>
      <c r="C105" s="97">
        <f>C104</f>
        <v>0</v>
      </c>
      <c r="D105" s="136"/>
      <c r="E105" s="97">
        <f>E104</f>
        <v>0</v>
      </c>
      <c r="F105" s="136"/>
      <c r="G105" s="97">
        <f>G104</f>
        <v>0</v>
      </c>
      <c r="H105" s="136"/>
      <c r="I105" s="139">
        <f>I104</f>
        <v>0</v>
      </c>
    </row>
    <row r="106" spans="2:25" ht="16.8" thickBot="1">
      <c r="B106" s="96" t="s">
        <v>339</v>
      </c>
      <c r="C106" s="136">
        <f>C102+C105</f>
        <v>0</v>
      </c>
      <c r="D106" s="136"/>
      <c r="E106" s="136">
        <f>E102+E105</f>
        <v>0</v>
      </c>
      <c r="F106" s="136"/>
      <c r="G106" s="136">
        <f>G102+G105</f>
        <v>0</v>
      </c>
      <c r="H106" s="136"/>
      <c r="I106" s="136">
        <f>I102+I105</f>
        <v>0</v>
      </c>
    </row>
    <row r="107" spans="2:25" ht="31.8" thickBot="1">
      <c r="B107" s="192" t="s">
        <v>187</v>
      </c>
      <c r="C107" s="179">
        <v>0</v>
      </c>
      <c r="D107" s="193"/>
      <c r="E107" s="179">
        <v>0</v>
      </c>
      <c r="F107" s="194"/>
      <c r="G107" s="179">
        <v>0</v>
      </c>
      <c r="H107" s="194"/>
      <c r="I107" s="179">
        <v>0</v>
      </c>
    </row>
    <row r="108" spans="2:25" ht="16.2" thickBot="1">
      <c r="B108" s="152"/>
      <c r="C108" s="153"/>
      <c r="D108" s="153"/>
      <c r="E108" s="153"/>
      <c r="F108" s="153"/>
      <c r="G108" s="153"/>
      <c r="H108" s="153"/>
      <c r="I108" s="153"/>
      <c r="J108" s="4"/>
      <c r="K108" s="20"/>
      <c r="L108" s="20"/>
      <c r="M108" s="204"/>
      <c r="N108" s="21"/>
      <c r="O108" s="288"/>
      <c r="P108" s="288"/>
      <c r="Q108" s="385"/>
      <c r="R108" s="21"/>
      <c r="S108" s="20"/>
      <c r="T108" s="20"/>
      <c r="U108" s="20"/>
      <c r="V108" s="21"/>
      <c r="W108" s="20"/>
      <c r="X108" s="20"/>
      <c r="Y108" s="20"/>
    </row>
    <row r="109" spans="2:25" ht="16.2" thickBot="1">
      <c r="B109" s="492" t="s">
        <v>418</v>
      </c>
      <c r="C109" s="61"/>
      <c r="D109" s="149"/>
      <c r="E109" s="61"/>
      <c r="F109" s="61"/>
      <c r="G109" s="61"/>
      <c r="H109" s="61"/>
      <c r="I109" s="61"/>
      <c r="K109" s="20"/>
      <c r="L109" s="20"/>
      <c r="M109" s="204"/>
      <c r="N109" s="21"/>
      <c r="O109" s="288"/>
      <c r="P109" s="288"/>
      <c r="Q109" s="385"/>
      <c r="R109" s="21"/>
      <c r="S109" s="20"/>
      <c r="T109" s="20"/>
      <c r="U109" s="20"/>
      <c r="V109" s="21"/>
      <c r="W109" s="20"/>
      <c r="X109" s="20"/>
      <c r="Y109" s="20"/>
    </row>
    <row r="110" spans="2:25" ht="16.2" thickBot="1">
      <c r="B110" s="493"/>
      <c r="C110" s="61"/>
      <c r="D110" s="149"/>
      <c r="E110" s="61"/>
      <c r="F110" s="61"/>
      <c r="G110" s="61"/>
      <c r="H110" s="61"/>
      <c r="I110" s="61"/>
      <c r="K110" s="20"/>
      <c r="L110" s="20"/>
      <c r="M110" s="204"/>
      <c r="N110" s="21"/>
      <c r="O110" s="288"/>
      <c r="P110" s="288"/>
      <c r="Q110" s="385"/>
      <c r="R110" s="21"/>
      <c r="S110" s="20"/>
      <c r="T110" s="20"/>
      <c r="U110" s="20"/>
      <c r="V110" s="21"/>
      <c r="W110" s="20"/>
      <c r="X110" s="20"/>
      <c r="Y110" s="20"/>
    </row>
    <row r="111" spans="2:25" ht="16.2" thickBot="1">
      <c r="B111" s="154"/>
      <c r="C111" s="61"/>
      <c r="D111" s="149"/>
      <c r="E111" s="61"/>
      <c r="F111" s="61"/>
      <c r="G111" s="61"/>
      <c r="H111" s="61"/>
      <c r="I111" s="61"/>
      <c r="K111" s="20"/>
      <c r="L111" s="20"/>
      <c r="M111" s="204"/>
      <c r="N111" s="21"/>
      <c r="O111" s="288"/>
      <c r="P111" s="288"/>
      <c r="Q111" s="385"/>
      <c r="R111" s="21"/>
      <c r="S111" s="20"/>
      <c r="T111" s="20"/>
      <c r="U111" s="20"/>
      <c r="V111" s="21"/>
      <c r="W111" s="20"/>
      <c r="X111" s="20"/>
      <c r="Y111" s="20"/>
    </row>
    <row r="112" spans="2:25" ht="15.6">
      <c r="B112" s="494" t="str">
        <f>'Company Input'!C12</f>
        <v>Commissions &amp; Royalties</v>
      </c>
      <c r="C112" s="494"/>
      <c r="D112" s="155"/>
      <c r="E112" s="156"/>
      <c r="F112" s="157"/>
      <c r="G112" s="156"/>
      <c r="H112" s="157"/>
      <c r="I112" s="158"/>
      <c r="K112" s="62" t="s">
        <v>194</v>
      </c>
      <c r="L112" s="197">
        <f>+C119*C120</f>
        <v>0</v>
      </c>
      <c r="M112" s="197"/>
      <c r="N112" s="21"/>
      <c r="O112" s="62" t="s">
        <v>194</v>
      </c>
      <c r="P112" s="197">
        <f>+E119*E120</f>
        <v>0</v>
      </c>
      <c r="Q112" s="197"/>
      <c r="R112" s="21"/>
      <c r="S112" s="198" t="s">
        <v>194</v>
      </c>
      <c r="T112" s="197">
        <f>+G119*G120</f>
        <v>0</v>
      </c>
      <c r="U112" s="199"/>
      <c r="V112" s="21"/>
      <c r="W112" s="198" t="s">
        <v>194</v>
      </c>
      <c r="X112" s="197">
        <f>+I119*I120</f>
        <v>0</v>
      </c>
      <c r="Y112" s="199"/>
    </row>
    <row r="113" spans="2:25" ht="16.2" thickBot="1">
      <c r="B113" s="159" t="s">
        <v>418</v>
      </c>
      <c r="C113" s="160"/>
      <c r="D113" s="161"/>
      <c r="E113" s="160"/>
      <c r="F113" s="162"/>
      <c r="G113" s="160"/>
      <c r="H113" s="162"/>
      <c r="I113" s="163"/>
      <c r="K113" s="62" t="s">
        <v>195</v>
      </c>
      <c r="L113" s="197">
        <f>(C119*(1-C120))</f>
        <v>0</v>
      </c>
      <c r="M113" s="62"/>
      <c r="N113" s="21"/>
      <c r="O113" s="387" t="s">
        <v>195</v>
      </c>
      <c r="P113" s="386">
        <f>+(E119*(1-E120))</f>
        <v>0</v>
      </c>
      <c r="Q113" s="387"/>
      <c r="R113" s="21"/>
      <c r="S113" s="205" t="s">
        <v>195</v>
      </c>
      <c r="T113" s="197">
        <f>+(G119*(1-G120))</f>
        <v>0</v>
      </c>
      <c r="U113" s="205"/>
      <c r="V113" s="21"/>
      <c r="W113" s="205" t="s">
        <v>195</v>
      </c>
      <c r="X113" s="386">
        <f>+(I119*(1-I120))</f>
        <v>0</v>
      </c>
      <c r="Y113" s="205"/>
    </row>
    <row r="114" spans="2:25" ht="15.6">
      <c r="B114" s="164" t="s">
        <v>422</v>
      </c>
      <c r="C114" s="450">
        <v>0</v>
      </c>
      <c r="D114" s="165"/>
      <c r="E114" s="450">
        <v>0</v>
      </c>
      <c r="F114" s="166"/>
      <c r="G114" s="450">
        <v>0</v>
      </c>
      <c r="H114" s="166"/>
      <c r="I114" s="450">
        <v>0</v>
      </c>
      <c r="K114" s="62" t="s">
        <v>294</v>
      </c>
      <c r="L114" s="62"/>
      <c r="M114" s="197">
        <f>+C119</f>
        <v>0</v>
      </c>
      <c r="N114" s="21"/>
      <c r="O114" s="62" t="s">
        <v>294</v>
      </c>
      <c r="P114" s="62"/>
      <c r="Q114" s="197">
        <f>+E119</f>
        <v>0</v>
      </c>
      <c r="R114" s="21"/>
      <c r="S114" s="198" t="s">
        <v>294</v>
      </c>
      <c r="T114" s="198"/>
      <c r="U114" s="199">
        <f>+G119</f>
        <v>0</v>
      </c>
      <c r="V114" s="21"/>
      <c r="W114" s="198" t="s">
        <v>294</v>
      </c>
      <c r="X114" s="198"/>
      <c r="Y114" s="199">
        <f>+I119</f>
        <v>0</v>
      </c>
    </row>
    <row r="115" spans="2:25" ht="16.2" thickBot="1">
      <c r="B115" s="154"/>
      <c r="C115" s="61"/>
      <c r="D115" s="149"/>
      <c r="E115" s="61"/>
      <c r="F115" s="61"/>
      <c r="G115" s="61"/>
      <c r="H115" s="61"/>
      <c r="I115" s="61"/>
      <c r="K115" s="20"/>
      <c r="L115" s="20"/>
      <c r="M115" s="204"/>
      <c r="N115" s="20"/>
      <c r="O115" s="288"/>
      <c r="P115" s="288"/>
      <c r="Q115" s="385"/>
      <c r="R115" s="20"/>
      <c r="S115" s="20"/>
      <c r="T115" s="20"/>
      <c r="U115" s="20"/>
      <c r="V115" s="20"/>
      <c r="W115" s="20"/>
      <c r="X115" s="20"/>
      <c r="Y115" s="20"/>
    </row>
    <row r="116" spans="2:25" ht="15.6">
      <c r="B116" s="494" t="str">
        <f>'Company Input'!C13</f>
        <v>Grants &amp; Awards</v>
      </c>
      <c r="C116" s="494"/>
      <c r="D116" s="155"/>
      <c r="E116" s="156"/>
      <c r="F116" s="157"/>
      <c r="G116" s="156"/>
      <c r="H116" s="157"/>
      <c r="I116" s="158"/>
      <c r="K116" s="20"/>
      <c r="L116" s="20"/>
      <c r="M116" s="20"/>
      <c r="N116" s="20"/>
      <c r="O116" s="288"/>
      <c r="P116" s="288"/>
      <c r="Q116" s="288"/>
      <c r="R116" s="20"/>
      <c r="S116" s="20"/>
      <c r="T116" s="20"/>
      <c r="U116" s="20"/>
      <c r="V116" s="20"/>
      <c r="W116" s="20"/>
      <c r="X116" s="20"/>
      <c r="Y116" s="20"/>
    </row>
    <row r="117" spans="2:25" ht="15.6">
      <c r="B117" s="159" t="s">
        <v>418</v>
      </c>
      <c r="C117" s="160"/>
      <c r="D117" s="161"/>
      <c r="E117" s="160"/>
      <c r="F117" s="162"/>
      <c r="G117" s="160"/>
      <c r="H117" s="162"/>
      <c r="I117" s="163"/>
      <c r="K117" s="20"/>
      <c r="L117" s="20"/>
      <c r="M117" s="20"/>
      <c r="N117" s="20"/>
      <c r="O117" s="288"/>
      <c r="P117" s="288"/>
      <c r="Q117" s="288"/>
      <c r="R117" s="20"/>
      <c r="S117" s="20"/>
      <c r="T117" s="20"/>
      <c r="U117" s="20"/>
      <c r="V117" s="20"/>
      <c r="W117" s="20"/>
      <c r="X117" s="20"/>
      <c r="Y117" s="20"/>
    </row>
    <row r="118" spans="2:25" ht="15.6">
      <c r="B118" s="106" t="s">
        <v>421</v>
      </c>
      <c r="C118" s="78">
        <v>0</v>
      </c>
      <c r="D118" s="104"/>
      <c r="E118" s="78">
        <v>0</v>
      </c>
      <c r="F118" s="105"/>
      <c r="G118" s="78">
        <v>0</v>
      </c>
      <c r="H118" s="105"/>
      <c r="I118" s="78">
        <v>0</v>
      </c>
      <c r="K118" s="20"/>
      <c r="L118" s="20"/>
      <c r="M118" s="204"/>
      <c r="N118" s="21"/>
      <c r="O118" s="288"/>
      <c r="P118" s="288"/>
      <c r="Q118" s="385"/>
      <c r="R118" s="21"/>
      <c r="S118" s="20"/>
      <c r="T118" s="20"/>
      <c r="U118" s="20"/>
      <c r="V118" s="21"/>
      <c r="W118" s="20"/>
      <c r="X118" s="20"/>
      <c r="Y118" s="20"/>
    </row>
    <row r="119" spans="2:25" ht="16.2">
      <c r="B119" s="167" t="s">
        <v>418</v>
      </c>
      <c r="C119" s="168">
        <f>+C114+C118</f>
        <v>0</v>
      </c>
      <c r="D119" s="169"/>
      <c r="E119" s="168">
        <f>+E114+E118</f>
        <v>0</v>
      </c>
      <c r="F119" s="84"/>
      <c r="G119" s="168">
        <f>+G114+G118</f>
        <v>0</v>
      </c>
      <c r="H119" s="84"/>
      <c r="I119" s="168">
        <f>+I114+I118</f>
        <v>0</v>
      </c>
      <c r="K119" s="20"/>
      <c r="L119" s="20"/>
      <c r="M119" s="204"/>
      <c r="N119" s="20"/>
      <c r="O119" s="288"/>
      <c r="P119" s="288"/>
      <c r="Q119" s="385"/>
      <c r="R119" s="20"/>
      <c r="S119" s="20"/>
      <c r="T119" s="20"/>
      <c r="U119" s="20"/>
      <c r="V119" s="20"/>
      <c r="W119" s="20"/>
      <c r="X119" s="20"/>
      <c r="Y119" s="20"/>
    </row>
    <row r="120" spans="2:25" ht="31.8" thickBot="1">
      <c r="B120" s="86" t="s">
        <v>440</v>
      </c>
      <c r="C120" s="171">
        <v>0</v>
      </c>
      <c r="D120" s="172"/>
      <c r="E120" s="171">
        <v>0</v>
      </c>
      <c r="F120" s="173"/>
      <c r="G120" s="171">
        <v>0</v>
      </c>
      <c r="H120" s="174"/>
      <c r="I120" s="175">
        <v>0</v>
      </c>
      <c r="K120" s="20"/>
      <c r="L120" s="20"/>
      <c r="M120" s="20"/>
      <c r="N120" s="20"/>
      <c r="O120" s="288"/>
      <c r="P120" s="288"/>
      <c r="Q120" s="288"/>
      <c r="R120" s="20"/>
      <c r="S120" s="61"/>
      <c r="T120" s="61"/>
      <c r="U120" s="61"/>
      <c r="V120" s="61"/>
      <c r="W120" s="61"/>
      <c r="X120" s="61"/>
      <c r="Y120" s="61"/>
    </row>
    <row r="121" spans="2:25" ht="15.6">
      <c r="K121" s="61"/>
      <c r="L121" s="61"/>
      <c r="M121" s="61"/>
      <c r="N121" s="61"/>
      <c r="O121" s="280"/>
      <c r="P121" s="280"/>
      <c r="Q121" s="280"/>
      <c r="R121" s="20"/>
      <c r="S121" s="61"/>
      <c r="T121" s="61"/>
      <c r="U121" s="61"/>
      <c r="V121" s="61"/>
      <c r="W121" s="61"/>
      <c r="X121" s="61"/>
      <c r="Y121" s="61"/>
    </row>
    <row r="122" spans="2:25" ht="15.6">
      <c r="K122" s="280"/>
      <c r="L122" s="384"/>
      <c r="M122" s="280"/>
      <c r="N122" s="202"/>
      <c r="O122" s="280"/>
      <c r="P122" s="384"/>
      <c r="Q122" s="280"/>
      <c r="R122" s="21"/>
      <c r="S122" s="280"/>
      <c r="T122" s="384"/>
      <c r="U122" s="280"/>
      <c r="V122" s="202"/>
      <c r="W122" s="280"/>
      <c r="X122" s="384"/>
      <c r="Y122" s="280"/>
    </row>
    <row r="123" spans="2:25" ht="15.6">
      <c r="K123" s="280"/>
      <c r="L123" s="280"/>
      <c r="M123" s="384"/>
      <c r="N123" s="202"/>
      <c r="O123" s="280"/>
      <c r="P123" s="280"/>
      <c r="Q123" s="384"/>
      <c r="R123" s="21"/>
      <c r="S123" s="280"/>
      <c r="T123" s="280"/>
      <c r="U123" s="384"/>
      <c r="V123" s="202"/>
      <c r="W123" s="280"/>
      <c r="X123" s="280"/>
      <c r="Y123" s="384"/>
    </row>
    <row r="137" spans="2:13">
      <c r="L137" s="9"/>
      <c r="M137" s="9"/>
    </row>
    <row r="138" spans="2:13">
      <c r="L138" s="9"/>
      <c r="M138" s="9"/>
    </row>
    <row r="139" spans="2:13">
      <c r="L139" s="9"/>
      <c r="M139" s="9"/>
    </row>
    <row r="140" spans="2:13">
      <c r="B140" s="34"/>
      <c r="L140" s="9"/>
      <c r="M140" s="9"/>
    </row>
    <row r="141" spans="2:13">
      <c r="L141" s="9"/>
      <c r="M141" s="9"/>
    </row>
    <row r="142" spans="2:13">
      <c r="L142" s="9"/>
      <c r="M142" s="9"/>
    </row>
    <row r="143" spans="2:13">
      <c r="B143" s="34"/>
      <c r="L143" s="9"/>
      <c r="M143" s="9"/>
    </row>
    <row r="144" spans="2:13">
      <c r="L144" s="9"/>
      <c r="M144" s="9"/>
    </row>
    <row r="145" spans="2:13">
      <c r="L145" s="9"/>
      <c r="M145" s="9"/>
    </row>
    <row r="146" spans="2:13">
      <c r="B146" s="34"/>
      <c r="L146" s="9"/>
      <c r="M146" s="9"/>
    </row>
    <row r="147" spans="2:13">
      <c r="L147" s="9"/>
      <c r="M147" s="9"/>
    </row>
    <row r="148" spans="2:13">
      <c r="L148" s="9"/>
      <c r="M148" s="9"/>
    </row>
    <row r="149" spans="2:13">
      <c r="B149" s="34"/>
      <c r="L149" s="9"/>
      <c r="M149" s="9"/>
    </row>
    <row r="150" spans="2:13">
      <c r="L150" s="9"/>
      <c r="M150" s="9"/>
    </row>
    <row r="151" spans="2:13">
      <c r="L151" s="9"/>
      <c r="M151" s="9"/>
    </row>
    <row r="152" spans="2:13">
      <c r="M152" s="9"/>
    </row>
  </sheetData>
  <sheetProtection password="8690" sheet="1" objects="1" scenarios="1" formatCells="0" formatColumns="0" formatRows="0"/>
  <protectedRanges>
    <protectedRange sqref="C89:I89 C92:I92 C96:I97 C99:I99 C101:I101 C104:I104 C107:I107" name="Range8"/>
    <protectedRange sqref="H1:H1048576" name="Range6"/>
    <protectedRange sqref="D1:D1048576" name="Range4"/>
    <protectedRange sqref="C15:I15" name="Range2"/>
    <protectedRange sqref="C12:I13" name="Range1"/>
    <protectedRange sqref="C71:I71 C120:I120 C42:I42 C17:I18 C21:I22 C25:I25 C29:I30 C32:I32 C34:I35 C38:I39 C46:I47 C49:I49 C51:I52 C55:I56 C59:I59 C66:I67 C69:I69 C74:I74 C77:I77 C81:I82 C84:I84 C114:I114 C118:I118" name="Range3"/>
    <protectedRange sqref="F1:F1048576" name="Range5"/>
    <protectedRange sqref="C86:I86" name="Range7"/>
  </protectedRanges>
  <mergeCells count="47">
    <mergeCell ref="B1:B5"/>
    <mergeCell ref="S7:S8"/>
    <mergeCell ref="T7:T8"/>
    <mergeCell ref="U7:U8"/>
    <mergeCell ref="S2:U3"/>
    <mergeCell ref="S4:U5"/>
    <mergeCell ref="I7:I9"/>
    <mergeCell ref="I1:I3"/>
    <mergeCell ref="G1:G3"/>
    <mergeCell ref="E1:E3"/>
    <mergeCell ref="F1:F9"/>
    <mergeCell ref="D1:D9"/>
    <mergeCell ref="C7:C9"/>
    <mergeCell ref="E7:E9"/>
    <mergeCell ref="G7:G9"/>
    <mergeCell ref="C1:C3"/>
    <mergeCell ref="W2:Y3"/>
    <mergeCell ref="W4:Y5"/>
    <mergeCell ref="W7:W8"/>
    <mergeCell ref="X7:X8"/>
    <mergeCell ref="Y7:Y8"/>
    <mergeCell ref="O2:Q3"/>
    <mergeCell ref="O4:Q5"/>
    <mergeCell ref="O7:O8"/>
    <mergeCell ref="P7:P8"/>
    <mergeCell ref="Q7:Q8"/>
    <mergeCell ref="K2:M3"/>
    <mergeCell ref="K4:M5"/>
    <mergeCell ref="B61:B62"/>
    <mergeCell ref="B64:C64"/>
    <mergeCell ref="K7:K8"/>
    <mergeCell ref="L7:L8"/>
    <mergeCell ref="M7:M8"/>
    <mergeCell ref="C4:C5"/>
    <mergeCell ref="E4:E5"/>
    <mergeCell ref="G4:G5"/>
    <mergeCell ref="I4:I5"/>
    <mergeCell ref="B44:C44"/>
    <mergeCell ref="B7:B8"/>
    <mergeCell ref="B10:C10"/>
    <mergeCell ref="B27:C27"/>
    <mergeCell ref="H1:H9"/>
    <mergeCell ref="B109:B110"/>
    <mergeCell ref="B112:C112"/>
    <mergeCell ref="B116:C116"/>
    <mergeCell ref="B79:C79"/>
    <mergeCell ref="B94:C94"/>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92"/>
  <sheetViews>
    <sheetView zoomScale="90" zoomScaleNormal="90" workbookViewId="0">
      <selection activeCell="I27" sqref="I27"/>
    </sheetView>
  </sheetViews>
  <sheetFormatPr defaultColWidth="8.6640625" defaultRowHeight="13.8"/>
  <cols>
    <col min="1" max="1" width="17.109375" style="31" bestFit="1" customWidth="1"/>
    <col min="2" max="2" width="51.88671875" style="31" customWidth="1"/>
    <col min="3" max="3" width="22.33203125" style="31" customWidth="1"/>
    <col min="4" max="4" width="3.109375" style="31" customWidth="1"/>
    <col min="5" max="5" width="13.6640625" style="31" customWidth="1"/>
    <col min="6" max="6" width="3.109375" style="31" customWidth="1"/>
    <col min="7" max="7" width="13.6640625" style="31" customWidth="1"/>
    <col min="8" max="8" width="3.109375" style="31" customWidth="1"/>
    <col min="9" max="9" width="13.6640625" style="31" customWidth="1"/>
    <col min="10" max="10" width="8.6640625" style="31" customWidth="1"/>
    <col min="11" max="11" width="8.6640625" style="31" hidden="1" customWidth="1"/>
    <col min="12" max="12" width="28.44140625" style="31" hidden="1" customWidth="1"/>
    <col min="13" max="13" width="17.6640625" style="31" hidden="1" customWidth="1"/>
    <col min="14" max="14" width="22.44140625" style="31" hidden="1" customWidth="1"/>
    <col min="15" max="15" width="8.6640625" style="31" hidden="1" customWidth="1"/>
    <col min="16" max="16" width="28.44140625" style="395" hidden="1" customWidth="1"/>
    <col min="17" max="18" width="15.109375" style="395" hidden="1" customWidth="1"/>
    <col min="19" max="19" width="8.6640625" style="31" hidden="1" customWidth="1"/>
    <col min="20" max="20" width="28.44140625" style="31" hidden="1" customWidth="1"/>
    <col min="21" max="22" width="15.109375" style="31" hidden="1" customWidth="1"/>
    <col min="23" max="23" width="8.6640625" style="31" hidden="1" customWidth="1"/>
    <col min="24" max="24" width="28.44140625" style="31" hidden="1" customWidth="1"/>
    <col min="25" max="25" width="14.44140625" style="31" hidden="1" customWidth="1"/>
    <col min="26" max="26" width="7.44140625" style="31" hidden="1" customWidth="1"/>
    <col min="27" max="27" width="8.6640625" style="31" hidden="1" customWidth="1"/>
    <col min="28" max="29" width="8.6640625" style="31" customWidth="1"/>
    <col min="30" max="16384" width="8.6640625" style="31"/>
  </cols>
  <sheetData>
    <row r="1" spans="1:26" ht="15.75" customHeight="1" thickBot="1">
      <c r="A1" s="208" t="s">
        <v>142</v>
      </c>
      <c r="B1" s="54"/>
      <c r="C1" s="209">
        <f>E1-1</f>
        <v>2025</v>
      </c>
      <c r="D1" s="209"/>
      <c r="E1" s="209">
        <f>'Company Input'!C16</f>
        <v>2026</v>
      </c>
      <c r="F1" s="209"/>
      <c r="G1" s="209">
        <f>E1+1</f>
        <v>2027</v>
      </c>
      <c r="H1" s="209"/>
      <c r="I1" s="209">
        <f>E1+2</f>
        <v>2028</v>
      </c>
      <c r="J1" s="210"/>
      <c r="K1" s="210"/>
      <c r="L1" s="512">
        <v>2019</v>
      </c>
      <c r="M1" s="512"/>
      <c r="N1" s="512"/>
      <c r="O1" s="210"/>
      <c r="P1" s="513">
        <v>2020</v>
      </c>
      <c r="Q1" s="513"/>
      <c r="R1" s="513"/>
      <c r="S1" s="210"/>
      <c r="T1" s="512">
        <v>2021</v>
      </c>
      <c r="U1" s="512"/>
      <c r="V1" s="512"/>
      <c r="W1" s="210"/>
      <c r="X1" s="512">
        <v>2022</v>
      </c>
      <c r="Y1" s="512"/>
      <c r="Z1" s="512"/>
    </row>
    <row r="2" spans="1:26" ht="79.2" customHeight="1" thickBot="1">
      <c r="A2" s="211" t="s">
        <v>151</v>
      </c>
      <c r="B2" s="212" t="s">
        <v>390</v>
      </c>
      <c r="C2" s="213">
        <v>0</v>
      </c>
      <c r="D2" s="214"/>
      <c r="E2" s="473">
        <v>0</v>
      </c>
      <c r="F2" s="215"/>
      <c r="G2" s="473">
        <v>0</v>
      </c>
      <c r="H2" s="215"/>
      <c r="I2" s="473">
        <v>0</v>
      </c>
      <c r="J2" s="216"/>
      <c r="K2" s="210"/>
      <c r="L2" s="363" t="s">
        <v>201</v>
      </c>
      <c r="M2" s="218">
        <f>C2</f>
        <v>0</v>
      </c>
      <c r="N2" s="217"/>
      <c r="O2" s="210"/>
      <c r="P2" s="363" t="s">
        <v>201</v>
      </c>
      <c r="Q2" s="389">
        <f>E2</f>
        <v>0</v>
      </c>
      <c r="R2" s="363"/>
      <c r="S2" s="210"/>
      <c r="T2" s="217" t="s">
        <v>201</v>
      </c>
      <c r="U2" s="218">
        <f>G2</f>
        <v>0</v>
      </c>
      <c r="V2" s="217"/>
      <c r="W2" s="210"/>
      <c r="X2" s="217" t="s">
        <v>201</v>
      </c>
      <c r="Y2" s="218">
        <f>I2</f>
        <v>0</v>
      </c>
      <c r="Z2" s="217"/>
    </row>
    <row r="3" spans="1:26" ht="30" customHeight="1">
      <c r="A3" s="219" t="s">
        <v>249</v>
      </c>
      <c r="B3" s="220" t="s">
        <v>373</v>
      </c>
      <c r="C3" s="437">
        <v>0</v>
      </c>
      <c r="D3" s="221"/>
      <c r="E3" s="474">
        <v>0</v>
      </c>
      <c r="F3" s="222"/>
      <c r="G3" s="474">
        <v>0</v>
      </c>
      <c r="H3" s="222"/>
      <c r="I3" s="474">
        <v>0</v>
      </c>
      <c r="J3" s="210"/>
      <c r="K3" s="210"/>
      <c r="L3" s="363" t="s">
        <v>174</v>
      </c>
      <c r="M3" s="217"/>
      <c r="N3" s="218">
        <f>M2</f>
        <v>0</v>
      </c>
      <c r="O3" s="210"/>
      <c r="P3" s="363" t="s">
        <v>174</v>
      </c>
      <c r="Q3" s="363"/>
      <c r="R3" s="389">
        <f>Q2</f>
        <v>0</v>
      </c>
      <c r="S3" s="210"/>
      <c r="T3" s="217" t="s">
        <v>174</v>
      </c>
      <c r="U3" s="217"/>
      <c r="V3" s="218">
        <f>U2</f>
        <v>0</v>
      </c>
      <c r="W3" s="210"/>
      <c r="X3" s="217" t="s">
        <v>174</v>
      </c>
      <c r="Y3" s="217"/>
      <c r="Z3" s="218">
        <f>Y2</f>
        <v>0</v>
      </c>
    </row>
    <row r="4" spans="1:26" ht="31.5" customHeight="1">
      <c r="A4" s="210"/>
      <c r="B4" s="228"/>
      <c r="C4" s="229"/>
      <c r="D4" s="230"/>
      <c r="E4" s="229"/>
      <c r="F4" s="231"/>
      <c r="G4" s="229"/>
      <c r="H4" s="231"/>
      <c r="I4" s="229"/>
      <c r="J4" s="210"/>
      <c r="K4" s="210"/>
      <c r="L4" s="364"/>
      <c r="M4" s="226"/>
      <c r="N4" s="227"/>
      <c r="O4" s="210"/>
      <c r="P4" s="364"/>
      <c r="Q4" s="364"/>
      <c r="R4" s="390"/>
      <c r="S4" s="210"/>
      <c r="T4" s="226"/>
      <c r="U4" s="226"/>
      <c r="V4" s="227"/>
      <c r="W4" s="210"/>
      <c r="X4" s="226"/>
      <c r="Y4" s="226"/>
      <c r="Z4" s="227"/>
    </row>
    <row r="5" spans="1:26" ht="16.2" thickBot="1">
      <c r="A5" s="232" t="s">
        <v>143</v>
      </c>
      <c r="B5" s="228"/>
      <c r="C5" s="229"/>
      <c r="D5" s="230"/>
      <c r="E5" s="229"/>
      <c r="F5" s="231"/>
      <c r="G5" s="229"/>
      <c r="H5" s="231"/>
      <c r="I5" s="229"/>
      <c r="J5" s="210"/>
      <c r="K5" s="210"/>
      <c r="L5" s="363" t="s">
        <v>368</v>
      </c>
      <c r="M5" s="218">
        <f>C3</f>
        <v>0</v>
      </c>
      <c r="N5" s="217"/>
      <c r="O5" s="210"/>
      <c r="P5" s="363" t="s">
        <v>368</v>
      </c>
      <c r="Q5" s="389">
        <f>E3</f>
        <v>0</v>
      </c>
      <c r="R5" s="363"/>
      <c r="S5" s="210"/>
      <c r="T5" s="217" t="s">
        <v>368</v>
      </c>
      <c r="U5" s="218">
        <f>G3</f>
        <v>0</v>
      </c>
      <c r="V5" s="217"/>
      <c r="W5" s="210"/>
      <c r="X5" s="217" t="s">
        <v>368</v>
      </c>
      <c r="Y5" s="218">
        <f>I3</f>
        <v>0</v>
      </c>
      <c r="Z5" s="217"/>
    </row>
    <row r="6" spans="1:26" ht="21" customHeight="1" thickBot="1">
      <c r="A6" s="509" t="s">
        <v>77</v>
      </c>
      <c r="B6" s="369" t="s">
        <v>372</v>
      </c>
      <c r="C6" s="437">
        <v>0</v>
      </c>
      <c r="D6" s="370"/>
      <c r="E6" s="474">
        <v>0</v>
      </c>
      <c r="F6" s="371"/>
      <c r="G6" s="474">
        <v>0</v>
      </c>
      <c r="H6" s="371"/>
      <c r="I6" s="474">
        <v>0</v>
      </c>
      <c r="J6" s="210"/>
      <c r="K6" s="210"/>
      <c r="L6" s="363" t="s">
        <v>174</v>
      </c>
      <c r="M6" s="217"/>
      <c r="N6" s="218">
        <f>M5</f>
        <v>0</v>
      </c>
      <c r="O6" s="210"/>
      <c r="P6" s="363" t="s">
        <v>174</v>
      </c>
      <c r="Q6" s="363"/>
      <c r="R6" s="389">
        <f>Q5</f>
        <v>0</v>
      </c>
      <c r="S6" s="210"/>
      <c r="T6" s="217" t="s">
        <v>174</v>
      </c>
      <c r="U6" s="217"/>
      <c r="V6" s="218">
        <f>U5</f>
        <v>0</v>
      </c>
      <c r="W6" s="210"/>
      <c r="X6" s="217" t="s">
        <v>174</v>
      </c>
      <c r="Y6" s="217"/>
      <c r="Z6" s="218">
        <f>Y5</f>
        <v>0</v>
      </c>
    </row>
    <row r="7" spans="1:26" ht="30" customHeight="1" thickBot="1">
      <c r="A7" s="510"/>
      <c r="B7" s="355" t="s">
        <v>374</v>
      </c>
      <c r="C7" s="437">
        <v>0</v>
      </c>
      <c r="D7" s="356"/>
      <c r="E7" s="474">
        <v>0</v>
      </c>
      <c r="F7" s="357"/>
      <c r="G7" s="474">
        <v>0</v>
      </c>
      <c r="H7" s="357"/>
      <c r="I7" s="474">
        <v>0</v>
      </c>
      <c r="J7" s="233"/>
      <c r="K7" s="210"/>
      <c r="L7" s="234"/>
      <c r="M7" s="234"/>
      <c r="N7" s="234"/>
      <c r="O7" s="210"/>
      <c r="P7" s="234"/>
      <c r="Q7" s="234"/>
      <c r="R7" s="234"/>
      <c r="S7" s="210"/>
      <c r="T7" s="234"/>
      <c r="U7" s="234"/>
      <c r="V7" s="234"/>
      <c r="W7" s="210"/>
      <c r="X7" s="234"/>
      <c r="Y7" s="234"/>
      <c r="Z7" s="234"/>
    </row>
    <row r="8" spans="1:26" ht="15.6">
      <c r="A8" s="510"/>
      <c r="B8" s="355" t="s">
        <v>375</v>
      </c>
      <c r="C8" s="437">
        <v>0</v>
      </c>
      <c r="D8" s="356"/>
      <c r="E8" s="474">
        <v>0</v>
      </c>
      <c r="F8" s="357"/>
      <c r="G8" s="474">
        <v>0</v>
      </c>
      <c r="H8" s="357"/>
      <c r="I8" s="474">
        <v>0</v>
      </c>
      <c r="J8" s="210"/>
      <c r="K8" s="210"/>
      <c r="L8" s="363" t="s">
        <v>203</v>
      </c>
      <c r="M8" s="218">
        <f>C8</f>
        <v>0</v>
      </c>
      <c r="N8" s="217"/>
      <c r="O8" s="210"/>
      <c r="P8" s="363" t="s">
        <v>203</v>
      </c>
      <c r="Q8" s="389">
        <f>E8</f>
        <v>0</v>
      </c>
      <c r="R8" s="363"/>
      <c r="S8" s="210"/>
      <c r="T8" s="217" t="s">
        <v>203</v>
      </c>
      <c r="U8" s="218">
        <f>G8</f>
        <v>0</v>
      </c>
      <c r="V8" s="217"/>
      <c r="W8" s="210"/>
      <c r="X8" s="217" t="s">
        <v>203</v>
      </c>
      <c r="Y8" s="218">
        <f>I8</f>
        <v>0</v>
      </c>
      <c r="Z8" s="217"/>
    </row>
    <row r="9" spans="1:26" ht="16.8" thickBot="1">
      <c r="A9" s="511"/>
      <c r="B9" s="358" t="s">
        <v>369</v>
      </c>
      <c r="C9" s="359">
        <f>C6-C7</f>
        <v>0</v>
      </c>
      <c r="D9" s="360"/>
      <c r="E9" s="359">
        <f>C9+E6-E7</f>
        <v>0</v>
      </c>
      <c r="F9" s="361"/>
      <c r="G9" s="359">
        <f>E9+G6-G7</f>
        <v>0</v>
      </c>
      <c r="H9" s="361"/>
      <c r="I9" s="372">
        <f>G9+I6-I7</f>
        <v>0</v>
      </c>
      <c r="J9" s="210"/>
      <c r="K9" s="210"/>
      <c r="L9" s="363" t="s">
        <v>174</v>
      </c>
      <c r="M9" s="217"/>
      <c r="N9" s="218">
        <f>M8</f>
        <v>0</v>
      </c>
      <c r="O9" s="210"/>
      <c r="P9" s="363" t="s">
        <v>174</v>
      </c>
      <c r="Q9" s="363"/>
      <c r="R9" s="389">
        <f>Q8</f>
        <v>0</v>
      </c>
      <c r="S9" s="210"/>
      <c r="T9" s="217" t="s">
        <v>174</v>
      </c>
      <c r="U9" s="217"/>
      <c r="V9" s="218">
        <f>U8</f>
        <v>0</v>
      </c>
      <c r="W9" s="210"/>
      <c r="X9" s="217" t="s">
        <v>174</v>
      </c>
      <c r="Y9" s="217"/>
      <c r="Z9" s="218">
        <f>Y8</f>
        <v>0</v>
      </c>
    </row>
    <row r="10" spans="1:26" ht="31.8" thickBot="1">
      <c r="A10" s="373" t="s">
        <v>250</v>
      </c>
      <c r="B10" s="374" t="s">
        <v>376</v>
      </c>
      <c r="C10" s="437">
        <v>0</v>
      </c>
      <c r="D10" s="375"/>
      <c r="E10" s="474">
        <v>0</v>
      </c>
      <c r="F10" s="376"/>
      <c r="G10" s="474">
        <v>0</v>
      </c>
      <c r="H10" s="376"/>
      <c r="I10" s="474">
        <v>0</v>
      </c>
      <c r="J10" s="210"/>
      <c r="K10" s="210"/>
      <c r="L10" s="364" t="s">
        <v>392</v>
      </c>
      <c r="M10" s="226"/>
      <c r="N10" s="227"/>
      <c r="O10" s="210"/>
      <c r="P10" s="364"/>
      <c r="Q10" s="364"/>
      <c r="R10" s="390"/>
      <c r="S10" s="210"/>
      <c r="T10" s="226"/>
      <c r="U10" s="226"/>
      <c r="V10" s="227"/>
      <c r="W10" s="210"/>
      <c r="X10" s="226"/>
      <c r="Y10" s="226"/>
      <c r="Z10" s="227"/>
    </row>
    <row r="11" spans="1:26" ht="15.6">
      <c r="A11" s="235"/>
      <c r="B11" s="228"/>
      <c r="C11" s="229"/>
      <c r="D11" s="230"/>
      <c r="E11" s="229"/>
      <c r="F11" s="231"/>
      <c r="G11" s="229"/>
      <c r="H11" s="231"/>
      <c r="I11" s="229"/>
      <c r="J11" s="210"/>
      <c r="K11" s="210"/>
      <c r="L11" s="365" t="s">
        <v>77</v>
      </c>
      <c r="M11" s="238">
        <f>C7</f>
        <v>0</v>
      </c>
      <c r="N11" s="237"/>
      <c r="O11" s="210"/>
      <c r="P11" s="365" t="s">
        <v>77</v>
      </c>
      <c r="Q11" s="391">
        <f>E7</f>
        <v>0</v>
      </c>
      <c r="R11" s="391"/>
      <c r="S11" s="239"/>
      <c r="T11" s="238" t="s">
        <v>77</v>
      </c>
      <c r="U11" s="238">
        <f>G7</f>
        <v>0</v>
      </c>
      <c r="V11" s="238"/>
      <c r="W11" s="239"/>
      <c r="X11" s="238" t="s">
        <v>77</v>
      </c>
      <c r="Y11" s="238">
        <f>I7</f>
        <v>0</v>
      </c>
      <c r="Z11" s="237"/>
    </row>
    <row r="12" spans="1:26" ht="16.2" thickBot="1">
      <c r="A12" s="232" t="s">
        <v>44</v>
      </c>
      <c r="B12" s="228"/>
      <c r="C12" s="229"/>
      <c r="D12" s="230"/>
      <c r="E12" s="229"/>
      <c r="F12" s="231"/>
      <c r="G12" s="229"/>
      <c r="H12" s="231"/>
      <c r="I12" s="229"/>
      <c r="J12" s="210"/>
      <c r="K12" s="210"/>
      <c r="L12" s="365" t="s">
        <v>174</v>
      </c>
      <c r="M12" s="237"/>
      <c r="N12" s="240">
        <f>M11</f>
        <v>0</v>
      </c>
      <c r="O12" s="210"/>
      <c r="P12" s="365" t="s">
        <v>174</v>
      </c>
      <c r="Q12" s="365"/>
      <c r="R12" s="392">
        <f>Q11</f>
        <v>0</v>
      </c>
      <c r="S12" s="210"/>
      <c r="T12" s="237" t="s">
        <v>174</v>
      </c>
      <c r="U12" s="237"/>
      <c r="V12" s="240">
        <f>U11</f>
        <v>0</v>
      </c>
      <c r="W12" s="210"/>
      <c r="X12" s="237" t="s">
        <v>174</v>
      </c>
      <c r="Y12" s="237"/>
      <c r="Z12" s="240">
        <f>Y11</f>
        <v>0</v>
      </c>
    </row>
    <row r="13" spans="1:26" ht="47.4" thickBot="1">
      <c r="A13" s="211" t="s">
        <v>20</v>
      </c>
      <c r="B13" s="212" t="s">
        <v>377</v>
      </c>
      <c r="C13" s="437">
        <v>0</v>
      </c>
      <c r="D13" s="214"/>
      <c r="E13" s="474">
        <v>0</v>
      </c>
      <c r="F13" s="215"/>
      <c r="G13" s="474">
        <v>0</v>
      </c>
      <c r="H13" s="215"/>
      <c r="I13" s="474">
        <v>0</v>
      </c>
      <c r="J13" s="210"/>
      <c r="K13" s="210"/>
      <c r="L13" s="234"/>
      <c r="M13" s="54"/>
      <c r="N13" s="54"/>
      <c r="O13" s="210"/>
      <c r="P13" s="234"/>
      <c r="Q13" s="234"/>
      <c r="R13" s="234"/>
      <c r="S13" s="210"/>
      <c r="T13" s="54"/>
      <c r="U13" s="54"/>
      <c r="V13" s="54"/>
      <c r="W13" s="210"/>
      <c r="X13" s="54"/>
      <c r="Y13" s="54"/>
      <c r="Z13" s="54"/>
    </row>
    <row r="14" spans="1:26" ht="31.8" thickBot="1">
      <c r="A14" s="236" t="s">
        <v>204</v>
      </c>
      <c r="B14" s="223" t="s">
        <v>205</v>
      </c>
      <c r="C14" s="437">
        <v>0</v>
      </c>
      <c r="D14" s="224"/>
      <c r="E14" s="437">
        <v>0</v>
      </c>
      <c r="F14" s="225"/>
      <c r="G14" s="474">
        <v>0</v>
      </c>
      <c r="H14" s="225"/>
      <c r="I14" s="474">
        <v>0</v>
      </c>
      <c r="J14" s="210"/>
      <c r="K14" s="210"/>
      <c r="L14" s="363" t="s">
        <v>194</v>
      </c>
      <c r="M14" s="218">
        <f>N15</f>
        <v>0</v>
      </c>
      <c r="N14" s="217"/>
      <c r="O14" s="210"/>
      <c r="P14" s="363" t="s">
        <v>194</v>
      </c>
      <c r="Q14" s="389">
        <f>R15</f>
        <v>0</v>
      </c>
      <c r="R14" s="363"/>
      <c r="S14" s="210"/>
      <c r="T14" s="217" t="s">
        <v>194</v>
      </c>
      <c r="U14" s="218">
        <f>V15</f>
        <v>0</v>
      </c>
      <c r="V14" s="217"/>
      <c r="W14" s="210"/>
      <c r="X14" s="217" t="s">
        <v>194</v>
      </c>
      <c r="Y14" s="218">
        <f>Z15</f>
        <v>0</v>
      </c>
      <c r="Z14" s="217"/>
    </row>
    <row r="15" spans="1:26" ht="15.6">
      <c r="A15" s="230"/>
      <c r="B15" s="228"/>
      <c r="C15" s="229"/>
      <c r="D15" s="230"/>
      <c r="E15" s="229"/>
      <c r="F15" s="231"/>
      <c r="G15" s="229"/>
      <c r="H15" s="231"/>
      <c r="I15" s="229"/>
      <c r="J15" s="210"/>
      <c r="K15" s="210"/>
      <c r="L15" s="363" t="s">
        <v>367</v>
      </c>
      <c r="M15" s="217"/>
      <c r="N15" s="218">
        <f>C10</f>
        <v>0</v>
      </c>
      <c r="O15" s="210"/>
      <c r="P15" s="363" t="s">
        <v>367</v>
      </c>
      <c r="Q15" s="363"/>
      <c r="R15" s="389">
        <f>E10</f>
        <v>0</v>
      </c>
      <c r="S15" s="210"/>
      <c r="T15" s="217" t="s">
        <v>367</v>
      </c>
      <c r="U15" s="217"/>
      <c r="V15" s="218">
        <f>G10</f>
        <v>0</v>
      </c>
      <c r="W15" s="210"/>
      <c r="X15" s="217" t="s">
        <v>367</v>
      </c>
      <c r="Y15" s="217"/>
      <c r="Z15" s="218">
        <f>I10</f>
        <v>0</v>
      </c>
    </row>
    <row r="16" spans="1:26" ht="16.2" thickBot="1">
      <c r="A16" s="232" t="s">
        <v>144</v>
      </c>
      <c r="B16" s="230"/>
      <c r="C16" s="230"/>
      <c r="D16" s="230"/>
      <c r="E16" s="230"/>
      <c r="F16" s="230"/>
      <c r="G16" s="230"/>
      <c r="H16" s="230"/>
      <c r="I16" s="230"/>
      <c r="J16" s="210"/>
      <c r="K16" s="210"/>
      <c r="L16" s="234"/>
      <c r="M16" s="54"/>
      <c r="N16" s="54"/>
      <c r="O16" s="210"/>
      <c r="P16" s="234"/>
      <c r="Q16" s="234"/>
      <c r="R16" s="234"/>
      <c r="S16" s="210"/>
      <c r="T16" s="54"/>
      <c r="U16" s="54"/>
      <c r="V16" s="54"/>
      <c r="W16" s="210"/>
      <c r="X16" s="54"/>
      <c r="Y16" s="54"/>
      <c r="Z16" s="54"/>
    </row>
    <row r="17" spans="1:26" ht="31.8" thickBot="1">
      <c r="A17" s="455" t="s">
        <v>8</v>
      </c>
      <c r="B17" s="452" t="s">
        <v>423</v>
      </c>
      <c r="C17" s="437">
        <v>0</v>
      </c>
      <c r="D17" s="214"/>
      <c r="E17" s="474">
        <v>0</v>
      </c>
      <c r="F17" s="215"/>
      <c r="G17" s="474">
        <v>0</v>
      </c>
      <c r="H17" s="215"/>
      <c r="I17" s="474">
        <v>0</v>
      </c>
      <c r="J17" s="216"/>
      <c r="K17" s="210"/>
      <c r="L17" s="363" t="s">
        <v>194</v>
      </c>
      <c r="M17" s="218">
        <f>N18</f>
        <v>0</v>
      </c>
      <c r="N17" s="217"/>
      <c r="O17" s="210"/>
      <c r="P17" s="363" t="s">
        <v>194</v>
      </c>
      <c r="Q17" s="389">
        <f>R18</f>
        <v>0</v>
      </c>
      <c r="R17" s="363"/>
      <c r="S17" s="210"/>
      <c r="T17" s="217" t="s">
        <v>194</v>
      </c>
      <c r="U17" s="218">
        <f>V18</f>
        <v>0</v>
      </c>
      <c r="V17" s="217"/>
      <c r="W17" s="210"/>
      <c r="X17" s="217" t="s">
        <v>194</v>
      </c>
      <c r="Y17" s="218">
        <f t="shared" ref="Y17" si="0">Z18</f>
        <v>0</v>
      </c>
      <c r="Z17" s="217"/>
    </row>
    <row r="18" spans="1:26" ht="31.8" thickBot="1">
      <c r="A18" s="456" t="s">
        <v>206</v>
      </c>
      <c r="B18" s="453" t="s">
        <v>424</v>
      </c>
      <c r="C18" s="437">
        <v>0</v>
      </c>
      <c r="D18" s="221"/>
      <c r="E18" s="474">
        <v>0</v>
      </c>
      <c r="F18" s="222"/>
      <c r="G18" s="474">
        <v>0</v>
      </c>
      <c r="H18" s="222"/>
      <c r="I18" s="474">
        <v>0</v>
      </c>
      <c r="J18" s="216"/>
      <c r="K18" s="210"/>
      <c r="L18" s="363" t="s">
        <v>207</v>
      </c>
      <c r="M18" s="217"/>
      <c r="N18" s="218">
        <f>C13</f>
        <v>0</v>
      </c>
      <c r="O18" s="210"/>
      <c r="P18" s="363" t="s">
        <v>207</v>
      </c>
      <c r="Q18" s="363"/>
      <c r="R18" s="389">
        <f>E13</f>
        <v>0</v>
      </c>
      <c r="S18" s="210"/>
      <c r="T18" s="217" t="s">
        <v>207</v>
      </c>
      <c r="U18" s="217"/>
      <c r="V18" s="218">
        <f>G13</f>
        <v>0</v>
      </c>
      <c r="W18" s="210"/>
      <c r="X18" s="217" t="s">
        <v>207</v>
      </c>
      <c r="Y18" s="217"/>
      <c r="Z18" s="218">
        <f>I13</f>
        <v>0</v>
      </c>
    </row>
    <row r="19" spans="1:26" ht="31.8" thickBot="1">
      <c r="A19" s="456" t="s">
        <v>425</v>
      </c>
      <c r="B19" s="453" t="s">
        <v>426</v>
      </c>
      <c r="C19" s="437">
        <v>0</v>
      </c>
      <c r="D19" s="221"/>
      <c r="E19" s="474">
        <v>0</v>
      </c>
      <c r="F19" s="222"/>
      <c r="G19" s="474">
        <v>0</v>
      </c>
      <c r="H19" s="222"/>
      <c r="I19" s="474">
        <v>0</v>
      </c>
      <c r="J19" s="216"/>
      <c r="K19" s="210"/>
      <c r="L19" s="234"/>
      <c r="M19" s="54"/>
      <c r="N19" s="54"/>
      <c r="O19" s="210"/>
      <c r="P19" s="234"/>
      <c r="Q19" s="234"/>
      <c r="R19" s="234"/>
      <c r="S19" s="210"/>
      <c r="T19" s="54"/>
      <c r="U19" s="54"/>
      <c r="V19" s="54"/>
      <c r="W19" s="210"/>
      <c r="X19" s="54"/>
      <c r="Y19" s="54"/>
      <c r="Z19" s="54"/>
    </row>
    <row r="20" spans="1:26" ht="30" customHeight="1" thickBot="1">
      <c r="A20" s="456" t="s">
        <v>300</v>
      </c>
      <c r="B20" s="453" t="s">
        <v>438</v>
      </c>
      <c r="C20" s="437">
        <v>0</v>
      </c>
      <c r="D20" s="221"/>
      <c r="E20" s="474">
        <v>0</v>
      </c>
      <c r="F20" s="222"/>
      <c r="G20" s="474">
        <v>0</v>
      </c>
      <c r="H20" s="222"/>
      <c r="I20" s="474">
        <v>0</v>
      </c>
      <c r="J20" s="210"/>
      <c r="K20" s="210"/>
      <c r="L20" s="363" t="s">
        <v>204</v>
      </c>
      <c r="M20" s="218">
        <f>C14</f>
        <v>0</v>
      </c>
      <c r="N20" s="217"/>
      <c r="O20" s="210"/>
      <c r="P20" s="363" t="s">
        <v>204</v>
      </c>
      <c r="Q20" s="389">
        <f>E14</f>
        <v>0</v>
      </c>
      <c r="R20" s="363"/>
      <c r="S20" s="210"/>
      <c r="T20" s="217" t="s">
        <v>204</v>
      </c>
      <c r="U20" s="218">
        <f>G14</f>
        <v>0</v>
      </c>
      <c r="V20" s="217"/>
      <c r="W20" s="210"/>
      <c r="X20" s="217" t="s">
        <v>204</v>
      </c>
      <c r="Y20" s="218">
        <f>I14</f>
        <v>0</v>
      </c>
      <c r="Z20" s="217"/>
    </row>
    <row r="21" spans="1:26" ht="45" customHeight="1" thickBot="1">
      <c r="A21" s="456" t="s">
        <v>427</v>
      </c>
      <c r="B21" s="453" t="s">
        <v>428</v>
      </c>
      <c r="C21" s="437">
        <v>0</v>
      </c>
      <c r="D21" s="221"/>
      <c r="E21" s="474">
        <v>0</v>
      </c>
      <c r="F21" s="222"/>
      <c r="G21" s="474">
        <v>0</v>
      </c>
      <c r="H21" s="222"/>
      <c r="I21" s="474">
        <v>0</v>
      </c>
      <c r="J21" s="210"/>
      <c r="K21" s="210"/>
      <c r="L21" s="363" t="s">
        <v>174</v>
      </c>
      <c r="M21" s="217"/>
      <c r="N21" s="218">
        <f>M20</f>
        <v>0</v>
      </c>
      <c r="O21" s="210"/>
      <c r="P21" s="363" t="s">
        <v>174</v>
      </c>
      <c r="Q21" s="363"/>
      <c r="R21" s="389">
        <f>Q20</f>
        <v>0</v>
      </c>
      <c r="S21" s="210"/>
      <c r="T21" s="217" t="s">
        <v>174</v>
      </c>
      <c r="U21" s="217"/>
      <c r="V21" s="218">
        <f>U20</f>
        <v>0</v>
      </c>
      <c r="W21" s="210"/>
      <c r="X21" s="217" t="s">
        <v>174</v>
      </c>
      <c r="Y21" s="217"/>
      <c r="Z21" s="218">
        <f>Y20</f>
        <v>0</v>
      </c>
    </row>
    <row r="22" spans="1:26" ht="31.95" customHeight="1" thickBot="1">
      <c r="A22" s="457" t="s">
        <v>429</v>
      </c>
      <c r="B22" s="454" t="s">
        <v>430</v>
      </c>
      <c r="C22" s="437">
        <v>0</v>
      </c>
      <c r="D22" s="221"/>
      <c r="E22" s="474">
        <v>0</v>
      </c>
      <c r="F22" s="222"/>
      <c r="G22" s="474">
        <v>0</v>
      </c>
      <c r="H22" s="222"/>
      <c r="I22" s="474">
        <v>0</v>
      </c>
      <c r="J22" s="210"/>
      <c r="K22" s="210"/>
      <c r="L22" s="364"/>
      <c r="M22" s="226"/>
      <c r="N22" s="227"/>
      <c r="O22" s="210"/>
      <c r="P22" s="364"/>
      <c r="Q22" s="364"/>
      <c r="R22" s="390"/>
      <c r="S22" s="210"/>
      <c r="T22" s="226"/>
      <c r="U22" s="226"/>
      <c r="V22" s="227"/>
      <c r="W22" s="210"/>
      <c r="X22" s="226"/>
      <c r="Y22" s="226"/>
      <c r="Z22" s="227"/>
    </row>
    <row r="23" spans="1:26" ht="16.2" thickBot="1">
      <c r="A23" s="457" t="s">
        <v>99</v>
      </c>
      <c r="B23" s="454" t="s">
        <v>436</v>
      </c>
      <c r="C23" s="437">
        <v>0</v>
      </c>
      <c r="D23" s="221"/>
      <c r="E23" s="474">
        <v>0</v>
      </c>
      <c r="F23" s="222"/>
      <c r="G23" s="474">
        <v>0</v>
      </c>
      <c r="H23" s="222"/>
      <c r="I23" s="474">
        <v>0</v>
      </c>
      <c r="J23" s="210"/>
      <c r="K23" s="210"/>
      <c r="L23" s="363" t="s">
        <v>208</v>
      </c>
      <c r="M23" s="218">
        <f>C17</f>
        <v>0</v>
      </c>
      <c r="N23" s="218"/>
      <c r="O23" s="210"/>
      <c r="P23" s="363" t="s">
        <v>208</v>
      </c>
      <c r="Q23" s="389">
        <f>E17</f>
        <v>0</v>
      </c>
      <c r="R23" s="389"/>
      <c r="S23" s="210"/>
      <c r="T23" s="217" t="s">
        <v>208</v>
      </c>
      <c r="U23" s="218">
        <f>G17</f>
        <v>0</v>
      </c>
      <c r="V23" s="218"/>
      <c r="W23" s="210"/>
      <c r="X23" s="217" t="s">
        <v>208</v>
      </c>
      <c r="Y23" s="218">
        <f>I17</f>
        <v>0</v>
      </c>
      <c r="Z23" s="218"/>
    </row>
    <row r="24" spans="1:26" ht="42" customHeight="1" thickBot="1">
      <c r="A24" s="456" t="s">
        <v>431</v>
      </c>
      <c r="B24" s="453" t="s">
        <v>432</v>
      </c>
      <c r="C24" s="437">
        <v>0</v>
      </c>
      <c r="D24" s="241"/>
      <c r="E24" s="474">
        <v>0</v>
      </c>
      <c r="F24" s="242"/>
      <c r="G24" s="474">
        <v>0</v>
      </c>
      <c r="H24" s="242"/>
      <c r="I24" s="474">
        <v>0</v>
      </c>
      <c r="J24" s="216"/>
      <c r="K24" s="210"/>
      <c r="L24" s="363" t="s">
        <v>174</v>
      </c>
      <c r="M24" s="217"/>
      <c r="N24" s="218">
        <f>M23</f>
        <v>0</v>
      </c>
      <c r="O24" s="210"/>
      <c r="P24" s="363" t="s">
        <v>174</v>
      </c>
      <c r="Q24" s="363"/>
      <c r="R24" s="389">
        <f>Q23</f>
        <v>0</v>
      </c>
      <c r="S24" s="210"/>
      <c r="T24" s="217" t="s">
        <v>174</v>
      </c>
      <c r="U24" s="217"/>
      <c r="V24" s="218">
        <f>U23</f>
        <v>0</v>
      </c>
      <c r="W24" s="210"/>
      <c r="X24" s="217" t="s">
        <v>174</v>
      </c>
      <c r="Y24" s="217"/>
      <c r="Z24" s="218">
        <f>Y23</f>
        <v>0</v>
      </c>
    </row>
    <row r="25" spans="1:26" ht="15.6">
      <c r="A25" s="210"/>
      <c r="B25" s="210"/>
      <c r="C25" s="210"/>
      <c r="D25" s="210"/>
      <c r="E25" s="210"/>
      <c r="F25" s="210"/>
      <c r="G25" s="210"/>
      <c r="H25" s="210"/>
      <c r="I25" s="210"/>
      <c r="J25" s="210"/>
      <c r="K25" s="210"/>
      <c r="L25" s="234"/>
      <c r="M25" s="54"/>
      <c r="N25" s="54"/>
      <c r="O25" s="210"/>
      <c r="P25" s="234"/>
      <c r="Q25" s="234"/>
      <c r="R25" s="234"/>
      <c r="S25" s="210"/>
      <c r="T25" s="54"/>
      <c r="U25" s="54"/>
      <c r="V25" s="54"/>
      <c r="W25" s="210"/>
      <c r="X25" s="54"/>
      <c r="Y25" s="54"/>
      <c r="Z25" s="54"/>
    </row>
    <row r="26" spans="1:26" ht="15.6">
      <c r="A26" s="210"/>
      <c r="B26" s="210"/>
      <c r="C26" s="210"/>
      <c r="D26" s="210"/>
      <c r="E26" s="210"/>
      <c r="F26" s="210"/>
      <c r="G26" s="210"/>
      <c r="H26" s="210"/>
      <c r="I26" s="210"/>
      <c r="J26" s="210"/>
      <c r="K26" s="210"/>
      <c r="L26" s="456" t="s">
        <v>206</v>
      </c>
      <c r="M26" s="218">
        <f>C18</f>
        <v>0</v>
      </c>
      <c r="N26" s="217"/>
      <c r="O26" s="210"/>
      <c r="P26" s="456" t="s">
        <v>206</v>
      </c>
      <c r="Q26" s="389">
        <f>E18</f>
        <v>0</v>
      </c>
      <c r="R26" s="363"/>
      <c r="S26" s="210"/>
      <c r="T26" s="456" t="s">
        <v>206</v>
      </c>
      <c r="U26" s="218">
        <f>G18</f>
        <v>0</v>
      </c>
      <c r="V26" s="217"/>
      <c r="W26" s="210"/>
      <c r="X26" s="456" t="s">
        <v>206</v>
      </c>
      <c r="Y26" s="218">
        <f>I18</f>
        <v>0</v>
      </c>
      <c r="Z26" s="217"/>
    </row>
    <row r="27" spans="1:26" ht="15.6">
      <c r="A27" s="210"/>
      <c r="B27" s="210"/>
      <c r="C27" s="210"/>
      <c r="D27" s="210"/>
      <c r="E27" s="210"/>
      <c r="F27" s="210"/>
      <c r="G27" s="210"/>
      <c r="H27" s="210"/>
      <c r="I27" s="210"/>
      <c r="J27" s="210"/>
      <c r="K27" s="210"/>
      <c r="L27" s="363" t="s">
        <v>174</v>
      </c>
      <c r="M27" s="217"/>
      <c r="N27" s="218">
        <f>M26</f>
        <v>0</v>
      </c>
      <c r="O27" s="210"/>
      <c r="P27" s="363" t="s">
        <v>174</v>
      </c>
      <c r="Q27" s="363"/>
      <c r="R27" s="389">
        <f>Q26</f>
        <v>0</v>
      </c>
      <c r="S27" s="210"/>
      <c r="T27" s="217" t="s">
        <v>174</v>
      </c>
      <c r="U27" s="217"/>
      <c r="V27" s="218">
        <f>U26</f>
        <v>0</v>
      </c>
      <c r="W27" s="210"/>
      <c r="X27" s="217" t="s">
        <v>174</v>
      </c>
      <c r="Y27" s="217"/>
      <c r="Z27" s="218">
        <f>Y26</f>
        <v>0</v>
      </c>
    </row>
    <row r="28" spans="1:26" ht="15.6">
      <c r="A28" s="210"/>
      <c r="B28" s="210"/>
      <c r="C28" s="210"/>
      <c r="D28" s="210"/>
      <c r="E28" s="210"/>
      <c r="F28" s="210"/>
      <c r="G28" s="210"/>
      <c r="H28" s="210"/>
      <c r="I28" s="210"/>
      <c r="J28" s="210"/>
      <c r="K28" s="210"/>
      <c r="L28" s="234"/>
      <c r="M28" s="54"/>
      <c r="N28" s="54"/>
      <c r="O28" s="210"/>
      <c r="P28" s="234"/>
      <c r="Q28" s="234"/>
      <c r="R28" s="234"/>
      <c r="S28" s="210"/>
      <c r="T28" s="54"/>
      <c r="U28" s="54"/>
      <c r="V28" s="54"/>
      <c r="W28" s="210"/>
      <c r="X28" s="54"/>
      <c r="Y28" s="54"/>
      <c r="Z28" s="54"/>
    </row>
    <row r="29" spans="1:26" ht="15.6">
      <c r="A29" s="210"/>
      <c r="B29" s="210"/>
      <c r="C29" s="210"/>
      <c r="D29" s="210"/>
      <c r="E29" s="210"/>
      <c r="F29" s="210"/>
      <c r="G29" s="210"/>
      <c r="H29" s="210"/>
      <c r="I29" s="210"/>
      <c r="J29" s="210"/>
      <c r="K29" s="210"/>
      <c r="L29" s="456" t="s">
        <v>425</v>
      </c>
      <c r="M29" s="218">
        <f>C19</f>
        <v>0</v>
      </c>
      <c r="N29" s="217"/>
      <c r="O29" s="210"/>
      <c r="P29" s="456" t="s">
        <v>425</v>
      </c>
      <c r="Q29" s="389">
        <f>E19</f>
        <v>0</v>
      </c>
      <c r="R29" s="363"/>
      <c r="S29" s="210"/>
      <c r="T29" s="456" t="s">
        <v>425</v>
      </c>
      <c r="U29" s="218">
        <f>G19</f>
        <v>0</v>
      </c>
      <c r="V29" s="217"/>
      <c r="W29" s="210"/>
      <c r="X29" s="456" t="s">
        <v>425</v>
      </c>
      <c r="Y29" s="218">
        <f>I19</f>
        <v>0</v>
      </c>
      <c r="Z29" s="217"/>
    </row>
    <row r="30" spans="1:26" ht="15.6">
      <c r="A30" s="210"/>
      <c r="B30" s="210"/>
      <c r="C30" s="210"/>
      <c r="D30" s="210"/>
      <c r="E30" s="210"/>
      <c r="F30" s="210"/>
      <c r="G30" s="210"/>
      <c r="H30" s="210"/>
      <c r="I30" s="210"/>
      <c r="J30" s="210"/>
      <c r="K30" s="210"/>
      <c r="L30" s="363" t="s">
        <v>174</v>
      </c>
      <c r="M30" s="217"/>
      <c r="N30" s="218">
        <f>M29</f>
        <v>0</v>
      </c>
      <c r="O30" s="210"/>
      <c r="P30" s="363" t="s">
        <v>174</v>
      </c>
      <c r="Q30" s="363"/>
      <c r="R30" s="389">
        <f>Q29</f>
        <v>0</v>
      </c>
      <c r="S30" s="210"/>
      <c r="T30" s="217" t="s">
        <v>174</v>
      </c>
      <c r="U30" s="217"/>
      <c r="V30" s="218">
        <f>U29</f>
        <v>0</v>
      </c>
      <c r="W30" s="210"/>
      <c r="X30" s="217" t="s">
        <v>174</v>
      </c>
      <c r="Y30" s="217"/>
      <c r="Z30" s="218">
        <f>Y29</f>
        <v>0</v>
      </c>
    </row>
    <row r="31" spans="1:26" ht="15.6">
      <c r="A31" s="210"/>
      <c r="B31" s="210"/>
      <c r="C31" s="210"/>
      <c r="D31" s="210"/>
      <c r="E31" s="210"/>
      <c r="F31" s="210"/>
      <c r="G31" s="210"/>
      <c r="H31" s="210"/>
      <c r="I31" s="210"/>
      <c r="J31" s="210"/>
      <c r="K31" s="210"/>
      <c r="L31" s="234"/>
      <c r="M31" s="54"/>
      <c r="N31" s="54"/>
      <c r="O31" s="210"/>
      <c r="P31" s="234"/>
      <c r="Q31" s="234"/>
      <c r="R31" s="234"/>
      <c r="S31" s="210"/>
      <c r="T31" s="54"/>
      <c r="U31" s="54"/>
      <c r="V31" s="54"/>
      <c r="W31" s="210"/>
      <c r="X31" s="54"/>
      <c r="Y31" s="54"/>
      <c r="Z31" s="54"/>
    </row>
    <row r="32" spans="1:26" ht="15.6">
      <c r="A32" s="210"/>
      <c r="B32" s="210"/>
      <c r="C32" s="210"/>
      <c r="D32" s="210"/>
      <c r="E32" s="210"/>
      <c r="F32" s="210"/>
      <c r="G32" s="210"/>
      <c r="H32" s="210"/>
      <c r="I32" s="210"/>
      <c r="J32" s="210"/>
      <c r="K32" s="210"/>
      <c r="L32" s="456" t="s">
        <v>300</v>
      </c>
      <c r="M32" s="218">
        <f>C20</f>
        <v>0</v>
      </c>
      <c r="N32" s="217"/>
      <c r="O32" s="210"/>
      <c r="P32" s="456" t="s">
        <v>300</v>
      </c>
      <c r="Q32" s="389">
        <f>E20</f>
        <v>0</v>
      </c>
      <c r="R32" s="363"/>
      <c r="S32" s="210"/>
      <c r="T32" s="456" t="s">
        <v>300</v>
      </c>
      <c r="U32" s="218">
        <f>G20</f>
        <v>0</v>
      </c>
      <c r="V32" s="217"/>
      <c r="W32" s="210"/>
      <c r="X32" s="456" t="s">
        <v>300</v>
      </c>
      <c r="Y32" s="218">
        <f>I20</f>
        <v>0</v>
      </c>
      <c r="Z32" s="217"/>
    </row>
    <row r="33" spans="1:26" ht="15.6">
      <c r="A33" s="210"/>
      <c r="B33" s="210"/>
      <c r="C33" s="210"/>
      <c r="D33" s="210"/>
      <c r="E33" s="210"/>
      <c r="F33" s="210"/>
      <c r="G33" s="210"/>
      <c r="H33" s="210"/>
      <c r="I33" s="210"/>
      <c r="J33" s="210"/>
      <c r="K33" s="210"/>
      <c r="L33" s="363" t="s">
        <v>174</v>
      </c>
      <c r="M33" s="217"/>
      <c r="N33" s="218">
        <f>M32</f>
        <v>0</v>
      </c>
      <c r="O33" s="210"/>
      <c r="P33" s="363" t="s">
        <v>174</v>
      </c>
      <c r="Q33" s="363"/>
      <c r="R33" s="389">
        <f>Q32</f>
        <v>0</v>
      </c>
      <c r="S33" s="210"/>
      <c r="T33" s="217" t="s">
        <v>174</v>
      </c>
      <c r="U33" s="217"/>
      <c r="V33" s="218">
        <f>U32</f>
        <v>0</v>
      </c>
      <c r="W33" s="210"/>
      <c r="X33" s="217" t="s">
        <v>174</v>
      </c>
      <c r="Y33" s="217"/>
      <c r="Z33" s="218">
        <f>Y32</f>
        <v>0</v>
      </c>
    </row>
    <row r="34" spans="1:26" ht="15.6">
      <c r="A34" s="210"/>
      <c r="B34" s="210"/>
      <c r="C34" s="210"/>
      <c r="D34" s="210"/>
      <c r="E34" s="210"/>
      <c r="F34" s="210"/>
      <c r="G34" s="210"/>
      <c r="H34" s="210"/>
      <c r="I34" s="210"/>
      <c r="J34" s="210"/>
      <c r="K34" s="210"/>
      <c r="L34" s="234"/>
      <c r="M34" s="54"/>
      <c r="N34" s="54"/>
      <c r="O34" s="210"/>
      <c r="P34" s="234"/>
      <c r="Q34" s="234"/>
      <c r="R34" s="234"/>
      <c r="S34" s="210"/>
      <c r="T34" s="54"/>
      <c r="U34" s="54"/>
      <c r="V34" s="54"/>
      <c r="W34" s="210"/>
      <c r="X34" s="54"/>
      <c r="Y34" s="54"/>
      <c r="Z34" s="54"/>
    </row>
    <row r="35" spans="1:26" ht="16.95" customHeight="1">
      <c r="A35" s="210"/>
      <c r="B35" s="210"/>
      <c r="C35" s="210"/>
      <c r="D35" s="210"/>
      <c r="E35" s="210"/>
      <c r="F35" s="210"/>
      <c r="G35" s="210"/>
      <c r="H35" s="210"/>
      <c r="I35" s="210"/>
      <c r="J35" s="210"/>
      <c r="K35" s="210"/>
      <c r="L35" s="456" t="s">
        <v>427</v>
      </c>
      <c r="M35" s="218">
        <f>C21</f>
        <v>0</v>
      </c>
      <c r="N35" s="217"/>
      <c r="O35" s="210"/>
      <c r="P35" s="456" t="s">
        <v>427</v>
      </c>
      <c r="Q35" s="389">
        <f>E21</f>
        <v>0</v>
      </c>
      <c r="R35" s="363"/>
      <c r="S35" s="210"/>
      <c r="T35" s="456" t="s">
        <v>427</v>
      </c>
      <c r="U35" s="218">
        <f>G21</f>
        <v>0</v>
      </c>
      <c r="V35" s="217"/>
      <c r="W35" s="210"/>
      <c r="X35" s="456" t="s">
        <v>427</v>
      </c>
      <c r="Y35" s="218">
        <f>I21</f>
        <v>0</v>
      </c>
      <c r="Z35" s="217"/>
    </row>
    <row r="36" spans="1:26" ht="15.6">
      <c r="A36" s="210"/>
      <c r="B36" s="210"/>
      <c r="C36" s="210"/>
      <c r="D36" s="210"/>
      <c r="E36" s="210"/>
      <c r="F36" s="210"/>
      <c r="G36" s="210"/>
      <c r="H36" s="210"/>
      <c r="I36" s="210"/>
      <c r="J36" s="210"/>
      <c r="K36" s="210"/>
      <c r="L36" s="363" t="s">
        <v>174</v>
      </c>
      <c r="M36" s="217"/>
      <c r="N36" s="218">
        <f>M35</f>
        <v>0</v>
      </c>
      <c r="O36" s="210"/>
      <c r="P36" s="363" t="s">
        <v>174</v>
      </c>
      <c r="Q36" s="363"/>
      <c r="R36" s="389">
        <f>Q35</f>
        <v>0</v>
      </c>
      <c r="S36" s="210"/>
      <c r="T36" s="217" t="s">
        <v>174</v>
      </c>
      <c r="U36" s="217"/>
      <c r="V36" s="218">
        <f>U35</f>
        <v>0</v>
      </c>
      <c r="W36" s="210"/>
      <c r="X36" s="217" t="s">
        <v>174</v>
      </c>
      <c r="Y36" s="217"/>
      <c r="Z36" s="218">
        <f>Y35</f>
        <v>0</v>
      </c>
    </row>
    <row r="37" spans="1:26" ht="15.6">
      <c r="A37" s="210"/>
      <c r="B37" s="210"/>
      <c r="C37" s="210"/>
      <c r="D37" s="210"/>
      <c r="E37" s="210"/>
      <c r="F37" s="210"/>
      <c r="G37" s="210"/>
      <c r="H37" s="210"/>
      <c r="I37" s="210"/>
      <c r="J37" s="210"/>
      <c r="K37" s="210"/>
      <c r="L37" s="234"/>
      <c r="M37" s="54"/>
      <c r="N37" s="54"/>
      <c r="O37" s="210"/>
      <c r="P37" s="234"/>
      <c r="Q37" s="234"/>
      <c r="R37" s="234"/>
      <c r="S37" s="210"/>
      <c r="T37" s="54"/>
      <c r="U37" s="54"/>
      <c r="V37" s="54"/>
      <c r="W37" s="210"/>
      <c r="X37" s="54"/>
      <c r="Y37" s="54"/>
      <c r="Z37" s="54"/>
    </row>
    <row r="38" spans="1:26" ht="16.2" thickBot="1">
      <c r="A38" s="210"/>
      <c r="B38" s="210"/>
      <c r="C38" s="210"/>
      <c r="D38" s="210"/>
      <c r="E38" s="210"/>
      <c r="F38" s="210"/>
      <c r="G38" s="210"/>
      <c r="H38" s="210"/>
      <c r="I38" s="210"/>
      <c r="J38" s="210"/>
      <c r="K38" s="210"/>
      <c r="L38" s="457" t="s">
        <v>429</v>
      </c>
      <c r="M38" s="218">
        <f>C22</f>
        <v>0</v>
      </c>
      <c r="N38" s="217"/>
      <c r="O38" s="210"/>
      <c r="P38" s="457" t="s">
        <v>429</v>
      </c>
      <c r="Q38" s="389">
        <f>E22</f>
        <v>0</v>
      </c>
      <c r="R38" s="363"/>
      <c r="S38" s="210"/>
      <c r="T38" s="457" t="s">
        <v>429</v>
      </c>
      <c r="U38" s="218">
        <f>G22</f>
        <v>0</v>
      </c>
      <c r="V38" s="217"/>
      <c r="W38" s="210"/>
      <c r="X38" s="457" t="s">
        <v>429</v>
      </c>
      <c r="Y38" s="218">
        <f>I22</f>
        <v>0</v>
      </c>
      <c r="Z38" s="217"/>
    </row>
    <row r="39" spans="1:26" ht="15.6">
      <c r="A39" s="210"/>
      <c r="B39" s="210"/>
      <c r="C39" s="210"/>
      <c r="D39" s="210"/>
      <c r="E39" s="210"/>
      <c r="F39" s="210"/>
      <c r="G39" s="210"/>
      <c r="H39" s="210"/>
      <c r="I39" s="210"/>
      <c r="J39" s="210"/>
      <c r="K39" s="210"/>
      <c r="L39" s="363" t="s">
        <v>174</v>
      </c>
      <c r="M39" s="217"/>
      <c r="N39" s="218">
        <f>M38</f>
        <v>0</v>
      </c>
      <c r="O39" s="210"/>
      <c r="P39" s="363" t="s">
        <v>174</v>
      </c>
      <c r="Q39" s="363"/>
      <c r="R39" s="389">
        <f>Q38</f>
        <v>0</v>
      </c>
      <c r="S39" s="210"/>
      <c r="T39" s="217" t="s">
        <v>174</v>
      </c>
      <c r="U39" s="217"/>
      <c r="V39" s="218">
        <f>U38</f>
        <v>0</v>
      </c>
      <c r="W39" s="210"/>
      <c r="X39" s="217" t="s">
        <v>174</v>
      </c>
      <c r="Y39" s="217"/>
      <c r="Z39" s="218">
        <f>Y38</f>
        <v>0</v>
      </c>
    </row>
    <row r="40" spans="1:26" ht="15.6">
      <c r="A40" s="210"/>
      <c r="B40" s="210"/>
      <c r="C40" s="210"/>
      <c r="D40" s="210"/>
      <c r="E40" s="210"/>
      <c r="F40" s="210"/>
      <c r="G40" s="210"/>
      <c r="H40" s="210"/>
      <c r="I40" s="210"/>
      <c r="J40" s="210"/>
      <c r="K40" s="210"/>
      <c r="L40" s="234"/>
      <c r="M40" s="54"/>
      <c r="N40" s="54"/>
      <c r="O40" s="210"/>
      <c r="P40" s="234"/>
      <c r="Q40" s="234"/>
      <c r="R40" s="234"/>
      <c r="S40" s="210"/>
      <c r="T40" s="54"/>
      <c r="U40" s="54"/>
      <c r="V40" s="54"/>
      <c r="W40" s="210"/>
      <c r="X40" s="54"/>
      <c r="Y40" s="54"/>
      <c r="Z40" s="54"/>
    </row>
    <row r="41" spans="1:26" ht="16.2" thickBot="1">
      <c r="A41" s="210"/>
      <c r="B41" s="210"/>
      <c r="C41" s="210"/>
      <c r="D41" s="210"/>
      <c r="E41" s="210"/>
      <c r="F41" s="210"/>
      <c r="G41" s="210"/>
      <c r="H41" s="210"/>
      <c r="I41" s="210"/>
      <c r="J41" s="210"/>
      <c r="K41" s="210"/>
      <c r="L41" s="457" t="s">
        <v>99</v>
      </c>
      <c r="M41" s="218">
        <f>C23</f>
        <v>0</v>
      </c>
      <c r="N41" s="217"/>
      <c r="O41" s="210"/>
      <c r="P41" s="363" t="s">
        <v>209</v>
      </c>
      <c r="Q41" s="389">
        <f>E23</f>
        <v>0</v>
      </c>
      <c r="R41" s="363"/>
      <c r="S41" s="210"/>
      <c r="T41" s="217" t="s">
        <v>209</v>
      </c>
      <c r="U41" s="218">
        <f>G23</f>
        <v>0</v>
      </c>
      <c r="V41" s="217"/>
      <c r="W41" s="210"/>
      <c r="X41" s="217" t="s">
        <v>209</v>
      </c>
      <c r="Y41" s="218">
        <f>I23</f>
        <v>0</v>
      </c>
      <c r="Z41" s="217"/>
    </row>
    <row r="42" spans="1:26" ht="15.6">
      <c r="A42" s="210"/>
      <c r="B42" s="210"/>
      <c r="C42" s="210"/>
      <c r="D42" s="210"/>
      <c r="E42" s="210"/>
      <c r="F42" s="210"/>
      <c r="G42" s="210"/>
      <c r="H42" s="210"/>
      <c r="I42" s="210"/>
      <c r="J42" s="210"/>
      <c r="K42" s="210"/>
      <c r="L42" s="363" t="s">
        <v>174</v>
      </c>
      <c r="M42" s="217"/>
      <c r="N42" s="218">
        <f>M41</f>
        <v>0</v>
      </c>
      <c r="O42" s="210"/>
      <c r="P42" s="363" t="s">
        <v>174</v>
      </c>
      <c r="Q42" s="363"/>
      <c r="R42" s="389">
        <f>Q41</f>
        <v>0</v>
      </c>
      <c r="S42" s="210"/>
      <c r="T42" s="217" t="s">
        <v>174</v>
      </c>
      <c r="U42" s="217"/>
      <c r="V42" s="218">
        <f>U41</f>
        <v>0</v>
      </c>
      <c r="W42" s="210"/>
      <c r="X42" s="217" t="s">
        <v>174</v>
      </c>
      <c r="Y42" s="217"/>
      <c r="Z42" s="218">
        <f>Y41</f>
        <v>0</v>
      </c>
    </row>
    <row r="43" spans="1:26" ht="15.6">
      <c r="A43" s="210"/>
      <c r="B43" s="210"/>
      <c r="C43" s="210"/>
      <c r="D43" s="210"/>
      <c r="E43" s="210"/>
      <c r="F43" s="210"/>
      <c r="G43" s="210"/>
      <c r="H43" s="210"/>
      <c r="I43" s="210"/>
      <c r="J43" s="210"/>
      <c r="K43" s="210"/>
      <c r="L43" s="234"/>
      <c r="M43" s="54"/>
      <c r="N43" s="54"/>
      <c r="O43" s="210"/>
      <c r="P43" s="234"/>
      <c r="Q43" s="234"/>
      <c r="R43" s="234"/>
      <c r="S43" s="210"/>
      <c r="T43" s="54"/>
      <c r="U43" s="54"/>
      <c r="V43" s="54"/>
      <c r="W43" s="210"/>
      <c r="X43" s="54"/>
      <c r="Y43" s="54"/>
      <c r="Z43" s="54"/>
    </row>
    <row r="44" spans="1:26" ht="15.6">
      <c r="A44" s="210"/>
      <c r="B44" s="210"/>
      <c r="C44" s="210"/>
      <c r="D44" s="210"/>
      <c r="E44" s="210"/>
      <c r="F44" s="210"/>
      <c r="G44" s="210"/>
      <c r="H44" s="210"/>
      <c r="I44" s="210"/>
      <c r="J44" s="210"/>
      <c r="K44" s="210"/>
      <c r="L44" s="456" t="s">
        <v>431</v>
      </c>
      <c r="M44" s="218">
        <f>C24</f>
        <v>0</v>
      </c>
      <c r="N44" s="217"/>
      <c r="O44" s="210"/>
      <c r="P44" s="456" t="s">
        <v>431</v>
      </c>
      <c r="Q44" s="389">
        <f>E24</f>
        <v>0</v>
      </c>
      <c r="R44" s="363"/>
      <c r="S44" s="210"/>
      <c r="T44" s="456" t="s">
        <v>431</v>
      </c>
      <c r="U44" s="218">
        <f>G24</f>
        <v>0</v>
      </c>
      <c r="V44" s="217"/>
      <c r="W44" s="210"/>
      <c r="X44" s="456" t="s">
        <v>431</v>
      </c>
      <c r="Y44" s="218">
        <f>I24</f>
        <v>0</v>
      </c>
      <c r="Z44" s="217"/>
    </row>
    <row r="45" spans="1:26" ht="15.6">
      <c r="A45" s="210"/>
      <c r="B45" s="210"/>
      <c r="C45" s="210"/>
      <c r="D45" s="210"/>
      <c r="E45" s="210"/>
      <c r="F45" s="210"/>
      <c r="G45" s="210"/>
      <c r="H45" s="210"/>
      <c r="I45" s="210"/>
      <c r="J45" s="210"/>
      <c r="K45" s="210"/>
      <c r="L45" s="363" t="s">
        <v>174</v>
      </c>
      <c r="M45" s="217"/>
      <c r="N45" s="218">
        <f>M44</f>
        <v>0</v>
      </c>
      <c r="O45" s="210"/>
      <c r="P45" s="363" t="s">
        <v>174</v>
      </c>
      <c r="Q45" s="363"/>
      <c r="R45" s="389">
        <f>Q44</f>
        <v>0</v>
      </c>
      <c r="S45" s="210"/>
      <c r="T45" s="217" t="s">
        <v>174</v>
      </c>
      <c r="U45" s="217"/>
      <c r="V45" s="218">
        <f>U44</f>
        <v>0</v>
      </c>
      <c r="W45" s="210"/>
      <c r="X45" s="217" t="s">
        <v>174</v>
      </c>
      <c r="Y45" s="217"/>
      <c r="Z45" s="218">
        <f>Y44</f>
        <v>0</v>
      </c>
    </row>
    <row r="46" spans="1:26" ht="15.6">
      <c r="A46" s="210"/>
      <c r="B46" s="210"/>
      <c r="C46" s="210"/>
      <c r="D46" s="210"/>
      <c r="E46" s="210"/>
      <c r="F46" s="210"/>
      <c r="G46" s="210"/>
      <c r="H46" s="210"/>
      <c r="I46" s="210"/>
      <c r="J46" s="210"/>
      <c r="K46" s="210"/>
      <c r="L46" s="210"/>
      <c r="M46" s="210"/>
      <c r="N46" s="239"/>
      <c r="O46" s="210"/>
      <c r="P46" s="234"/>
      <c r="Q46" s="234"/>
      <c r="R46" s="234"/>
      <c r="S46" s="210"/>
      <c r="T46" s="210"/>
      <c r="U46" s="210"/>
      <c r="V46" s="210"/>
      <c r="W46" s="210"/>
      <c r="X46" s="210"/>
      <c r="Y46" s="210"/>
      <c r="Z46" s="210"/>
    </row>
    <row r="47" spans="1:26" ht="15.6">
      <c r="A47" s="210"/>
      <c r="B47" s="210"/>
      <c r="C47" s="210"/>
      <c r="D47" s="210"/>
      <c r="E47" s="210"/>
      <c r="F47" s="210"/>
      <c r="G47" s="210"/>
      <c r="H47" s="210"/>
      <c r="I47" s="210"/>
      <c r="J47" s="210"/>
      <c r="K47" s="210"/>
      <c r="L47" s="210" t="s">
        <v>147</v>
      </c>
      <c r="M47" s="243">
        <f>IF((M14+M17+M85)&gt;(N3+N6+N12+N21+N24+N27+N30+N33+N36+N39+N42+N9+N45),(M14+M17+M85)-(N3+N6+N12+N21+N24+N27+N30+N33+N36+N39+N42+N9+N45),0)</f>
        <v>0</v>
      </c>
      <c r="N47" s="239">
        <f>IF((M14+M17+M85)&lt;(N3+N6+N12+N21+N24+N27+N30+N33+N36+N39+N42+N9+N45),(-1)*((M14+M17+M85)-(N3+N6+N12+N21+N24+N27+N30+N33+N36+N39+N42+N9+N45)),0)</f>
        <v>0</v>
      </c>
      <c r="O47" s="210"/>
      <c r="P47" s="393" t="s">
        <v>147</v>
      </c>
      <c r="Q47" s="393">
        <f>IF((Q14+Q17+Q85)&gt;(R3+R6+R12+R21+R24+R27+R30+R33+R36+R39+R42+R9+R45),(Q14+Q17+Q85)-(R3+R6+R12+R21+R24+R27+R30+R33+R36+R39+R42+R9+R45),0)</f>
        <v>0</v>
      </c>
      <c r="R47" s="394">
        <f>IF((Q14+Q17+Q85)&lt;(R3+R6+R12+R21+R24+R27+R30+R33+R36+R39+R42+R9+R45),(-1)*((Q14+Q17+Q85)-(R3+R6+R12+R21+R24+R27+R30+R33+R36+R39+R42+R9+R45)),0)</f>
        <v>0</v>
      </c>
      <c r="S47" s="210"/>
      <c r="T47" s="210" t="s">
        <v>147</v>
      </c>
      <c r="U47" s="243">
        <f>IF((U14+U17+U85)&gt;(V3+V6+V12+V21+V24+V27+V30+V33+V36+V39+V42+V9+V45),(U14+U17+U85)-(V3+V6+V12+V21+V24+V27+V30+V33+V36+V39+V42+V9+V45),0)</f>
        <v>0</v>
      </c>
      <c r="V47" s="239">
        <f>IF((U14+U17+U85)&lt;(V3+V6+V12+V21+V24+V27+V30+V33+V36+V39+V42+V9+V45),(-1)*((U14+U17+U85)-(V3+V6+V12+V21+V24+V27+V30+V33+V36+V39+V42+V9+V45)),0)</f>
        <v>0</v>
      </c>
      <c r="W47" s="210"/>
      <c r="X47" s="210" t="s">
        <v>147</v>
      </c>
      <c r="Y47" s="243">
        <f>IF((Y14+Y17+Y85)&gt;(Z3+Z6+Z12+Z21+Z24+Z27+Z30+Z33+Z36+Z39+Z42+Z9+Z45),(Y14+Y17+Y85)-(Z3+Z6+Z12+Z21+Z24+Z27+Z30+Z33+Z36+Z39+Z42+Z9+Z45),0)</f>
        <v>0</v>
      </c>
      <c r="Z47" s="239">
        <f>IF((Y14+Y17+Y85)&lt;(Z3+Z6+Z12+Z21+Z24+Z27+Z30+Z33+Z36+Z39+Z42+Z9+Z45),(-1)*((Y14+Y17+Y85)-(Z3+Z6+Z12+Z21+Z24+Z27+Z30+Z33+Z36+Z39+Z42+Z9+Z45)),0)</f>
        <v>0</v>
      </c>
    </row>
    <row r="48" spans="1:26" ht="15.6">
      <c r="A48" s="210"/>
      <c r="B48" s="210"/>
      <c r="C48" s="52"/>
      <c r="D48" s="210"/>
      <c r="E48" s="210"/>
      <c r="F48" s="210"/>
      <c r="G48" s="210"/>
      <c r="H48" s="210"/>
      <c r="I48" s="210"/>
      <c r="J48" s="210"/>
      <c r="K48" s="210"/>
      <c r="L48" s="210"/>
      <c r="M48" s="243"/>
      <c r="O48" s="210"/>
      <c r="P48" s="234"/>
      <c r="Q48" s="234"/>
      <c r="R48" s="234"/>
      <c r="S48" s="210"/>
      <c r="T48" s="210"/>
      <c r="U48" s="210"/>
      <c r="V48" s="210"/>
      <c r="W48" s="210"/>
      <c r="X48" s="210"/>
      <c r="Y48" s="210"/>
      <c r="Z48" s="210"/>
    </row>
    <row r="49" spans="1:26" ht="15.6">
      <c r="A49" s="210"/>
      <c r="B49" s="52"/>
      <c r="C49" s="210"/>
      <c r="D49" s="210"/>
      <c r="E49" s="210"/>
      <c r="F49" s="210"/>
      <c r="G49" s="210"/>
      <c r="H49" s="210"/>
      <c r="I49" s="210"/>
      <c r="J49" s="210"/>
      <c r="K49" s="210"/>
      <c r="L49" s="210"/>
      <c r="M49" s="210"/>
      <c r="N49" s="243"/>
      <c r="O49" s="210"/>
      <c r="P49" s="234" t="s">
        <v>147</v>
      </c>
      <c r="Q49" s="234"/>
      <c r="R49" s="393" t="e">
        <f>-((Q11+Q14+Q17)-(R3+R6+#REF!+R9+R21+R24+R27+R30+R33+R36+R39+R42+R45))</f>
        <v>#REF!</v>
      </c>
      <c r="S49" s="210"/>
      <c r="T49" s="210" t="s">
        <v>147</v>
      </c>
      <c r="U49" s="210"/>
      <c r="V49" s="243" t="e">
        <f>-((U11+U14+U17)-(V3+V6+#REF!+V9+V21+V24+V27+V30+V33+V36+V39+V42+V45))</f>
        <v>#REF!</v>
      </c>
      <c r="W49" s="210"/>
      <c r="X49" s="210" t="s">
        <v>147</v>
      </c>
      <c r="Y49" s="210"/>
      <c r="Z49" s="243" t="e">
        <f>-((Y11+Y14+Y17)-(Z3+Z6+#REF!+Z9+Z21+Z24+Z27+Z30+Z33+Z36+Z39+Z42+Z45))</f>
        <v>#REF!</v>
      </c>
    </row>
    <row r="50" spans="1:26" ht="15.6">
      <c r="A50" s="210"/>
      <c r="B50" s="210"/>
      <c r="C50" s="210"/>
      <c r="D50" s="210"/>
      <c r="E50" s="210"/>
      <c r="F50" s="210"/>
      <c r="G50" s="210"/>
      <c r="H50" s="210"/>
      <c r="I50" s="52"/>
      <c r="J50" s="210"/>
      <c r="K50" s="210"/>
      <c r="L50" s="210"/>
      <c r="M50" s="210"/>
      <c r="N50" s="210"/>
      <c r="O50" s="210"/>
      <c r="P50" s="234"/>
      <c r="Q50" s="234"/>
      <c r="R50" s="234"/>
      <c r="S50" s="210"/>
      <c r="T50" s="210"/>
      <c r="U50" s="210"/>
      <c r="V50" s="210"/>
      <c r="W50" s="210"/>
      <c r="X50" s="210"/>
      <c r="Y50" s="210"/>
      <c r="Z50" s="210"/>
    </row>
    <row r="51" spans="1:26" ht="15.6">
      <c r="A51" s="210"/>
      <c r="B51" s="210"/>
      <c r="C51" s="210"/>
      <c r="D51" s="210"/>
      <c r="E51" s="210"/>
      <c r="F51" s="210"/>
      <c r="G51" s="210"/>
      <c r="H51" s="210"/>
      <c r="I51" s="210"/>
      <c r="J51" s="52"/>
      <c r="K51" s="210"/>
      <c r="L51" s="210" t="s">
        <v>151</v>
      </c>
      <c r="M51" s="243">
        <f>M2</f>
        <v>0</v>
      </c>
      <c r="N51" s="210"/>
      <c r="O51" s="210"/>
      <c r="P51" s="234" t="s">
        <v>151</v>
      </c>
      <c r="Q51" s="393">
        <f>Q2</f>
        <v>0</v>
      </c>
      <c r="R51" s="234"/>
      <c r="S51" s="210"/>
      <c r="T51" s="210" t="s">
        <v>151</v>
      </c>
      <c r="U51" s="243">
        <f>U2</f>
        <v>0</v>
      </c>
      <c r="V51" s="210"/>
      <c r="W51" s="210"/>
      <c r="X51" s="210" t="s">
        <v>151</v>
      </c>
      <c r="Y51" s="243">
        <f>Y2</f>
        <v>0</v>
      </c>
      <c r="Z51" s="210"/>
    </row>
    <row r="52" spans="1:26" ht="15.6">
      <c r="A52" s="210"/>
      <c r="B52" s="210"/>
      <c r="C52" s="210"/>
      <c r="D52" s="210"/>
      <c r="E52" s="210"/>
      <c r="F52" s="210"/>
      <c r="G52" s="210"/>
      <c r="H52" s="210"/>
      <c r="I52" s="52"/>
      <c r="J52" s="210"/>
      <c r="K52" s="210"/>
      <c r="L52" s="210"/>
      <c r="M52" s="210"/>
      <c r="N52" s="210"/>
      <c r="O52" s="210"/>
      <c r="P52" s="234"/>
      <c r="Q52" s="234"/>
      <c r="R52" s="234"/>
      <c r="S52" s="210"/>
      <c r="T52" s="210"/>
      <c r="U52" s="210"/>
      <c r="V52" s="210"/>
      <c r="W52" s="210"/>
      <c r="X52" s="210"/>
      <c r="Y52" s="210"/>
      <c r="Z52" s="210"/>
    </row>
    <row r="53" spans="1:26" ht="15.6">
      <c r="A53" s="210"/>
      <c r="B53" s="210"/>
      <c r="C53" s="210"/>
      <c r="D53" s="210"/>
      <c r="E53" s="210"/>
      <c r="F53" s="210"/>
      <c r="G53" s="52"/>
      <c r="H53" s="210"/>
      <c r="I53" s="52"/>
      <c r="J53" s="210"/>
      <c r="K53" s="210"/>
      <c r="L53" s="210" t="s">
        <v>249</v>
      </c>
      <c r="M53" s="243">
        <f>M5</f>
        <v>0</v>
      </c>
      <c r="N53" s="210"/>
      <c r="O53" s="210"/>
      <c r="P53" s="234" t="s">
        <v>202</v>
      </c>
      <c r="Q53" s="393">
        <f>Q5</f>
        <v>0</v>
      </c>
      <c r="R53" s="234"/>
      <c r="S53" s="210"/>
      <c r="T53" s="210" t="s">
        <v>202</v>
      </c>
      <c r="U53" s="243">
        <f>U5</f>
        <v>0</v>
      </c>
      <c r="V53" s="210"/>
      <c r="W53" s="210"/>
      <c r="X53" s="210" t="s">
        <v>202</v>
      </c>
      <c r="Y53" s="243">
        <f>Y5</f>
        <v>0</v>
      </c>
      <c r="Z53" s="210"/>
    </row>
    <row r="54" spans="1:26" ht="15.6">
      <c r="A54" s="210"/>
      <c r="B54" s="210"/>
      <c r="C54" s="210"/>
      <c r="D54" s="210"/>
      <c r="E54" s="210"/>
      <c r="F54" s="210"/>
      <c r="G54" s="52"/>
      <c r="H54" s="210"/>
      <c r="I54" s="210"/>
      <c r="J54" s="210"/>
      <c r="K54" s="210"/>
      <c r="L54" s="210"/>
      <c r="M54" s="210"/>
      <c r="N54" s="210"/>
      <c r="O54" s="210"/>
      <c r="P54" s="234"/>
      <c r="Q54" s="234"/>
      <c r="R54" s="234"/>
      <c r="S54" s="210"/>
      <c r="T54" s="210"/>
      <c r="U54" s="210"/>
      <c r="V54" s="210"/>
      <c r="W54" s="210"/>
      <c r="X54" s="210"/>
      <c r="Y54" s="210"/>
      <c r="Z54" s="210"/>
    </row>
    <row r="55" spans="1:26" ht="15.6">
      <c r="A55" s="210"/>
      <c r="B55" s="210"/>
      <c r="C55" s="210"/>
      <c r="D55" s="210"/>
      <c r="E55" s="210"/>
      <c r="F55" s="210"/>
      <c r="G55" s="210"/>
      <c r="H55" s="210"/>
      <c r="I55" s="210"/>
      <c r="J55" s="210"/>
      <c r="K55" s="210"/>
      <c r="L55" s="210"/>
      <c r="M55" s="210"/>
      <c r="N55" s="210"/>
      <c r="O55" s="210"/>
      <c r="P55" s="234"/>
      <c r="Q55" s="234"/>
      <c r="R55" s="234"/>
      <c r="S55" s="210"/>
      <c r="T55" s="210"/>
      <c r="U55" s="210"/>
      <c r="V55" s="210"/>
      <c r="W55" s="210"/>
      <c r="X55" s="210"/>
      <c r="Y55" s="210"/>
      <c r="Z55" s="210"/>
    </row>
    <row r="56" spans="1:26" ht="15.6">
      <c r="A56" s="210"/>
      <c r="B56" s="210"/>
      <c r="C56" s="210"/>
      <c r="D56" s="210"/>
      <c r="E56" s="210"/>
      <c r="F56" s="210"/>
      <c r="G56" s="210"/>
      <c r="H56" s="210"/>
      <c r="I56" s="210"/>
      <c r="J56" s="210"/>
      <c r="K56" s="210"/>
      <c r="L56" s="210" t="s">
        <v>63</v>
      </c>
      <c r="M56" s="243">
        <f>M8</f>
        <v>0</v>
      </c>
      <c r="N56" s="210"/>
      <c r="O56" s="210"/>
      <c r="P56" s="234" t="s">
        <v>63</v>
      </c>
      <c r="Q56" s="393">
        <f>Q8</f>
        <v>0</v>
      </c>
      <c r="R56" s="234"/>
      <c r="S56" s="210"/>
      <c r="T56" s="210" t="s">
        <v>63</v>
      </c>
      <c r="U56" s="243">
        <f>U8</f>
        <v>0</v>
      </c>
      <c r="V56" s="210"/>
      <c r="W56" s="210"/>
      <c r="X56" s="210" t="s">
        <v>63</v>
      </c>
      <c r="Y56" s="243">
        <f>Y8</f>
        <v>0</v>
      </c>
      <c r="Z56" s="210"/>
    </row>
    <row r="57" spans="1:26" ht="15.6">
      <c r="A57" s="210"/>
      <c r="B57" s="52"/>
      <c r="C57" s="210"/>
      <c r="D57" s="210"/>
      <c r="E57" s="210"/>
      <c r="F57" s="210"/>
      <c r="G57" s="210"/>
      <c r="H57" s="210"/>
      <c r="I57" s="210"/>
      <c r="J57" s="210"/>
      <c r="K57" s="210"/>
      <c r="L57" s="210"/>
      <c r="M57" s="210"/>
      <c r="N57" s="210"/>
      <c r="O57" s="210"/>
      <c r="P57" s="234"/>
      <c r="Q57" s="234"/>
      <c r="R57" s="234"/>
      <c r="S57" s="210"/>
      <c r="T57" s="210"/>
      <c r="U57" s="210"/>
      <c r="V57" s="210"/>
      <c r="W57" s="210"/>
      <c r="X57" s="210"/>
      <c r="Y57" s="210"/>
      <c r="Z57" s="210"/>
    </row>
    <row r="58" spans="1:26" ht="15.6">
      <c r="A58" s="210"/>
      <c r="B58" s="52"/>
      <c r="C58" s="210"/>
      <c r="D58" s="210"/>
      <c r="E58" s="210"/>
      <c r="F58" s="210"/>
      <c r="G58" s="210"/>
      <c r="H58" s="210"/>
      <c r="I58" s="210"/>
      <c r="J58" s="210"/>
      <c r="K58" s="210"/>
      <c r="L58" s="210" t="s">
        <v>37</v>
      </c>
      <c r="M58" s="243">
        <f>M20</f>
        <v>0</v>
      </c>
      <c r="N58" s="210"/>
      <c r="O58" s="210"/>
      <c r="P58" s="234" t="s">
        <v>37</v>
      </c>
      <c r="Q58" s="393">
        <f>Q20</f>
        <v>0</v>
      </c>
      <c r="R58" s="234"/>
      <c r="S58" s="210"/>
      <c r="T58" s="210" t="s">
        <v>37</v>
      </c>
      <c r="U58" s="243">
        <f>U20</f>
        <v>0</v>
      </c>
      <c r="V58" s="210"/>
      <c r="W58" s="210"/>
      <c r="X58" s="210" t="s">
        <v>37</v>
      </c>
      <c r="Y58" s="243">
        <f>Y20</f>
        <v>0</v>
      </c>
      <c r="Z58" s="210"/>
    </row>
    <row r="59" spans="1:26" ht="15.6">
      <c r="A59" s="210"/>
      <c r="B59" s="52"/>
      <c r="C59" s="210"/>
      <c r="D59" s="210"/>
      <c r="E59" s="210"/>
      <c r="F59" s="210"/>
      <c r="G59" s="210"/>
      <c r="H59" s="210"/>
      <c r="I59" s="210"/>
      <c r="J59" s="210"/>
      <c r="K59" s="210"/>
      <c r="L59" s="210"/>
      <c r="M59" s="210"/>
      <c r="N59" s="210"/>
      <c r="O59" s="210"/>
      <c r="P59" s="234"/>
      <c r="Q59" s="234"/>
      <c r="R59" s="234"/>
      <c r="S59" s="210"/>
      <c r="T59" s="210"/>
      <c r="U59" s="210"/>
      <c r="V59" s="210"/>
      <c r="W59" s="210"/>
      <c r="X59" s="210"/>
      <c r="Y59" s="210"/>
      <c r="Z59" s="210"/>
    </row>
    <row r="60" spans="1:26" ht="15.6">
      <c r="A60" s="210"/>
      <c r="B60" s="52"/>
      <c r="C60" s="210"/>
      <c r="D60" s="210"/>
      <c r="E60" s="210"/>
      <c r="F60" s="210"/>
      <c r="G60" s="210"/>
      <c r="H60" s="210"/>
      <c r="I60" s="210"/>
      <c r="J60" s="210"/>
      <c r="K60" s="210"/>
      <c r="L60" s="230" t="s">
        <v>296</v>
      </c>
      <c r="M60" s="243">
        <f>M23</f>
        <v>0</v>
      </c>
      <c r="N60" s="210"/>
      <c r="O60" s="210"/>
      <c r="P60" s="230" t="s">
        <v>296</v>
      </c>
      <c r="Q60" s="393">
        <f>Q23</f>
        <v>0</v>
      </c>
      <c r="R60" s="234"/>
      <c r="S60" s="210"/>
      <c r="T60" s="230" t="s">
        <v>296</v>
      </c>
      <c r="U60" s="243">
        <f>U23</f>
        <v>0</v>
      </c>
      <c r="V60" s="210"/>
      <c r="W60" s="210"/>
      <c r="X60" s="230" t="s">
        <v>296</v>
      </c>
      <c r="Y60" s="243">
        <f>Y23</f>
        <v>0</v>
      </c>
      <c r="Z60" s="210"/>
    </row>
    <row r="61" spans="1:26" ht="15.6">
      <c r="A61" s="210"/>
      <c r="B61" s="210"/>
      <c r="C61" s="210"/>
      <c r="D61" s="210"/>
      <c r="E61" s="210"/>
      <c r="F61" s="210"/>
      <c r="G61" s="210"/>
      <c r="H61" s="210"/>
      <c r="I61" s="210"/>
      <c r="J61" s="210"/>
      <c r="K61" s="210"/>
      <c r="L61" s="230"/>
      <c r="M61" s="210"/>
      <c r="N61" s="210"/>
      <c r="O61" s="210"/>
      <c r="P61" s="230"/>
      <c r="Q61" s="234"/>
      <c r="R61" s="234"/>
      <c r="S61" s="210"/>
      <c r="T61" s="230"/>
      <c r="U61" s="210"/>
      <c r="V61" s="210"/>
      <c r="W61" s="210"/>
      <c r="X61" s="230"/>
      <c r="Y61" s="210"/>
      <c r="Z61" s="210"/>
    </row>
    <row r="62" spans="1:26" ht="15.6">
      <c r="A62" s="210"/>
      <c r="B62" s="210"/>
      <c r="C62" s="210"/>
      <c r="D62" s="210"/>
      <c r="E62" s="210"/>
      <c r="F62" s="210"/>
      <c r="G62" s="210"/>
      <c r="H62" s="210"/>
      <c r="I62" s="210"/>
      <c r="J62" s="210"/>
      <c r="K62" s="210"/>
      <c r="L62" s="459" t="s">
        <v>206</v>
      </c>
      <c r="M62" s="243">
        <f>M26</f>
        <v>0</v>
      </c>
      <c r="N62" s="210"/>
      <c r="O62" s="210"/>
      <c r="P62" s="459" t="s">
        <v>206</v>
      </c>
      <c r="Q62" s="393">
        <f>Q26</f>
        <v>0</v>
      </c>
      <c r="R62" s="234"/>
      <c r="S62" s="210"/>
      <c r="T62" s="459" t="s">
        <v>206</v>
      </c>
      <c r="U62" s="243">
        <f>U26</f>
        <v>0</v>
      </c>
      <c r="V62" s="210"/>
      <c r="W62" s="210"/>
      <c r="X62" s="459" t="s">
        <v>206</v>
      </c>
      <c r="Y62" s="243">
        <f>Y26</f>
        <v>0</v>
      </c>
      <c r="Z62" s="210"/>
    </row>
    <row r="63" spans="1:26" ht="15.6">
      <c r="A63" s="210"/>
      <c r="B63" s="210"/>
      <c r="C63" s="210"/>
      <c r="D63" s="210"/>
      <c r="E63" s="210"/>
      <c r="F63" s="210"/>
      <c r="G63" s="210"/>
      <c r="H63" s="210"/>
      <c r="I63" s="210"/>
      <c r="J63" s="210"/>
      <c r="K63" s="210"/>
      <c r="L63" s="230"/>
      <c r="M63" s="210"/>
      <c r="N63" s="210"/>
      <c r="O63" s="210"/>
      <c r="P63" s="230"/>
      <c r="Q63" s="234"/>
      <c r="R63" s="234"/>
      <c r="S63" s="210"/>
      <c r="T63" s="230"/>
      <c r="U63" s="210"/>
      <c r="V63" s="210"/>
      <c r="W63" s="210"/>
      <c r="X63" s="230"/>
      <c r="Y63" s="210"/>
      <c r="Z63" s="210"/>
    </row>
    <row r="64" spans="1:26" ht="15.6">
      <c r="A64" s="210"/>
      <c r="B64" s="210"/>
      <c r="C64" s="210"/>
      <c r="D64" s="210"/>
      <c r="E64" s="210"/>
      <c r="F64" s="210"/>
      <c r="G64" s="210"/>
      <c r="H64" s="210"/>
      <c r="I64" s="210"/>
      <c r="J64" s="210"/>
      <c r="K64" s="210"/>
      <c r="L64" s="459" t="s">
        <v>425</v>
      </c>
      <c r="M64" s="243">
        <f>M29</f>
        <v>0</v>
      </c>
      <c r="N64" s="210"/>
      <c r="O64" s="210"/>
      <c r="P64" s="459" t="s">
        <v>425</v>
      </c>
      <c r="Q64" s="393">
        <f>Q29</f>
        <v>0</v>
      </c>
      <c r="R64" s="234"/>
      <c r="S64" s="210"/>
      <c r="T64" s="459" t="s">
        <v>425</v>
      </c>
      <c r="U64" s="243">
        <f>U29</f>
        <v>0</v>
      </c>
      <c r="V64" s="210"/>
      <c r="W64" s="210"/>
      <c r="X64" s="459" t="s">
        <v>425</v>
      </c>
      <c r="Y64" s="243">
        <f>Y29</f>
        <v>0</v>
      </c>
      <c r="Z64" s="210"/>
    </row>
    <row r="65" spans="1:26" ht="15.6">
      <c r="A65" s="210"/>
      <c r="B65" s="210"/>
      <c r="C65" s="210"/>
      <c r="D65" s="210"/>
      <c r="E65" s="210"/>
      <c r="F65" s="210"/>
      <c r="G65" s="210"/>
      <c r="H65" s="210"/>
      <c r="I65" s="210"/>
      <c r="J65" s="210"/>
      <c r="K65" s="210"/>
      <c r="L65" s="230"/>
      <c r="M65" s="210"/>
      <c r="N65" s="210"/>
      <c r="O65" s="210"/>
      <c r="P65" s="230"/>
      <c r="Q65" s="234"/>
      <c r="R65" s="234"/>
      <c r="S65" s="210"/>
      <c r="T65" s="230"/>
      <c r="U65" s="210"/>
      <c r="V65" s="210"/>
      <c r="W65" s="210"/>
      <c r="X65" s="230"/>
      <c r="Y65" s="210"/>
      <c r="Z65" s="210"/>
    </row>
    <row r="66" spans="1:26" ht="15.6">
      <c r="A66" s="210"/>
      <c r="B66" s="210"/>
      <c r="C66" s="210"/>
      <c r="D66" s="210"/>
      <c r="E66" s="210"/>
      <c r="F66" s="210"/>
      <c r="G66" s="210"/>
      <c r="H66" s="210"/>
      <c r="I66" s="210"/>
      <c r="J66" s="210"/>
      <c r="K66" s="210"/>
      <c r="L66" s="459" t="s">
        <v>300</v>
      </c>
      <c r="M66" s="243">
        <f>M32</f>
        <v>0</v>
      </c>
      <c r="N66" s="210"/>
      <c r="O66" s="210"/>
      <c r="P66" s="459" t="s">
        <v>300</v>
      </c>
      <c r="Q66" s="393">
        <f>Q32</f>
        <v>0</v>
      </c>
      <c r="R66" s="234"/>
      <c r="S66" s="210"/>
      <c r="T66" s="459" t="s">
        <v>300</v>
      </c>
      <c r="U66" s="243">
        <f>U32</f>
        <v>0</v>
      </c>
      <c r="V66" s="210"/>
      <c r="W66" s="210"/>
      <c r="X66" s="459" t="s">
        <v>300</v>
      </c>
      <c r="Y66" s="243">
        <f>Y32</f>
        <v>0</v>
      </c>
      <c r="Z66" s="210"/>
    </row>
    <row r="67" spans="1:26" ht="15.6">
      <c r="A67" s="210"/>
      <c r="B67" s="210"/>
      <c r="C67" s="210"/>
      <c r="D67" s="210"/>
      <c r="E67" s="210"/>
      <c r="F67" s="210"/>
      <c r="G67" s="210"/>
      <c r="H67" s="210"/>
      <c r="I67" s="210"/>
      <c r="J67" s="210"/>
      <c r="K67" s="210"/>
      <c r="L67" s="230"/>
      <c r="M67" s="210"/>
      <c r="N67" s="210"/>
      <c r="O67" s="210"/>
      <c r="P67" s="230"/>
      <c r="Q67" s="234"/>
      <c r="R67" s="234"/>
      <c r="S67" s="210"/>
      <c r="T67" s="230"/>
      <c r="U67" s="210"/>
      <c r="V67" s="210"/>
      <c r="W67" s="210"/>
      <c r="X67" s="230"/>
      <c r="Y67" s="210"/>
      <c r="Z67" s="210"/>
    </row>
    <row r="68" spans="1:26" ht="15.6">
      <c r="A68" s="210"/>
      <c r="B68" s="210"/>
      <c r="C68" s="210"/>
      <c r="D68" s="210"/>
      <c r="E68" s="210"/>
      <c r="F68" s="210"/>
      <c r="G68" s="210"/>
      <c r="H68" s="210"/>
      <c r="I68" s="210"/>
      <c r="J68" s="210"/>
      <c r="K68" s="210"/>
      <c r="L68" s="459" t="s">
        <v>427</v>
      </c>
      <c r="M68" s="243">
        <f>M35</f>
        <v>0</v>
      </c>
      <c r="N68" s="210"/>
      <c r="O68" s="210"/>
      <c r="P68" s="459" t="s">
        <v>427</v>
      </c>
      <c r="Q68" s="393">
        <f>Q35</f>
        <v>0</v>
      </c>
      <c r="R68" s="234"/>
      <c r="S68" s="210"/>
      <c r="T68" s="459" t="s">
        <v>427</v>
      </c>
      <c r="U68" s="243">
        <f>U35</f>
        <v>0</v>
      </c>
      <c r="V68" s="210"/>
      <c r="W68" s="210"/>
      <c r="X68" s="459" t="s">
        <v>427</v>
      </c>
      <c r="Y68" s="243">
        <f>Y35</f>
        <v>0</v>
      </c>
      <c r="Z68" s="210"/>
    </row>
    <row r="69" spans="1:26" ht="15.6">
      <c r="A69" s="210"/>
      <c r="B69" s="210"/>
      <c r="C69" s="210"/>
      <c r="D69" s="210"/>
      <c r="E69" s="210"/>
      <c r="F69" s="210"/>
      <c r="G69" s="210"/>
      <c r="H69" s="210"/>
      <c r="I69" s="210"/>
      <c r="J69" s="210"/>
      <c r="K69" s="210"/>
      <c r="L69" s="230"/>
      <c r="M69" s="210"/>
      <c r="N69" s="210"/>
      <c r="O69" s="210"/>
      <c r="P69" s="230"/>
      <c r="Q69" s="234"/>
      <c r="R69" s="234"/>
      <c r="S69" s="210"/>
      <c r="T69" s="230"/>
      <c r="U69" s="210"/>
      <c r="V69" s="210"/>
      <c r="W69" s="210"/>
      <c r="X69" s="230"/>
      <c r="Y69" s="210"/>
      <c r="Z69" s="210"/>
    </row>
    <row r="70" spans="1:26" ht="15.6">
      <c r="A70" s="210"/>
      <c r="B70" s="210"/>
      <c r="C70" s="210"/>
      <c r="D70" s="210"/>
      <c r="E70" s="210"/>
      <c r="F70" s="210"/>
      <c r="G70" s="210"/>
      <c r="H70" s="210"/>
      <c r="I70" s="210"/>
      <c r="J70" s="210"/>
      <c r="K70" s="210"/>
      <c r="L70" s="459" t="s">
        <v>429</v>
      </c>
      <c r="M70" s="243">
        <f>M38</f>
        <v>0</v>
      </c>
      <c r="N70" s="210"/>
      <c r="O70" s="210"/>
      <c r="P70" s="459" t="s">
        <v>429</v>
      </c>
      <c r="Q70" s="393">
        <f>Q38</f>
        <v>0</v>
      </c>
      <c r="R70" s="234"/>
      <c r="S70" s="210"/>
      <c r="T70" s="459" t="s">
        <v>429</v>
      </c>
      <c r="U70" s="243">
        <f>U38</f>
        <v>0</v>
      </c>
      <c r="V70" s="210"/>
      <c r="W70" s="210"/>
      <c r="X70" s="459" t="s">
        <v>429</v>
      </c>
      <c r="Y70" s="243">
        <f>Y38</f>
        <v>0</v>
      </c>
      <c r="Z70" s="210"/>
    </row>
    <row r="71" spans="1:26" ht="15.6">
      <c r="A71" s="210"/>
      <c r="B71" s="210"/>
      <c r="C71" s="210"/>
      <c r="D71" s="210"/>
      <c r="E71" s="210"/>
      <c r="F71" s="210"/>
      <c r="G71" s="210"/>
      <c r="H71" s="210"/>
      <c r="I71" s="210"/>
      <c r="J71" s="210"/>
      <c r="K71" s="210"/>
      <c r="L71" s="230"/>
      <c r="M71" s="210"/>
      <c r="N71" s="210"/>
      <c r="O71" s="210"/>
      <c r="P71" s="230"/>
      <c r="Q71" s="234"/>
      <c r="R71" s="234"/>
      <c r="S71" s="210"/>
      <c r="T71" s="230"/>
      <c r="U71" s="210"/>
      <c r="V71" s="210"/>
      <c r="W71" s="210"/>
      <c r="X71" s="230"/>
      <c r="Y71" s="210"/>
      <c r="Z71" s="210"/>
    </row>
    <row r="72" spans="1:26" ht="15.6">
      <c r="A72" s="210"/>
      <c r="B72" s="210"/>
      <c r="C72" s="210"/>
      <c r="D72" s="210"/>
      <c r="E72" s="210"/>
      <c r="F72" s="210"/>
      <c r="G72" s="210"/>
      <c r="H72" s="210"/>
      <c r="I72" s="210"/>
      <c r="J72" s="210"/>
      <c r="K72" s="210"/>
      <c r="L72" s="230" t="s">
        <v>99</v>
      </c>
      <c r="M72" s="243">
        <f>M41</f>
        <v>0</v>
      </c>
      <c r="N72" s="210"/>
      <c r="O72" s="210"/>
      <c r="P72" s="230" t="s">
        <v>99</v>
      </c>
      <c r="Q72" s="393">
        <f>Q41</f>
        <v>0</v>
      </c>
      <c r="R72" s="234"/>
      <c r="S72" s="210"/>
      <c r="T72" s="230" t="s">
        <v>99</v>
      </c>
      <c r="U72" s="243">
        <f>U41</f>
        <v>0</v>
      </c>
      <c r="V72" s="210"/>
      <c r="W72" s="210"/>
      <c r="X72" s="230" t="s">
        <v>99</v>
      </c>
      <c r="Y72" s="243">
        <f>Y41</f>
        <v>0</v>
      </c>
      <c r="Z72" s="210"/>
    </row>
    <row r="73" spans="1:26" ht="15.6">
      <c r="A73" s="210"/>
      <c r="B73" s="210"/>
      <c r="C73" s="210"/>
      <c r="D73" s="210"/>
      <c r="E73" s="210"/>
      <c r="F73" s="210"/>
      <c r="G73" s="210"/>
      <c r="H73" s="210"/>
      <c r="I73" s="210"/>
      <c r="J73" s="210"/>
      <c r="K73" s="210"/>
      <c r="L73" s="230"/>
      <c r="M73" s="210"/>
      <c r="N73" s="210"/>
      <c r="O73" s="210"/>
      <c r="P73" s="230"/>
      <c r="Q73" s="234"/>
      <c r="R73" s="234"/>
      <c r="S73" s="210"/>
      <c r="T73" s="230"/>
      <c r="U73" s="210"/>
      <c r="V73" s="210"/>
      <c r="W73" s="210"/>
      <c r="X73" s="230"/>
      <c r="Y73" s="210"/>
      <c r="Z73" s="210"/>
    </row>
    <row r="74" spans="1:26" ht="15.6">
      <c r="A74" s="210"/>
      <c r="B74" s="210"/>
      <c r="C74" s="210"/>
      <c r="D74" s="210"/>
      <c r="E74" s="210"/>
      <c r="F74" s="210"/>
      <c r="G74" s="210"/>
      <c r="H74" s="210"/>
      <c r="I74" s="210"/>
      <c r="J74" s="210"/>
      <c r="K74" s="210"/>
      <c r="L74" s="459" t="s">
        <v>431</v>
      </c>
      <c r="M74" s="243">
        <f>M44</f>
        <v>0</v>
      </c>
      <c r="N74" s="210"/>
      <c r="O74" s="210"/>
      <c r="P74" s="459" t="s">
        <v>431</v>
      </c>
      <c r="Q74" s="393">
        <f>Q44</f>
        <v>0</v>
      </c>
      <c r="R74" s="234"/>
      <c r="S74" s="210"/>
      <c r="T74" s="459" t="s">
        <v>431</v>
      </c>
      <c r="U74" s="243">
        <f>U44</f>
        <v>0</v>
      </c>
      <c r="V74" s="210"/>
      <c r="W74" s="210"/>
      <c r="X74" s="459" t="s">
        <v>431</v>
      </c>
      <c r="Y74" s="243">
        <f>Y44</f>
        <v>0</v>
      </c>
      <c r="Z74" s="210"/>
    </row>
    <row r="75" spans="1:26" ht="15.6">
      <c r="A75" s="210"/>
      <c r="B75" s="210"/>
      <c r="C75" s="210"/>
      <c r="D75" s="210"/>
      <c r="E75" s="210"/>
      <c r="F75" s="210"/>
      <c r="G75" s="210"/>
      <c r="H75" s="210"/>
      <c r="I75" s="210"/>
      <c r="J75" s="210"/>
      <c r="K75" s="210"/>
      <c r="L75" s="210"/>
      <c r="M75" s="210"/>
      <c r="N75" s="210"/>
      <c r="O75" s="210"/>
      <c r="P75" s="234"/>
      <c r="Q75" s="234"/>
      <c r="R75" s="234"/>
      <c r="S75" s="210"/>
      <c r="T75" s="210"/>
      <c r="U75" s="210"/>
      <c r="V75" s="210"/>
      <c r="W75" s="210"/>
      <c r="X75" s="210"/>
      <c r="Y75" s="210"/>
      <c r="Z75" s="210"/>
    </row>
    <row r="76" spans="1:26" ht="15.6">
      <c r="A76" s="210"/>
      <c r="B76" s="210"/>
      <c r="C76" s="210"/>
      <c r="D76" s="210"/>
      <c r="E76" s="210"/>
      <c r="F76" s="210"/>
      <c r="G76" s="210"/>
      <c r="H76" s="210"/>
      <c r="I76" s="210"/>
      <c r="J76" s="210"/>
      <c r="K76" s="210"/>
      <c r="L76" s="210" t="s">
        <v>77</v>
      </c>
      <c r="M76" s="243">
        <f>IF(M11&gt;N86,M11-N86,0)</f>
        <v>0</v>
      </c>
      <c r="N76" s="243">
        <f>IF(M11&lt;N86,N86-M11,0)</f>
        <v>0</v>
      </c>
      <c r="O76" s="210"/>
      <c r="P76" s="234" t="s">
        <v>77</v>
      </c>
      <c r="Q76" s="393">
        <f>IF(Q11&gt;R86,Q11-R86,0)</f>
        <v>0</v>
      </c>
      <c r="R76" s="393">
        <f>IF(Q11&lt;R86,R86-Q11,0)</f>
        <v>0</v>
      </c>
      <c r="S76" s="210"/>
      <c r="T76" s="210" t="s">
        <v>77</v>
      </c>
      <c r="U76" s="243">
        <f>IF(U11&gt;V86,U11-V86,0)</f>
        <v>0</v>
      </c>
      <c r="V76" s="243">
        <f>IF(U11&lt;V86,V86-U11,0)</f>
        <v>0</v>
      </c>
      <c r="W76" s="210"/>
      <c r="X76" s="210" t="s">
        <v>77</v>
      </c>
      <c r="Y76" s="243">
        <f>IF(Y11&gt;Z86,Y11-Z86,0)</f>
        <v>0</v>
      </c>
      <c r="Z76" s="243">
        <f>IF(Y11&lt;Z86,Z86-Y11,0)</f>
        <v>0</v>
      </c>
    </row>
    <row r="77" spans="1:26" ht="15.6">
      <c r="A77" s="210"/>
      <c r="B77" s="210"/>
      <c r="C77" s="210"/>
      <c r="D77" s="210"/>
      <c r="E77" s="210"/>
      <c r="F77" s="210"/>
      <c r="G77" s="210"/>
      <c r="H77" s="210"/>
      <c r="I77" s="210"/>
      <c r="J77" s="210"/>
      <c r="K77" s="210"/>
      <c r="L77" s="210"/>
      <c r="M77" s="210"/>
      <c r="N77" s="210"/>
      <c r="O77" s="210"/>
      <c r="P77" s="234"/>
      <c r="Q77" s="234"/>
      <c r="R77" s="234"/>
      <c r="S77" s="210"/>
      <c r="T77" s="210"/>
      <c r="U77" s="210"/>
      <c r="V77" s="210"/>
      <c r="W77" s="210"/>
      <c r="X77" s="210"/>
      <c r="Y77" s="210"/>
      <c r="Z77" s="210"/>
    </row>
    <row r="78" spans="1:26" ht="15.6">
      <c r="A78" s="210"/>
      <c r="B78" s="210"/>
      <c r="C78" s="210"/>
      <c r="D78" s="210"/>
      <c r="E78" s="210"/>
      <c r="F78" s="210"/>
      <c r="G78" s="210"/>
      <c r="H78" s="210"/>
      <c r="I78" s="210"/>
      <c r="J78" s="210"/>
      <c r="K78" s="210"/>
      <c r="L78" s="210" t="s">
        <v>250</v>
      </c>
      <c r="M78" s="210"/>
      <c r="N78" s="243">
        <f>N15</f>
        <v>0</v>
      </c>
      <c r="O78" s="210"/>
      <c r="P78" s="234" t="s">
        <v>250</v>
      </c>
      <c r="Q78" s="234"/>
      <c r="R78" s="393">
        <f>R15</f>
        <v>0</v>
      </c>
      <c r="S78" s="210"/>
      <c r="T78" s="210" t="s">
        <v>250</v>
      </c>
      <c r="U78" s="210"/>
      <c r="V78" s="243">
        <f>V15</f>
        <v>0</v>
      </c>
      <c r="W78" s="210"/>
      <c r="X78" s="210" t="s">
        <v>250</v>
      </c>
      <c r="Y78" s="210"/>
      <c r="Z78" s="243">
        <f>Z15</f>
        <v>0</v>
      </c>
    </row>
    <row r="79" spans="1:26" ht="15.6">
      <c r="A79" s="210"/>
      <c r="B79" s="210"/>
      <c r="C79" s="210"/>
      <c r="D79" s="210"/>
      <c r="E79" s="210"/>
      <c r="F79" s="210"/>
      <c r="G79" s="210"/>
      <c r="H79" s="210"/>
      <c r="I79" s="210"/>
      <c r="J79" s="210"/>
      <c r="K79" s="210"/>
      <c r="L79" s="210"/>
      <c r="M79" s="210"/>
      <c r="N79" s="210"/>
      <c r="O79" s="210"/>
      <c r="P79" s="234"/>
      <c r="Q79" s="234"/>
      <c r="R79" s="234"/>
      <c r="S79" s="210"/>
      <c r="T79" s="210"/>
      <c r="U79" s="210"/>
      <c r="V79" s="210"/>
      <c r="W79" s="210"/>
      <c r="X79" s="210"/>
      <c r="Y79" s="210"/>
      <c r="Z79" s="210"/>
    </row>
    <row r="80" spans="1:26" ht="15.6">
      <c r="A80" s="210"/>
      <c r="B80" s="210"/>
      <c r="C80" s="210"/>
      <c r="D80" s="210"/>
      <c r="E80" s="210"/>
      <c r="F80" s="210"/>
      <c r="G80" s="210"/>
      <c r="H80" s="210"/>
      <c r="I80" s="210"/>
      <c r="J80" s="210"/>
      <c r="K80" s="210"/>
      <c r="L80" s="210" t="s">
        <v>20</v>
      </c>
      <c r="M80" s="210"/>
      <c r="N80" s="243">
        <f>N18</f>
        <v>0</v>
      </c>
      <c r="O80" s="210"/>
      <c r="P80" s="234" t="s">
        <v>20</v>
      </c>
      <c r="Q80" s="234"/>
      <c r="R80" s="393">
        <f>R18</f>
        <v>0</v>
      </c>
      <c r="S80" s="210"/>
      <c r="T80" s="210" t="s">
        <v>20</v>
      </c>
      <c r="U80" s="210"/>
      <c r="V80" s="243">
        <f>V18</f>
        <v>0</v>
      </c>
      <c r="W80" s="210"/>
      <c r="X80" s="210" t="s">
        <v>20</v>
      </c>
      <c r="Y80" s="210"/>
      <c r="Z80" s="243">
        <f>Z18</f>
        <v>0</v>
      </c>
    </row>
    <row r="81" spans="1:26" ht="15.6">
      <c r="A81" s="210"/>
      <c r="B81" s="210"/>
      <c r="C81" s="210"/>
      <c r="D81" s="210"/>
      <c r="E81" s="210"/>
      <c r="F81" s="210"/>
      <c r="G81" s="210"/>
      <c r="H81" s="210"/>
      <c r="I81" s="210"/>
      <c r="J81" s="210"/>
      <c r="K81" s="210"/>
      <c r="L81" s="210"/>
      <c r="M81" s="210"/>
      <c r="N81" s="210"/>
      <c r="O81" s="210"/>
      <c r="P81" s="234"/>
      <c r="Q81" s="234"/>
      <c r="R81" s="234"/>
      <c r="S81" s="210"/>
      <c r="T81" s="210"/>
      <c r="U81" s="210"/>
      <c r="V81" s="210"/>
      <c r="W81" s="210"/>
      <c r="X81" s="210"/>
      <c r="Y81" s="210"/>
      <c r="Z81" s="210"/>
    </row>
    <row r="82" spans="1:26" ht="15.6">
      <c r="A82" s="210"/>
      <c r="B82" s="210"/>
      <c r="C82" s="210"/>
      <c r="D82" s="210"/>
      <c r="E82" s="210"/>
      <c r="F82" s="210"/>
      <c r="G82" s="210"/>
      <c r="H82" s="210"/>
      <c r="I82" s="210"/>
      <c r="J82" s="210"/>
      <c r="K82" s="210"/>
      <c r="L82" s="210"/>
      <c r="M82" s="210"/>
      <c r="N82" s="210"/>
      <c r="O82" s="210"/>
      <c r="P82" s="234"/>
      <c r="Q82" s="234"/>
      <c r="R82" s="234"/>
      <c r="S82" s="210"/>
      <c r="T82" s="210"/>
      <c r="U82" s="210"/>
      <c r="V82" s="210"/>
      <c r="W82" s="210"/>
      <c r="X82" s="210"/>
      <c r="Y82" s="210"/>
      <c r="Z82" s="210"/>
    </row>
    <row r="83" spans="1:26" ht="15.6">
      <c r="A83" s="210"/>
      <c r="B83" s="210"/>
      <c r="C83" s="210"/>
      <c r="D83" s="210"/>
      <c r="E83" s="210"/>
      <c r="F83" s="210"/>
      <c r="G83" s="210"/>
      <c r="H83" s="210"/>
      <c r="I83" s="210"/>
      <c r="J83" s="210"/>
      <c r="K83" s="210"/>
      <c r="L83" s="210"/>
      <c r="M83" s="210"/>
      <c r="N83" s="210"/>
      <c r="O83" s="210"/>
      <c r="P83" s="234"/>
      <c r="Q83" s="234"/>
      <c r="R83" s="234"/>
      <c r="S83" s="210"/>
      <c r="T83" s="210"/>
      <c r="U83" s="210"/>
      <c r="V83" s="210"/>
      <c r="W83" s="210"/>
      <c r="X83" s="210"/>
      <c r="Y83" s="210"/>
      <c r="Z83" s="210"/>
    </row>
    <row r="84" spans="1:26" ht="15.6">
      <c r="A84" s="210"/>
      <c r="B84" s="210"/>
      <c r="C84" s="210"/>
      <c r="D84" s="210"/>
      <c r="E84" s="210"/>
      <c r="F84" s="210"/>
      <c r="G84" s="210"/>
      <c r="H84" s="210"/>
      <c r="I84" s="210"/>
      <c r="J84" s="210"/>
      <c r="K84" s="210"/>
      <c r="L84" s="210" t="s">
        <v>391</v>
      </c>
      <c r="M84" s="210"/>
      <c r="N84" s="210"/>
      <c r="O84" s="210"/>
      <c r="P84" s="234"/>
      <c r="Q84" s="234"/>
      <c r="R84" s="234"/>
      <c r="S84" s="210"/>
      <c r="T84" s="210"/>
      <c r="U84" s="210"/>
      <c r="V84" s="210"/>
      <c r="W84" s="210"/>
      <c r="X84" s="210"/>
      <c r="Y84" s="210"/>
      <c r="Z84" s="210"/>
    </row>
    <row r="85" spans="1:26" ht="15.6">
      <c r="A85" s="210"/>
      <c r="B85" s="210"/>
      <c r="C85" s="210"/>
      <c r="D85" s="210"/>
      <c r="E85" s="210"/>
      <c r="F85" s="210"/>
      <c r="G85" s="210"/>
      <c r="H85" s="210"/>
      <c r="I85" s="210"/>
      <c r="J85" s="210"/>
      <c r="K85" s="210"/>
      <c r="L85" s="367" t="s">
        <v>194</v>
      </c>
      <c r="M85" s="368">
        <f>C6</f>
        <v>0</v>
      </c>
      <c r="N85" s="367"/>
      <c r="O85" s="210"/>
      <c r="P85" s="363" t="s">
        <v>147</v>
      </c>
      <c r="Q85" s="389">
        <f>E6</f>
        <v>0</v>
      </c>
      <c r="R85" s="363"/>
      <c r="S85" s="210"/>
      <c r="T85" s="367" t="s">
        <v>147</v>
      </c>
      <c r="U85" s="368">
        <f>G6</f>
        <v>0</v>
      </c>
      <c r="V85" s="367"/>
      <c r="W85" s="210"/>
      <c r="X85" s="367" t="s">
        <v>147</v>
      </c>
      <c r="Y85" s="368">
        <f>I6</f>
        <v>0</v>
      </c>
      <c r="Z85" s="367"/>
    </row>
    <row r="86" spans="1:26" ht="15.6">
      <c r="A86" s="210"/>
      <c r="B86" s="210"/>
      <c r="C86" s="210"/>
      <c r="D86" s="210"/>
      <c r="E86" s="210"/>
      <c r="F86" s="210"/>
      <c r="G86" s="210"/>
      <c r="H86" s="210"/>
      <c r="I86" s="210"/>
      <c r="J86" s="210"/>
      <c r="K86" s="210"/>
      <c r="L86" s="367" t="s">
        <v>379</v>
      </c>
      <c r="M86" s="367"/>
      <c r="N86" s="368">
        <f>M85</f>
        <v>0</v>
      </c>
      <c r="O86" s="210"/>
      <c r="P86" s="363" t="s">
        <v>378</v>
      </c>
      <c r="Q86" s="363"/>
      <c r="R86" s="389">
        <f>Q85</f>
        <v>0</v>
      </c>
      <c r="S86" s="210"/>
      <c r="T86" s="367" t="s">
        <v>378</v>
      </c>
      <c r="U86" s="367"/>
      <c r="V86" s="368">
        <f>U85</f>
        <v>0</v>
      </c>
      <c r="W86" s="210"/>
      <c r="X86" s="367" t="s">
        <v>378</v>
      </c>
      <c r="Y86" s="367"/>
      <c r="Z86" s="368">
        <f>Y85</f>
        <v>0</v>
      </c>
    </row>
    <row r="87" spans="1:26" ht="15.6">
      <c r="A87" s="210"/>
      <c r="B87" s="210"/>
      <c r="C87" s="210"/>
      <c r="D87" s="210"/>
      <c r="E87" s="210"/>
      <c r="F87" s="210"/>
      <c r="G87" s="210"/>
      <c r="H87" s="210"/>
      <c r="I87" s="210"/>
      <c r="J87" s="210"/>
      <c r="K87" s="210"/>
      <c r="L87" s="230"/>
      <c r="M87" s="230"/>
      <c r="N87" s="230"/>
      <c r="O87" s="210"/>
      <c r="P87" s="234"/>
      <c r="Q87" s="234"/>
      <c r="R87" s="234"/>
      <c r="S87" s="210"/>
      <c r="T87" s="210"/>
      <c r="U87" s="210"/>
      <c r="V87" s="210"/>
      <c r="W87" s="210"/>
      <c r="X87" s="210"/>
      <c r="Y87" s="210"/>
      <c r="Z87" s="210"/>
    </row>
    <row r="88" spans="1:26" ht="15.6">
      <c r="A88" s="210"/>
      <c r="B88" s="210"/>
      <c r="C88" s="210"/>
      <c r="D88" s="210"/>
      <c r="E88" s="210"/>
      <c r="F88" s="210"/>
      <c r="G88" s="210"/>
      <c r="H88" s="210"/>
      <c r="I88" s="210"/>
      <c r="J88" s="210"/>
      <c r="K88" s="210"/>
      <c r="L88" s="230"/>
      <c r="M88" s="230"/>
      <c r="N88" s="230"/>
      <c r="O88" s="210"/>
      <c r="P88" s="234"/>
      <c r="Q88" s="234"/>
      <c r="R88" s="234"/>
      <c r="S88" s="210"/>
      <c r="T88" s="210"/>
      <c r="U88" s="210"/>
      <c r="V88" s="210"/>
      <c r="W88" s="210"/>
      <c r="X88" s="210"/>
      <c r="Y88" s="210"/>
      <c r="Z88" s="210"/>
    </row>
    <row r="89" spans="1:26" ht="15.6">
      <c r="A89" s="210"/>
      <c r="B89" s="210"/>
      <c r="C89" s="210"/>
      <c r="D89" s="210"/>
      <c r="E89" s="210"/>
      <c r="F89" s="210"/>
      <c r="G89" s="210"/>
      <c r="H89" s="210"/>
      <c r="I89" s="210"/>
      <c r="J89" s="210"/>
      <c r="K89" s="210"/>
      <c r="L89" s="378"/>
      <c r="M89" s="378"/>
      <c r="N89" s="378"/>
    </row>
    <row r="90" spans="1:26" ht="15.6">
      <c r="A90" s="210"/>
      <c r="B90" s="210"/>
      <c r="C90" s="210"/>
      <c r="D90" s="210"/>
      <c r="E90" s="210"/>
      <c r="F90" s="210"/>
      <c r="G90" s="210"/>
      <c r="H90" s="210"/>
      <c r="I90" s="210"/>
      <c r="J90" s="210"/>
      <c r="K90" s="210"/>
      <c r="M90"/>
    </row>
    <row r="91" spans="1:26" ht="15.6">
      <c r="A91" s="210"/>
      <c r="B91" s="210"/>
      <c r="C91" s="210"/>
      <c r="D91" s="210"/>
      <c r="E91" s="210"/>
      <c r="F91" s="210"/>
      <c r="G91" s="210"/>
      <c r="H91" s="210"/>
      <c r="I91" s="210"/>
      <c r="J91" s="210"/>
      <c r="K91" s="210"/>
      <c r="M91"/>
    </row>
    <row r="92" spans="1:26" ht="15.6">
      <c r="A92" s="210"/>
      <c r="B92" s="210"/>
      <c r="C92" s="210"/>
      <c r="D92" s="210"/>
      <c r="E92" s="210"/>
      <c r="F92" s="210"/>
      <c r="G92" s="210"/>
      <c r="H92" s="210"/>
      <c r="I92" s="210"/>
      <c r="J92" s="210"/>
      <c r="K92" s="210"/>
    </row>
  </sheetData>
  <sheetProtection password="8690" sheet="1" objects="1" scenarios="1" formatCells="0" formatColumns="0" formatRows="0"/>
  <protectedRanges>
    <protectedRange sqref="C17:I24" name="Range5"/>
    <protectedRange sqref="C10:I10" name="Range3"/>
    <protectedRange sqref="C6:I8" name="Range1"/>
    <protectedRange sqref="C2:I3" name="Range2"/>
    <protectedRange sqref="C13:I14" name="Range4"/>
  </protectedRanges>
  <sortState ref="A2:I9">
    <sortCondition ref="A2"/>
  </sortState>
  <mergeCells count="5">
    <mergeCell ref="A6:A9"/>
    <mergeCell ref="L1:N1"/>
    <mergeCell ref="P1:R1"/>
    <mergeCell ref="T1:V1"/>
    <mergeCell ref="X1:Z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AM51"/>
  <sheetViews>
    <sheetView showGridLines="0" zoomScale="76" zoomScaleNormal="76" workbookViewId="0">
      <selection activeCell="Q31" sqref="Q31"/>
    </sheetView>
  </sheetViews>
  <sheetFormatPr defaultColWidth="9.109375" defaultRowHeight="13.8"/>
  <cols>
    <col min="1" max="1" width="9.109375" style="17"/>
    <col min="2" max="2" width="12.6640625" style="17" bestFit="1" customWidth="1"/>
    <col min="3" max="3" width="11.109375" style="17" bestFit="1" customWidth="1"/>
    <col min="4" max="4" width="25.109375" style="22" customWidth="1"/>
    <col min="5" max="5" width="13.6640625" style="17" customWidth="1"/>
    <col min="6" max="6" width="13.6640625" style="22" bestFit="1" customWidth="1"/>
    <col min="7" max="7" width="18.109375" style="22" customWidth="1"/>
    <col min="8" max="8" width="16.109375" style="23" customWidth="1"/>
    <col min="9" max="9" width="0.44140625" style="23" customWidth="1"/>
    <col min="10" max="10" width="11.44140625" style="24" customWidth="1"/>
    <col min="11" max="11" width="15.44140625" style="24" bestFit="1" customWidth="1"/>
    <col min="12" max="12" width="17.109375" style="24" customWidth="1"/>
    <col min="13" max="13" width="18.109375" style="17" customWidth="1"/>
    <col min="14" max="14" width="18.44140625" style="17" customWidth="1"/>
    <col min="15" max="15" width="15.6640625" style="17" customWidth="1"/>
    <col min="16" max="16" width="0.109375" style="17" customWidth="1"/>
    <col min="17" max="17" width="18.109375" style="17" customWidth="1"/>
    <col min="18" max="18" width="18" style="22" customWidth="1"/>
    <col min="19" max="19" width="19" style="22" customWidth="1"/>
    <col min="20" max="20" width="18.44140625" style="22" customWidth="1"/>
    <col min="21" max="21" width="14.6640625" style="17" customWidth="1"/>
    <col min="22" max="22" width="9" style="17" hidden="1" customWidth="1"/>
    <col min="23" max="23" width="7.109375" style="17" hidden="1" customWidth="1"/>
    <col min="24" max="24" width="21.109375" style="17" hidden="1" customWidth="1"/>
    <col min="25" max="25" width="22.44140625" style="17" hidden="1" customWidth="1"/>
    <col min="26" max="26" width="15.6640625" style="17" hidden="1" customWidth="1"/>
    <col min="27" max="27" width="9.109375" style="17" hidden="1" customWidth="1"/>
    <col min="28" max="28" width="13" style="17" hidden="1" customWidth="1"/>
    <col min="29" max="29" width="17.44140625" style="17" hidden="1" customWidth="1"/>
    <col min="30" max="30" width="17.6640625" style="17" hidden="1" customWidth="1"/>
    <col min="31" max="31" width="17.109375" style="17" hidden="1" customWidth="1"/>
    <col min="32" max="32" width="16.6640625" style="17" hidden="1" customWidth="1"/>
    <col min="33" max="35" width="9.109375" style="17" hidden="1" customWidth="1"/>
    <col min="36" max="37" width="11.6640625" style="17" hidden="1" customWidth="1"/>
    <col min="38" max="39" width="12.6640625" style="17" hidden="1" customWidth="1"/>
    <col min="40" max="40" width="0" style="17" hidden="1" customWidth="1"/>
    <col min="41" max="16384" width="9.109375" style="17"/>
  </cols>
  <sheetData>
    <row r="1" spans="2:39" s="25" customFormat="1" ht="46.8">
      <c r="B1" s="244" t="s">
        <v>9</v>
      </c>
      <c r="C1" s="244" t="s">
        <v>210</v>
      </c>
      <c r="D1" s="245" t="s">
        <v>91</v>
      </c>
      <c r="E1" s="246" t="s">
        <v>211</v>
      </c>
      <c r="F1" s="245" t="s">
        <v>212</v>
      </c>
      <c r="G1" s="247" t="s">
        <v>213</v>
      </c>
      <c r="H1" s="248" t="s">
        <v>214</v>
      </c>
      <c r="I1" s="248"/>
      <c r="J1" s="246" t="s">
        <v>215</v>
      </c>
      <c r="K1" s="246" t="s">
        <v>216</v>
      </c>
      <c r="L1" s="246" t="s">
        <v>217</v>
      </c>
      <c r="M1" s="246" t="s">
        <v>218</v>
      </c>
      <c r="N1" s="246" t="s">
        <v>219</v>
      </c>
      <c r="O1" s="246" t="s">
        <v>220</v>
      </c>
      <c r="P1" s="246"/>
      <c r="Q1" s="246" t="s">
        <v>221</v>
      </c>
      <c r="R1" s="246" t="s">
        <v>222</v>
      </c>
      <c r="S1" s="246" t="s">
        <v>223</v>
      </c>
      <c r="T1" s="246" t="s">
        <v>224</v>
      </c>
      <c r="U1" s="249"/>
      <c r="V1" s="249"/>
      <c r="W1" s="250"/>
      <c r="X1" s="333"/>
      <c r="Y1" s="396"/>
      <c r="Z1" s="397"/>
    </row>
    <row r="2" spans="2:39" ht="15.6">
      <c r="B2" s="251"/>
      <c r="C2" s="251" t="s">
        <v>228</v>
      </c>
      <c r="D2" s="252"/>
      <c r="E2" s="253">
        <f>VLOOKUP(C2,$X$12:$Y$23,2,FALSE)</f>
        <v>0</v>
      </c>
      <c r="F2" s="252"/>
      <c r="G2" s="254">
        <f>IF(E2=0,0,((D2-F2)/E2)*12)</f>
        <v>0</v>
      </c>
      <c r="H2" s="255"/>
      <c r="I2" s="20">
        <f t="shared" ref="I2:I23" si="0">MONTH(H2&amp;1)</f>
        <v>1</v>
      </c>
      <c r="J2" s="251"/>
      <c r="K2" s="253" t="str">
        <f>IF(J2=0,"",J2+(E2/12))</f>
        <v/>
      </c>
      <c r="L2" s="135">
        <f>IF(J2&gt;'Company Input'!$C$15,0,IF((G2*((13-I2)/12))+(G2*('Company Input'!$C$16-J2-(1)))&gt;=P2,P2,(G2*((13-I2)/12))+(G2*('Company Input'!$C$16-J2-(1)))))</f>
        <v>0</v>
      </c>
      <c r="M2" s="199">
        <f>IF(J2&gt;'Company Input'!$C$16,0,IF((G2*((13-I2)/12))+(G2*('Company Input'!$C$16-J2))&gt;=P2,P2,(G2*((13-I2)/12))+(G2*('Company Input'!$C$16-J2))))</f>
        <v>0</v>
      </c>
      <c r="N2" s="256">
        <f>IF(J2&gt;'Company Input'!$C$16+(1),0,IF((G2*((13-I2)/12))+(G2*('Company Input'!$C$16-J2+(1)))&gt;=P2,P2,(G2*((13-I2)/12))+(G2*('Company Input'!$C$16-J2+(1)))))</f>
        <v>0</v>
      </c>
      <c r="O2" s="256">
        <f>IF(J2&gt;'Company Input'!$C$16+(2),0,IF((G2*((13-I2)/12))+(G2*('Company Input'!$C$16-J2+(2)))&gt;=P2,P2,(G2*((13-I2)/12))+(G2*('Company Input'!$C$16-J2+(2)))))</f>
        <v>0</v>
      </c>
      <c r="P2" s="256">
        <f t="shared" ref="P2:P23" si="1">D2-F2</f>
        <v>0</v>
      </c>
      <c r="Q2" s="199">
        <f>IF(J2&gt;'Company Input'!$C$15,0,IF('Company Input'!$C$15=J2,G2*((13-I2)/12),IF('Company Input'!$C$16-(1)&gt;=K2,IF('Company Input'!$C$16-(1)=K2,G2*(I2/12),0),IF('Company Input'!$C$16-(1)=K2,G2*((13-I2)/12),G2))))</f>
        <v>0</v>
      </c>
      <c r="R2" s="199">
        <f>IF(J2&gt;'Company Input'!$C$16,0,IF('Company Input'!$C$16=J2,G2*((13-I2)/12),IF('Company Input'!$C$16&gt;=K2,IF('Company Input'!$C$16=K2,G2*(I2/12),0),IF('Company Input'!$C$16=K2,G2*((13-I2)/12),G2))))</f>
        <v>0</v>
      </c>
      <c r="S2" s="199">
        <f>IF(J2&gt;'Company Input'!$C$16+(1),0,IF('Company Input'!$C$16+(1)=J2,G2*((13-I2)/12),IF('Company Input'!$C$16+(1)&gt;=K2,IF('Company Input'!$C$16+(1)=K2,G2*(I2/12),0),IF('Company Input'!$C$16+(1)=K2,G2*((13-I2)/12),G2))))</f>
        <v>0</v>
      </c>
      <c r="T2" s="199">
        <f>IF(J2&gt;'Company Input'!$C$16+(2),0,IF('Company Input'!$C$16+(2)=J2,G2*((13-I2)/12),IF('Company Input'!$C$16+(2)&gt;=K2,IF('Company Input'!$C$16+(2)=K2,G2*(I2/12),0),IF('Company Input'!$C$16+(2)=K2,G2*((13-I2)/12),G2))))</f>
        <v>0</v>
      </c>
      <c r="U2" s="257"/>
      <c r="V2" s="257"/>
      <c r="W2" s="20"/>
      <c r="X2" s="262" t="s">
        <v>387</v>
      </c>
      <c r="Y2" s="197">
        <f>R24</f>
        <v>0</v>
      </c>
      <c r="Z2" s="398"/>
    </row>
    <row r="3" spans="2:39" ht="15.6">
      <c r="B3" s="63"/>
      <c r="C3" s="251" t="s">
        <v>228</v>
      </c>
      <c r="D3" s="258"/>
      <c r="E3" s="253">
        <f t="shared" ref="E3:E23" si="2">VLOOKUP(C3,$X$12:$Y$23,2,FALSE)</f>
        <v>0</v>
      </c>
      <c r="F3" s="258"/>
      <c r="G3" s="254">
        <f t="shared" ref="G3:G23" si="3">IF(E3=0,0,((D3-F3)/E3)*12)</f>
        <v>0</v>
      </c>
      <c r="H3" s="258"/>
      <c r="I3" s="20">
        <f t="shared" si="0"/>
        <v>1</v>
      </c>
      <c r="J3" s="63"/>
      <c r="K3" s="198" t="str">
        <f t="shared" ref="K3:K23" si="4">IF(J3=0,"",J3+(E3/12))</f>
        <v/>
      </c>
      <c r="L3" s="135">
        <f>IF(J3&gt;'Company Input'!$C$15,0,IF((G3*((13-I3)/12))+(G3*('Company Input'!$C$16-J3-(1)))&gt;=P3,P3,(G3*((13-I3)/12))+(G3*('Company Input'!$C$16-J3-(1)))))</f>
        <v>0</v>
      </c>
      <c r="M3" s="199">
        <f>IF(J3&gt;'Company Input'!$C$16,0,IF((G3*((13-I3)/12))+(G3*('Company Input'!$C$16-J3))&gt;=P3,P3,(G3*((13-I3)/12))+(G3*('Company Input'!$C$16-J3))))</f>
        <v>0</v>
      </c>
      <c r="N3" s="256">
        <f>IF(J3&gt;'Company Input'!$C$16+(1),0,IF((G3*((13-I3)/12))+(G3*('Company Input'!$C$16-J3+(1)))&gt;=P3,P3,(G3*((13-I3)/12))+(G3*('Company Input'!$C$16-J3+(1)))))</f>
        <v>0</v>
      </c>
      <c r="O3" s="256">
        <f>IF(J3&gt;'Company Input'!$C$16+(2),0,IF((G3*((13-I3)/12))+(G3*('Company Input'!$C$16-J3+(2)))&gt;=P3,P3,(G3*((13-I3)/12))+(G3*('Company Input'!$C$16-J3+(2)))))</f>
        <v>0</v>
      </c>
      <c r="P3" s="199">
        <f t="shared" si="1"/>
        <v>0</v>
      </c>
      <c r="Q3" s="199">
        <f>IF(J3&gt;'Company Input'!$C$15,0,IF('Company Input'!$C$15=J3,G3*((13-I3)/12),IF('Company Input'!$C$16-(1)&gt;=K3,IF('Company Input'!$C$16-(1)=K3,G3*(I3/12),0),IF('Company Input'!$C$16-(1)=K3,G3*((13-I3)/12),G3))))</f>
        <v>0</v>
      </c>
      <c r="R3" s="199">
        <f>IF(J3&gt;'Company Input'!$C$16,0,IF('Company Input'!$C$16=J3,G3*((13-I3)/12),IF('Company Input'!$C$16&gt;=K3,IF('Company Input'!$C$16=K3,G3*(I3/12),0),IF('Company Input'!$C$16=K3,G3*((13-I3)/12),G3))))</f>
        <v>0</v>
      </c>
      <c r="S3" s="199">
        <f>IF(J3&gt;'Company Input'!$C$16+(1),0,IF('Company Input'!$C$16+(1)=J3,G3*((13-I3)/12),IF('Company Input'!$C$16+(1)&gt;=K3,IF('Company Input'!$C$16+(1)=K3,G3*(I3/12),0),IF('Company Input'!$C$16+(1)=K3,G3*((13-I3)/12),G3))))</f>
        <v>0</v>
      </c>
      <c r="T3" s="199">
        <f>IF(J3&gt;'Company Input'!$C$16+(2),0,IF('Company Input'!$C$16+(2)=J3,G3*((13-I3)/12),IF('Company Input'!$C$16+(2)&gt;=K3,IF('Company Input'!$C$16+(2)=K3,G3*(I3/12),0),IF('Company Input'!$C$16+(2)=K3,G3*((13-I3)/12),G3))))</f>
        <v>0</v>
      </c>
      <c r="U3" s="257"/>
      <c r="V3" s="257"/>
      <c r="W3" s="20"/>
      <c r="X3" s="400" t="s">
        <v>388</v>
      </c>
      <c r="Y3" s="62"/>
      <c r="Z3" s="399">
        <f>Y2</f>
        <v>0</v>
      </c>
      <c r="AB3" s="346"/>
      <c r="AC3" s="525" t="s">
        <v>342</v>
      </c>
      <c r="AD3" s="525"/>
      <c r="AE3" s="525"/>
      <c r="AF3" s="525"/>
      <c r="AG3" s="346"/>
      <c r="AH3" s="20"/>
      <c r="AI3" s="20"/>
      <c r="AJ3" s="526" t="s">
        <v>371</v>
      </c>
      <c r="AK3" s="526"/>
      <c r="AL3" s="526"/>
      <c r="AM3" s="526"/>
    </row>
    <row r="4" spans="2:39" ht="15.6">
      <c r="B4" s="63"/>
      <c r="C4" s="251" t="s">
        <v>228</v>
      </c>
      <c r="D4" s="259"/>
      <c r="E4" s="253">
        <f t="shared" si="2"/>
        <v>0</v>
      </c>
      <c r="F4" s="258"/>
      <c r="G4" s="254">
        <f t="shared" si="3"/>
        <v>0</v>
      </c>
      <c r="H4" s="260"/>
      <c r="I4" s="20">
        <f t="shared" si="0"/>
        <v>1</v>
      </c>
      <c r="J4" s="63"/>
      <c r="K4" s="198" t="str">
        <f t="shared" si="4"/>
        <v/>
      </c>
      <c r="L4" s="135">
        <f>IF(J4&gt;'Company Input'!$C$15,0,IF((G4*((13-I4)/12))+(G4*('Company Input'!$C$16-J4-(1)))&gt;=P4,P4,(G4*((13-I4)/12))+(G4*('Company Input'!$C$16-J4-(1)))))</f>
        <v>0</v>
      </c>
      <c r="M4" s="199">
        <f>IF(J4&gt;'Company Input'!$C$16,0,IF((G4*((13-I4)/12))+(G4*('Company Input'!$C$16-J4))&gt;=P4,P4,(G4*((13-I4)/12))+(G4*('Company Input'!$C$16-J4))))</f>
        <v>0</v>
      </c>
      <c r="N4" s="256">
        <f>IF(J4&gt;'Company Input'!$C$16+(1),0,IF((G4*((13-I4)/12))+(G4*('Company Input'!$C$16-J4+(1)))&gt;=P4,P4,(G4*((13-I4)/12))+(G4*('Company Input'!$C$16-J4+(1)))))</f>
        <v>0</v>
      </c>
      <c r="O4" s="256">
        <f>IF(J4&gt;'Company Input'!$C$16+(2),0,IF((G4*((13-I4)/12))+(G4*('Company Input'!$C$16-J4+(2)))&gt;=P4,P4,(G4*((13-I4)/12))+(G4*('Company Input'!$C$16-J4+(2)))))</f>
        <v>0</v>
      </c>
      <c r="P4" s="199">
        <f t="shared" si="1"/>
        <v>0</v>
      </c>
      <c r="Q4" s="199">
        <f>IF(J4&gt;'Company Input'!$C$15,0,IF('Company Input'!$C$15=J4,G4*((13-I4)/12),IF('Company Input'!$C$16-(1)&gt;=K4,IF('Company Input'!$C$16-(1)=K4,G4*(I4/12),0),IF('Company Input'!$C$16-(1)=K4,G4*((13-I4)/12),G4))))</f>
        <v>0</v>
      </c>
      <c r="R4" s="199">
        <f>IF(J4&gt;'Company Input'!$C$16,0,IF('Company Input'!$C$16=J4,G4*((13-I4)/12),IF('Company Input'!$C$16&gt;=K4,IF('Company Input'!$C$16=K4,G4*(I4/12),0),IF('Company Input'!$C$16=K4,G4*((13-I4)/12),G4))))</f>
        <v>0</v>
      </c>
      <c r="S4" s="199">
        <f>IF(J4&gt;'Company Input'!$C$16+(1),0,IF('Company Input'!$C$16+(1)=J4,G4*((13-I4)/12),IF('Company Input'!$C$16+(1)&gt;=K4,IF('Company Input'!$C$16+(1)=K4,G4*(I4/12),0),IF('Company Input'!$C$16+(1)=K4,G4*((13-I4)/12),G4))))</f>
        <v>0</v>
      </c>
      <c r="T4" s="199">
        <f>IF(J4&gt;'Company Input'!$C$16+(2),0,IF('Company Input'!$C$16+(2)=J4,G4*((13-I4)/12),IF('Company Input'!$C$16+(2)&gt;=K4,IF('Company Input'!$C$16+(2)=K4,G4*(I4/12),0),IF('Company Input'!$C$16+(2)=K4,G4*((13-I4)/12),G4))))</f>
        <v>0</v>
      </c>
      <c r="U4" s="257"/>
      <c r="V4" s="257"/>
      <c r="W4" s="20"/>
      <c r="X4" s="262"/>
      <c r="Y4" s="62"/>
      <c r="Z4" s="398"/>
      <c r="AB4" s="405" t="s">
        <v>142</v>
      </c>
      <c r="AC4" s="198">
        <f>'Company Input'!C15</f>
        <v>2025</v>
      </c>
      <c r="AD4" s="198">
        <f>'Company Input'!C16</f>
        <v>2026</v>
      </c>
      <c r="AE4" s="198">
        <f>'Company Input'!C17</f>
        <v>2027</v>
      </c>
      <c r="AF4" s="198">
        <f>'Company Input'!C18</f>
        <v>2028</v>
      </c>
      <c r="AG4" s="346"/>
      <c r="AH4" s="20"/>
      <c r="AI4" s="262" t="s">
        <v>142</v>
      </c>
      <c r="AJ4" s="416">
        <f>'Company Input'!C15</f>
        <v>2025</v>
      </c>
      <c r="AK4" s="416">
        <f>'Company Input'!C16</f>
        <v>2026</v>
      </c>
      <c r="AL4" s="416">
        <f>'Company Input'!C17</f>
        <v>2027</v>
      </c>
      <c r="AM4" s="417">
        <f>'Company Input'!C18</f>
        <v>2028</v>
      </c>
    </row>
    <row r="5" spans="2:39" ht="15.6">
      <c r="B5" s="63"/>
      <c r="C5" s="251" t="s">
        <v>228</v>
      </c>
      <c r="D5" s="258"/>
      <c r="E5" s="253">
        <f t="shared" si="2"/>
        <v>0</v>
      </c>
      <c r="F5" s="258"/>
      <c r="G5" s="254">
        <f t="shared" si="3"/>
        <v>0</v>
      </c>
      <c r="H5" s="261"/>
      <c r="I5" s="20">
        <f t="shared" si="0"/>
        <v>1</v>
      </c>
      <c r="J5" s="63"/>
      <c r="K5" s="198" t="str">
        <f t="shared" si="4"/>
        <v/>
      </c>
      <c r="L5" s="135">
        <f>IF(J5&gt;'Company Input'!$C$15,0,IF((G5*((13-I5)/12))+(G5*('Company Input'!$C$16-J5-(1)))&gt;=P5,P5,(G5*((13-I5)/12))+(G5*('Company Input'!$C$16-J5-(1)))))</f>
        <v>0</v>
      </c>
      <c r="M5" s="199">
        <f>IF(J5&gt;'Company Input'!$C$16,0,IF((G5*((13-I5)/12))+(G5*('Company Input'!$C$16-J5))&gt;=P5,P5,(G5*((13-I5)/12))+(G5*('Company Input'!$C$16-J5))))</f>
        <v>0</v>
      </c>
      <c r="N5" s="256">
        <f>IF(J5&gt;'Company Input'!$C$16+(1),0,IF((G5*((13-I5)/12))+(G5*('Company Input'!$C$16-J5+(1)))&gt;=P5,P5,(G5*((13-I5)/12))+(G5*('Company Input'!$C$16-J5+(1)))))</f>
        <v>0</v>
      </c>
      <c r="O5" s="256">
        <f>IF(J5&gt;'Company Input'!$C$16+(2),0,IF((G5*((13-I5)/12))+(G5*('Company Input'!$C$16-J5+(2)))&gt;=P5,P5,(G5*((13-I5)/12))+(G5*('Company Input'!$C$16-J5+(2)))))</f>
        <v>0</v>
      </c>
      <c r="P5" s="199">
        <f t="shared" si="1"/>
        <v>0</v>
      </c>
      <c r="Q5" s="199">
        <f>IF(J5&gt;'Company Input'!$C$15,0,IF('Company Input'!$C$15=J5,G5*((13-I5)/12),IF('Company Input'!$C$16-(1)&gt;=K5,IF('Company Input'!$C$16-(1)=K5,G5*(I5/12),0),IF('Company Input'!$C$16-(1)=K5,G5*((13-I5)/12),G5))))</f>
        <v>0</v>
      </c>
      <c r="R5" s="199">
        <f>IF(J5&gt;'Company Input'!$C$16,0,IF('Company Input'!$C$16=J5,G5*((13-I5)/12),IF('Company Input'!$C$16&gt;=K5,IF('Company Input'!$C$16=K5,G5*(I5/12),0),IF('Company Input'!$C$16=K5,G5*((13-I5)/12),G5))))</f>
        <v>0</v>
      </c>
      <c r="S5" s="199">
        <f>IF(J5&gt;'Company Input'!$C$16+(1),0,IF('Company Input'!$C$16+(1)=J5,G5*((13-I5)/12),IF('Company Input'!$C$16+(1)&gt;=K5,IF('Company Input'!$C$16+(1)=K5,G5*(I5/12),0),IF('Company Input'!$C$16+(1)=K5,G5*((13-I5)/12),G5))))</f>
        <v>0</v>
      </c>
      <c r="T5" s="199">
        <f>IF(J5&gt;'Company Input'!$C$16+(2),0,IF('Company Input'!$C$16+(2)=J5,G5*((13-I5)/12),IF('Company Input'!$C$16+(2)&gt;=K5,IF('Company Input'!$C$16+(2)=K5,G5*(I5/12),0),IF('Company Input'!$C$16+(2)=K5,G5*((13-I5)/12),G5))))</f>
        <v>0</v>
      </c>
      <c r="U5" s="257"/>
      <c r="V5" s="257"/>
      <c r="W5" s="20"/>
      <c r="X5" s="262"/>
      <c r="Y5" s="262"/>
      <c r="Z5" s="332"/>
      <c r="AB5" s="405" t="s">
        <v>343</v>
      </c>
      <c r="AC5" s="135">
        <f>IF(J2='Company Input'!$C$15,D2,0)</f>
        <v>0</v>
      </c>
      <c r="AD5" s="135">
        <f>IF(J2='Company Input'!$C$16,D2,0)</f>
        <v>0</v>
      </c>
      <c r="AE5" s="135">
        <f>IF(J2='Company Input'!$C$16+(1),D2,0)</f>
        <v>0</v>
      </c>
      <c r="AF5" s="135">
        <f>IF(J2='Company Input'!$C$16+(2),D2,0)</f>
        <v>0</v>
      </c>
      <c r="AG5" s="346"/>
      <c r="AH5" s="20"/>
      <c r="AI5" s="262" t="s">
        <v>343</v>
      </c>
      <c r="AJ5" s="377">
        <f>IF(J2&gt;'Company Input'!$C$15,0,IF('Company Input'!$C$15=J2,G2*((13-I2)/12),IF('Company Input'!$C$16-(1)&gt;=K2,IF('Company Input'!$C$16-(1)=K2,G2*(I2/12),0),IF('Company Input'!$C$16-(1)=K2,G2*((13-I2)/12),G2))))</f>
        <v>0</v>
      </c>
      <c r="AK5" s="377">
        <f>IF(J2&gt;'Company Input'!$C$16,0,IF('Company Input'!$C$16=J2,G2*((13-I2)/12),IF('Company Input'!$C$16&gt;=K2,IF('Company Input'!$C$16=K2,G2*(I2/12),0),IF('Company Input'!$C$16=K2,G2*((13-I2)/12),G2))))</f>
        <v>0</v>
      </c>
      <c r="AL5" s="377">
        <f>IF(J2&gt;'Company Input'!$C$16+(1),0,IF('Company Input'!$C$16+(1)=J2,G2*((13-I2)/12),IF('Company Input'!$C$16+(1)&gt;=K2,IF('Company Input'!$C$16+(1)=K2,G2*(I2/12),0),IF('Company Input'!$C$16+(1)=K2,G2*((13-I2)/12),G2))))</f>
        <v>0</v>
      </c>
      <c r="AM5" s="377">
        <f>IF(J2&gt;'Company Input'!$C$16+(2),0,IF('Company Input'!$C$16+(2)=J2,G2*((13-I2)/12),IF('Company Input'!$C$16+(2)&gt;=K2,IF('Company Input'!$C$16+(2)=K2,G2*(I2/12),0),IF('Company Input'!$C$16+(2)=K2,G2*((13-I2)/12),G2))))</f>
        <v>0</v>
      </c>
    </row>
    <row r="6" spans="2:39" ht="15.6">
      <c r="B6" s="63"/>
      <c r="C6" s="251" t="s">
        <v>228</v>
      </c>
      <c r="D6" s="258"/>
      <c r="E6" s="253">
        <f t="shared" si="2"/>
        <v>0</v>
      </c>
      <c r="F6" s="258"/>
      <c r="G6" s="254">
        <f t="shared" si="3"/>
        <v>0</v>
      </c>
      <c r="H6" s="261"/>
      <c r="I6" s="20">
        <f t="shared" si="0"/>
        <v>1</v>
      </c>
      <c r="J6" s="63"/>
      <c r="K6" s="198" t="str">
        <f t="shared" si="4"/>
        <v/>
      </c>
      <c r="L6" s="135">
        <f>IF(J6&gt;'Company Input'!$C$15,0,IF((G6*((13-I6)/12))+(G6*('Company Input'!$C$16-J6-(1)))&gt;=P6,P6,(G6*((13-I6)/12))+(G6*('Company Input'!$C$16-J6-(1)))))</f>
        <v>0</v>
      </c>
      <c r="M6" s="199">
        <f>IF(J6&gt;'Company Input'!$C$16,0,IF((G6*((13-I6)/12))+(G6*('Company Input'!$C$16-J6))&gt;=P6,P6,(G6*((13-I6)/12))+(G6*('Company Input'!$C$16-J6))))</f>
        <v>0</v>
      </c>
      <c r="N6" s="256">
        <f>IF(J6&gt;'Company Input'!$C$16+(1),0,IF((G6*((13-I6)/12))+(G6*('Company Input'!$C$16-J6+(1)))&gt;=P6,P6,(G6*((13-I6)/12))+(G6*('Company Input'!$C$16-J6+(1)))))</f>
        <v>0</v>
      </c>
      <c r="O6" s="256">
        <f>IF(J6&gt;'Company Input'!$C$16+(2),0,IF((G6*((13-I6)/12))+(G6*('Company Input'!$C$16-J6+(2)))&gt;=P6,P6,(G6*((13-I6)/12))+(G6*('Company Input'!$C$16-J6+(2)))))</f>
        <v>0</v>
      </c>
      <c r="P6" s="199">
        <f t="shared" si="1"/>
        <v>0</v>
      </c>
      <c r="Q6" s="199">
        <f>IF(J6&gt;'Company Input'!$C$15,0,IF('Company Input'!$C$15=J6,G6*((13-I6)/12),IF('Company Input'!$C$16-(1)&gt;=K6,IF('Company Input'!$C$16-(1)=K6,G6*(I6/12),0),IF('Company Input'!$C$16-(1)=K6,G6*((13-I6)/12),G6))))</f>
        <v>0</v>
      </c>
      <c r="R6" s="199">
        <f>IF(J6&gt;'Company Input'!$C$16,0,IF('Company Input'!$C$16=J6,G6*((13-I6)/12),IF('Company Input'!$C$16&gt;=K6,IF('Company Input'!$C$16=K6,G6*(I6/12),0),IF('Company Input'!$C$16=K6,G6*((13-I6)/12),G6))))</f>
        <v>0</v>
      </c>
      <c r="S6" s="199">
        <f>IF(J6&gt;'Company Input'!$C$16+(1),0,IF('Company Input'!$C$16+(1)=J6,G6*((13-I6)/12),IF('Company Input'!$C$16+(1)&gt;=K6,IF('Company Input'!$C$16+(1)=K6,G6*(I6/12),0),IF('Company Input'!$C$16+(1)=K6,G6*((13-I6)/12),G6))))</f>
        <v>0</v>
      </c>
      <c r="T6" s="199">
        <f>IF(J6&gt;'Company Input'!$C$16+(2),0,IF('Company Input'!$C$16+(2)=J6,G6*((13-I6)/12),IF('Company Input'!$C$16+(2)&gt;=K6,IF('Company Input'!$C$16+(2)=K6,G6*(I6/12),0),IF('Company Input'!$C$16+(2)=K6,G6*((13-I6)/12),G6))))</f>
        <v>0</v>
      </c>
      <c r="U6" s="257"/>
      <c r="V6" s="257"/>
      <c r="W6" s="20"/>
      <c r="X6" s="262"/>
      <c r="Y6" s="262"/>
      <c r="Z6" s="332"/>
      <c r="AB6" s="405" t="s">
        <v>344</v>
      </c>
      <c r="AC6" s="135">
        <f>IF(J3='Company Input'!$C$15,D3,0)</f>
        <v>0</v>
      </c>
      <c r="AD6" s="135">
        <f>IF(J3='Company Input'!$C$16,D3,0)</f>
        <v>0</v>
      </c>
      <c r="AE6" s="135">
        <f>IF(J3='Company Input'!$C$16+(1),D3,0)</f>
        <v>0</v>
      </c>
      <c r="AF6" s="135">
        <f>IF(J3='Company Input'!$C$16+(2),D3,0)</f>
        <v>0</v>
      </c>
      <c r="AG6" s="346"/>
      <c r="AH6" s="20"/>
      <c r="AI6" s="262" t="s">
        <v>344</v>
      </c>
      <c r="AJ6" s="377">
        <f>IF(J3&gt;'Company Input'!$C$15,0,IF('Company Input'!$C$15=J3,G3*((13-I3)/12),IF('Company Input'!$C$16-(1)&gt;=K3,IF('Company Input'!$C$16-(1)=K3,G3*(I3/12),0),IF('Company Input'!$C$16-(1)=K3,G3*((13-I3)/12),G3))))</f>
        <v>0</v>
      </c>
      <c r="AK6" s="377">
        <f>IF(J3&gt;'Company Input'!$C$16,0,IF('Company Input'!$C$16=J3,G3*((13-I3)/12),IF('Company Input'!$C$16&gt;=K3,IF('Company Input'!$C$16=K3,G3*(I3/12),0),IF('Company Input'!$C$16=K3,G3*((13-I3)/12),G3))))</f>
        <v>0</v>
      </c>
      <c r="AL6" s="377">
        <f>IF(J3&gt;'Company Input'!$C$16+(1),0,IF('Company Input'!$C$16+(1)=J3,G3*((13-I3)/12),IF('Company Input'!$C$16+(1)&gt;=K3,IF('Company Input'!$C$16+(1)=K3,G3*(I3/12),0),IF('Company Input'!$C$16+(1)=K3,G3*((13-I3)/12),G3))))</f>
        <v>0</v>
      </c>
      <c r="AM6" s="377">
        <f>IF(J3&gt;'Company Input'!$C$16+(2),0,IF('Company Input'!$C$16+(2)=J3,G3*((13-I3)/12),IF('Company Input'!$C$16+(2)&gt;=K3,IF('Company Input'!$C$16+(2)=K3,G3*(I3/12),0),IF('Company Input'!$C$16+(2)=K3,G3*((13-I3)/12),G3))))</f>
        <v>0</v>
      </c>
    </row>
    <row r="7" spans="2:39" ht="15.6">
      <c r="B7" s="63"/>
      <c r="C7" s="251" t="s">
        <v>228</v>
      </c>
      <c r="D7" s="258"/>
      <c r="E7" s="253">
        <f t="shared" si="2"/>
        <v>0</v>
      </c>
      <c r="F7" s="258"/>
      <c r="G7" s="254">
        <f t="shared" si="3"/>
        <v>0</v>
      </c>
      <c r="H7" s="261"/>
      <c r="I7" s="20">
        <f t="shared" si="0"/>
        <v>1</v>
      </c>
      <c r="J7" s="63"/>
      <c r="K7" s="198" t="str">
        <f t="shared" si="4"/>
        <v/>
      </c>
      <c r="L7" s="135">
        <f>IF(J7&gt;'Company Input'!$C$15,0,IF((G7*((13-I7)/12))+(G7*('Company Input'!$C$16-J7-(1)))&gt;=P7,P7,(G7*((13-I7)/12))+(G7*('Company Input'!$C$16-J7-(1)))))</f>
        <v>0</v>
      </c>
      <c r="M7" s="199">
        <f>IF(J7&gt;'Company Input'!$C$16,0,IF((G7*((13-I7)/12))+(G7*('Company Input'!$C$16-J7))&gt;=P7,P7,(G7*((13-I7)/12))+(G7*('Company Input'!$C$16-J7))))</f>
        <v>0</v>
      </c>
      <c r="N7" s="256">
        <f>IF(J7&gt;'Company Input'!$C$16+(1),0,IF((G7*((13-I7)/12))+(G7*('Company Input'!$C$16-J7+(1)))&gt;=P7,P7,(G7*((13-I7)/12))+(G7*('Company Input'!$C$16-J7+(1)))))</f>
        <v>0</v>
      </c>
      <c r="O7" s="256">
        <f>IF(J7&gt;'Company Input'!$C$16+(2),0,IF((G7*((13-I7)/12))+(G7*('Company Input'!$C$16-J7+(2)))&gt;=P7,P7,(G7*((13-I7)/12))+(G7*('Company Input'!$C$16-J7+(2)))))</f>
        <v>0</v>
      </c>
      <c r="P7" s="199">
        <f t="shared" si="1"/>
        <v>0</v>
      </c>
      <c r="Q7" s="199">
        <f>IF(J7&gt;'Company Input'!$C$15,0,IF('Company Input'!$C$15=J7,G7*((13-I7)/12),IF('Company Input'!$C$16-(1)&gt;=K7,IF('Company Input'!$C$16-(1)=K7,G7*(I7/12),0),IF('Company Input'!$C$16-(1)=K7,G7*((13-I7)/12),G7))))</f>
        <v>0</v>
      </c>
      <c r="R7" s="199">
        <f>IF(J7&gt;'Company Input'!$C$16,0,IF('Company Input'!$C$16=J7,G7*((13-I7)/12),IF('Company Input'!$C$16&gt;=K7,IF('Company Input'!$C$16=K7,G7*(I7/12),0),IF('Company Input'!$C$16=K7,G7*((13-I7)/12),G7))))</f>
        <v>0</v>
      </c>
      <c r="S7" s="199">
        <f>IF(J7&gt;'Company Input'!$C$16+(1),0,IF('Company Input'!$C$16+(1)=J7,G7*((13-I7)/12),IF('Company Input'!$C$16+(1)&gt;=K7,IF('Company Input'!$C$16+(1)=K7,G7*(I7/12),0),IF('Company Input'!$C$16+(1)=K7,G7*((13-I7)/12),G7))))</f>
        <v>0</v>
      </c>
      <c r="T7" s="199">
        <f>IF(J7&gt;'Company Input'!$C$16+(2),0,IF('Company Input'!$C$16+(2)=J7,G7*((13-I7)/12),IF('Company Input'!$C$16+(2)&gt;=K7,IF('Company Input'!$C$16+(2)=K7,G7*(I7/12),0),IF('Company Input'!$C$16+(2)=K7,G7*((13-I7)/12),G7))))</f>
        <v>0</v>
      </c>
      <c r="U7" s="257"/>
      <c r="V7" s="257"/>
      <c r="W7" s="20"/>
      <c r="X7" s="262"/>
      <c r="Y7" s="262"/>
      <c r="Z7" s="332"/>
      <c r="AB7" s="405" t="s">
        <v>345</v>
      </c>
      <c r="AC7" s="135">
        <f>IF(J4='Company Input'!$C$15,D4,0)</f>
        <v>0</v>
      </c>
      <c r="AD7" s="135">
        <f>IF(J4='Company Input'!$C$16,D4,0)</f>
        <v>0</v>
      </c>
      <c r="AE7" s="135">
        <f>IF(J4='Company Input'!$C$16+(1),D4,0)</f>
        <v>0</v>
      </c>
      <c r="AF7" s="135">
        <f>IF(J4='Company Input'!$C$16+(2),D4,0)</f>
        <v>0</v>
      </c>
      <c r="AG7" s="346"/>
      <c r="AH7" s="20"/>
      <c r="AI7" s="262" t="s">
        <v>345</v>
      </c>
      <c r="AJ7" s="377">
        <f>IF(J4&gt;'Company Input'!$C$15,0,IF('Company Input'!$C$15=J4,G4*((13-I4)/12),IF('Company Input'!$C$16-(1)&gt;=K4,IF('Company Input'!$C$16-(1)=K4,G4*(I4/12),0),IF('Company Input'!$C$16-(1)=K4,G4*((13-I4)/12),G4))))</f>
        <v>0</v>
      </c>
      <c r="AK7" s="377">
        <f>IF(J4&gt;'Company Input'!$C$16,0,IF('Company Input'!$C$16=J4,G4*((13-I4)/12),IF('Company Input'!$C$16&gt;=K4,IF('Company Input'!$C$16=K4,G4*(I4/12),0),IF('Company Input'!$C$16=K4,G4*((13-I4)/12),G4))))</f>
        <v>0</v>
      </c>
      <c r="AL7" s="377">
        <f>IF(J4&gt;'Company Input'!$C$16+(1),0,IF('Company Input'!$C$16+(1)=J4,G4*((13-I4)/12),IF('Company Input'!$C$16+(1)&gt;=K4,IF('Company Input'!$C$16+(1)=K4,G4*(I4/12),0),IF('Company Input'!$C$16+(1)=K4,G4*((13-I4)/12),G4))))</f>
        <v>0</v>
      </c>
      <c r="AM7" s="377">
        <f>IF(J4&gt;'Company Input'!$C$16+(2),0,IF('Company Input'!$C$16+(2)=J4,G4*((13-I4)/12),IF('Company Input'!$C$16+(2)&gt;=K4,IF('Company Input'!$C$16+(2)=K4,G4*(I4/12),0),IF('Company Input'!$C$16+(2)=K4,G4*((13-I4)/12),G4))))</f>
        <v>0</v>
      </c>
    </row>
    <row r="8" spans="2:39" ht="15.6">
      <c r="B8" s="63"/>
      <c r="C8" s="63" t="s">
        <v>228</v>
      </c>
      <c r="D8" s="258"/>
      <c r="E8" s="253">
        <f t="shared" si="2"/>
        <v>0</v>
      </c>
      <c r="F8" s="258"/>
      <c r="G8" s="254">
        <f t="shared" si="3"/>
        <v>0</v>
      </c>
      <c r="H8" s="261"/>
      <c r="I8" s="20">
        <f t="shared" si="0"/>
        <v>1</v>
      </c>
      <c r="J8" s="63"/>
      <c r="K8" s="198" t="str">
        <f t="shared" si="4"/>
        <v/>
      </c>
      <c r="L8" s="135">
        <f>IF(J8&gt;'Company Input'!$C$15,0,IF((G8*((13-I8)/12))+(G8*('Company Input'!$C$16-J8-(1)))&gt;=P8,P8,(G8*((13-I8)/12))+(G8*('Company Input'!$C$16-J8-(1)))))</f>
        <v>0</v>
      </c>
      <c r="M8" s="199">
        <f>IF(J8&gt;'Company Input'!$C$16,0,IF((G8*((13-I8)/12))+(G8*('Company Input'!$C$16-J8))&gt;=P8,P8,(G8*((13-I8)/12))+(G8*('Company Input'!$C$16-J8))))</f>
        <v>0</v>
      </c>
      <c r="N8" s="256">
        <f>IF(J8&gt;'Company Input'!$C$16+(1),0,IF((G8*((13-I8)/12))+(G8*('Company Input'!$C$16-J8+(1)))&gt;=P8,P8,(G8*((13-I8)/12))+(G8*('Company Input'!$C$16-J8+(1)))))</f>
        <v>0</v>
      </c>
      <c r="O8" s="256">
        <f>IF(J8&gt;'Company Input'!$C$16+(2),0,IF((G8*((13-I8)/12))+(G8*('Company Input'!$C$16-J8+(2)))&gt;=P8,P8,(G8*((13-I8)/12))+(G8*('Company Input'!$C$16-J8+(2)))))</f>
        <v>0</v>
      </c>
      <c r="P8" s="199">
        <f t="shared" si="1"/>
        <v>0</v>
      </c>
      <c r="Q8" s="199">
        <f>IF(J8&gt;'Company Input'!$C$15,0,IF('Company Input'!$C$15=J8,G8*((13-I8)/12),IF('Company Input'!$C$16-(1)&gt;=K8,IF('Company Input'!$C$16-(1)=K8,G8*(I8/12),0),IF('Company Input'!$C$16-(1)=K8,G8*((13-I8)/12),G8))))</f>
        <v>0</v>
      </c>
      <c r="R8" s="199">
        <f>IF(J8&gt;'Company Input'!$C$16,0,IF('Company Input'!$C$16=J8,G8*((13-I8)/12),IF('Company Input'!$C$16&gt;=K8,IF('Company Input'!$C$16=K8,G8*(I8/12),0),IF('Company Input'!$C$16=K8,G8*((13-I8)/12),G8))))</f>
        <v>0</v>
      </c>
      <c r="S8" s="199">
        <f>IF(J8&gt;'Company Input'!$C$16+(1),0,IF('Company Input'!$C$16+(1)=J8,G8*((13-I8)/12),IF('Company Input'!$C$16+(1)&gt;=K8,IF('Company Input'!$C$16+(1)=K8,G8*(I8/12),0),IF('Company Input'!$C$16+(1)=K8,G8*((13-I8)/12),G8))))</f>
        <v>0</v>
      </c>
      <c r="T8" s="199">
        <f>IF(J8&gt;'Company Input'!$C$16+(2),0,IF('Company Input'!$C$16+(2)=J8,G8*((13-I8)/12),IF('Company Input'!$C$16+(2)&gt;=K8,IF('Company Input'!$C$16+(2)=K8,G8*(I8/12),0),IF('Company Input'!$C$16+(2)=K8,G8*((13-I8)/12),G8))))</f>
        <v>0</v>
      </c>
      <c r="U8" s="257"/>
      <c r="V8" s="257"/>
      <c r="W8" s="20"/>
      <c r="X8" s="20"/>
      <c r="Y8" s="20"/>
      <c r="AB8" s="405" t="s">
        <v>346</v>
      </c>
      <c r="AC8" s="135">
        <f>IF(J5='Company Input'!$C$15,D5,0)</f>
        <v>0</v>
      </c>
      <c r="AD8" s="135">
        <f>IF(J5='Company Input'!$C$16,D5,0)</f>
        <v>0</v>
      </c>
      <c r="AE8" s="135">
        <f>IF(J5='Company Input'!$C$16+(1),D5,0)</f>
        <v>0</v>
      </c>
      <c r="AF8" s="135">
        <f>IF(J5='Company Input'!$C$16+(2),D5,0)</f>
        <v>0</v>
      </c>
      <c r="AG8" s="346"/>
      <c r="AH8" s="20"/>
      <c r="AI8" s="262" t="s">
        <v>346</v>
      </c>
      <c r="AJ8" s="377">
        <f>IF(J5&gt;'Company Input'!$C$15,0,IF('Company Input'!$C$15=J5,G5*((13-I5)/12),IF('Company Input'!$C$16-(1)&gt;=K5,IF('Company Input'!$C$16-(1)=K5,G5*(I5/12),0),IF('Company Input'!$C$16-(1)=K5,G5*((13-I5)/12),G5))))</f>
        <v>0</v>
      </c>
      <c r="AK8" s="377">
        <f>IF(J5&gt;'Company Input'!$C$16,0,IF('Company Input'!$C$16=J5,G5*((13-I5)/12),IF('Company Input'!$C$16&gt;=K5,IF('Company Input'!$C$16=K5,G5*(I5/12),0),IF('Company Input'!$C$16=K5,G5*((13-I5)/12),G5))))</f>
        <v>0</v>
      </c>
      <c r="AL8" s="377">
        <f>IF(J5&gt;'Company Input'!$C$16+(1),0,IF('Company Input'!$C$16+(1)=J5,G5*((13-I5)/12),IF('Company Input'!$C$16+(1)&gt;=K5,IF('Company Input'!$C$16+(1)=K5,G5*(I5/12),0),IF('Company Input'!$C$16+(1)=K5,G5*((13-I5)/12),G5))))</f>
        <v>0</v>
      </c>
      <c r="AM8" s="377">
        <f>IF(J5&gt;'Company Input'!$C$16+(2),0,IF('Company Input'!$C$16+(2)=J5,G5*((13-I5)/12),IF('Company Input'!$C$16+(2)&gt;=K5,IF('Company Input'!$C$16+(2)=K5,G5*(I5/12),0),IF('Company Input'!$C$16+(2)=K5,G5*((13-I5)/12),G5))))</f>
        <v>0</v>
      </c>
    </row>
    <row r="9" spans="2:39" ht="15.6">
      <c r="B9" s="63"/>
      <c r="C9" s="63" t="s">
        <v>228</v>
      </c>
      <c r="D9" s="258"/>
      <c r="E9" s="253">
        <f t="shared" si="2"/>
        <v>0</v>
      </c>
      <c r="F9" s="258"/>
      <c r="G9" s="254">
        <f t="shared" si="3"/>
        <v>0</v>
      </c>
      <c r="H9" s="261"/>
      <c r="I9" s="20">
        <f t="shared" si="0"/>
        <v>1</v>
      </c>
      <c r="J9" s="63"/>
      <c r="K9" s="198" t="str">
        <f t="shared" si="4"/>
        <v/>
      </c>
      <c r="L9" s="135">
        <f>IF(J9&gt;'Company Input'!$C$15,0,IF((G9*((13-I9)/12))+(G9*('Company Input'!$C$16-J9-(1)))&gt;=P9,P9,(G9*((13-I9)/12))+(G9*('Company Input'!$C$16-J9-(1)))))</f>
        <v>0</v>
      </c>
      <c r="M9" s="199">
        <f>IF(J9&gt;'Company Input'!$C$16,0,IF((G9*((13-I9)/12))+(G9*('Company Input'!$C$16-J9))&gt;=P9,P9,(G9*((13-I9)/12))+(G9*('Company Input'!$C$16-J9))))</f>
        <v>0</v>
      </c>
      <c r="N9" s="256">
        <f>IF(J9&gt;'Company Input'!$C$16+(1),0,IF((G9*((13-I9)/12))+(G9*('Company Input'!$C$16-J9+(1)))&gt;=P9,P9,(G9*((13-I9)/12))+(G9*('Company Input'!$C$16-J9+(1)))))</f>
        <v>0</v>
      </c>
      <c r="O9" s="256">
        <f>IF(J9&gt;'Company Input'!$C$16+(2),0,IF((G9*((13-I9)/12))+(G9*('Company Input'!$C$16-J9+(2)))&gt;=P9,P9,(G9*((13-I9)/12))+(G9*('Company Input'!$C$16-J9+(2)))))</f>
        <v>0</v>
      </c>
      <c r="P9" s="199">
        <f t="shared" si="1"/>
        <v>0</v>
      </c>
      <c r="Q9" s="199">
        <f>IF(J9&gt;'Company Input'!$C$15,0,IF('Company Input'!$C$15=J9,G9*((13-I9)/12),IF('Company Input'!$C$16-(1)&gt;=K9,IF('Company Input'!$C$16-(1)=K9,G9*(I9/12),0),IF('Company Input'!$C$16-(1)=K9,G9*((13-I9)/12),G9))))</f>
        <v>0</v>
      </c>
      <c r="R9" s="199">
        <f>IF(J9&gt;'Company Input'!$C$16,0,IF('Company Input'!$C$16=J9,G9*((13-I9)/12),IF('Company Input'!$C$16&gt;=K9,IF('Company Input'!$C$16=K9,G9*(I9/12),0),IF('Company Input'!$C$16=K9,G9*((13-I9)/12),G9))))</f>
        <v>0</v>
      </c>
      <c r="S9" s="199">
        <f>IF(J9&gt;'Company Input'!$C$16+(1),0,IF('Company Input'!$C$16+(1)=J9,G9*((13-I9)/12),IF('Company Input'!$C$16+(1)&gt;=K9,IF('Company Input'!$C$16+(1)=K9,G9*(I9/12),0),IF('Company Input'!$C$16+(1)=K9,G9*((13-I9)/12),G9))))</f>
        <v>0</v>
      </c>
      <c r="T9" s="199">
        <f>IF(J9&gt;'Company Input'!$C$16+(2),0,IF('Company Input'!$C$16+(2)=J9,G9*((13-I9)/12),IF('Company Input'!$C$16+(2)&gt;=K9,IF('Company Input'!$C$16+(2)=K9,G9*(I9/12),0),IF('Company Input'!$C$16+(2)=K9,G9*((13-I9)/12),G9))))</f>
        <v>0</v>
      </c>
      <c r="U9" s="257"/>
      <c r="V9" s="257"/>
      <c r="W9" s="20"/>
      <c r="X9" s="20"/>
      <c r="Y9" s="20"/>
      <c r="AB9" s="405" t="s">
        <v>347</v>
      </c>
      <c r="AC9" s="135">
        <f>IF(J6='Company Input'!$C$15,D6,0)</f>
        <v>0</v>
      </c>
      <c r="AD9" s="135">
        <f>IF(J6='Company Input'!$C$16,D6,0)</f>
        <v>0</v>
      </c>
      <c r="AE9" s="135">
        <f>IF(J6='Company Input'!$C$16+(1),D6,0)</f>
        <v>0</v>
      </c>
      <c r="AF9" s="135">
        <f>IF(J6='Company Input'!$C$16+(2),D6,0)</f>
        <v>0</v>
      </c>
      <c r="AG9" s="346"/>
      <c r="AH9" s="20"/>
      <c r="AI9" s="262" t="s">
        <v>347</v>
      </c>
      <c r="AJ9" s="377">
        <f>IF(J6&gt;'Company Input'!$C$15,0,IF('Company Input'!$C$15=J6,G6*((13-I6)/12),IF('Company Input'!$C$16-(1)&gt;=K6,IF('Company Input'!$C$16-(1)=K6,G6*(I6/12),0),IF('Company Input'!$C$16-(1)=K6,G6*((13-I6)/12),G6))))</f>
        <v>0</v>
      </c>
      <c r="AK9" s="377">
        <f>IF(J6&gt;'Company Input'!$C$16,0,IF('Company Input'!$C$16=J6,G6*((13-I6)/12),IF('Company Input'!$C$16&gt;=K6,IF('Company Input'!$C$16=K6,G6*(I6/12),0),IF('Company Input'!$C$16=K6,G6*((13-I6)/12),G6))))</f>
        <v>0</v>
      </c>
      <c r="AL9" s="377">
        <f>IF(J6&gt;'Company Input'!$C$16+(1),0,IF('Company Input'!$C$16+(1)=J6,G6*((13-I6)/12),IF('Company Input'!$C$16+(1)&gt;=K6,IF('Company Input'!$C$16+(1)=K6,G6*(I6/12),0),IF('Company Input'!$C$16+(1)=K6,G6*((13-I6)/12),G6))))</f>
        <v>0</v>
      </c>
      <c r="AM9" s="377">
        <f>IF(J6&gt;'Company Input'!$C$16+(2),0,IF('Company Input'!$C$16+(2)=J6,G6*((13-I6)/12),IF('Company Input'!$C$16+(2)&gt;=K6,IF('Company Input'!$C$16+(2)=K6,G6*(I6/12),0),IF('Company Input'!$C$16+(2)=K6,G6*((13-I6)/12),G6))))</f>
        <v>0</v>
      </c>
    </row>
    <row r="10" spans="2:39" ht="15.6">
      <c r="B10" s="63"/>
      <c r="C10" s="63" t="s">
        <v>228</v>
      </c>
      <c r="D10" s="258"/>
      <c r="E10" s="253">
        <f t="shared" si="2"/>
        <v>0</v>
      </c>
      <c r="F10" s="258"/>
      <c r="G10" s="254">
        <f t="shared" si="3"/>
        <v>0</v>
      </c>
      <c r="H10" s="261"/>
      <c r="I10" s="20">
        <f t="shared" si="0"/>
        <v>1</v>
      </c>
      <c r="J10" s="63"/>
      <c r="K10" s="198" t="str">
        <f t="shared" si="4"/>
        <v/>
      </c>
      <c r="L10" s="135">
        <f>IF(J10&gt;'Company Input'!$C$15,0,IF((G10*((13-I10)/12))+(G10*('Company Input'!$C$16-J10-(1)))&gt;=P10,P10,(G10*((13-I10)/12))+(G10*('Company Input'!$C$16-J10-(1)))))</f>
        <v>0</v>
      </c>
      <c r="M10" s="199">
        <f>IF(J10&gt;'Company Input'!$C$16,0,IF((G10*((13-I10)/12))+(G10*('Company Input'!$C$16-J10))&gt;=P10,P10,(G10*((13-I10)/12))+(G10*('Company Input'!$C$16-J10))))</f>
        <v>0</v>
      </c>
      <c r="N10" s="256">
        <f>IF(J10&gt;'Company Input'!$C$16+(1),0,IF((G10*((13-I10)/12))+(G10*('Company Input'!$C$16-J10+(1)))&gt;=P10,P10,(G10*((13-I10)/12))+(G10*('Company Input'!$C$16-J10+(1)))))</f>
        <v>0</v>
      </c>
      <c r="O10" s="256">
        <f>IF(J10&gt;'Company Input'!$C$16+(2),0,IF((G10*((13-I10)/12))+(G10*('Company Input'!$C$16-J10+(2)))&gt;=P10,P10,(G10*((13-I10)/12))+(G10*('Company Input'!$C$16-J10+(2)))))</f>
        <v>0</v>
      </c>
      <c r="P10" s="199">
        <f t="shared" si="1"/>
        <v>0</v>
      </c>
      <c r="Q10" s="199">
        <f>IF(J10&gt;'Company Input'!$C$15,0,IF('Company Input'!$C$15=J10,G10*((13-I10)/12),IF('Company Input'!$C$16-(1)&gt;=K10,IF('Company Input'!$C$16-(1)=K10,G10*(I10/12),0),IF('Company Input'!$C$16-(1)=K10,G10*((13-I10)/12),G10))))</f>
        <v>0</v>
      </c>
      <c r="R10" s="199">
        <f>IF(J10&gt;'Company Input'!$C$16,0,IF('Company Input'!$C$16=J10,G10*((13-I10)/12),IF('Company Input'!$C$16&gt;=K10,IF('Company Input'!$C$16=K10,G10*(I10/12),0),IF('Company Input'!$C$16=K10,G10*((13-I10)/12),G10))))</f>
        <v>0</v>
      </c>
      <c r="S10" s="199">
        <f>IF(J10&gt;'Company Input'!$C$16+(1),0,IF('Company Input'!$C$16+(1)=J10,G10*((13-I10)/12),IF('Company Input'!$C$16+(1)&gt;=K10,IF('Company Input'!$C$16+(1)=K10,G10*(I10/12),0),IF('Company Input'!$C$16+(1)=K10,G10*((13-I10)/12),G10))))</f>
        <v>0</v>
      </c>
      <c r="T10" s="199">
        <f>IF(J10&gt;'Company Input'!$C$16+(2),0,IF('Company Input'!$C$16+(2)=J10,G10*((13-I10)/12),IF('Company Input'!$C$16+(2)&gt;=K10,IF('Company Input'!$C$16+(2)=K10,G10*(I10/12),0),IF('Company Input'!$C$16+(2)=K10,G10*((13-I10)/12),G10))))</f>
        <v>0</v>
      </c>
      <c r="U10" s="257"/>
      <c r="V10" s="257"/>
      <c r="W10" s="20"/>
      <c r="X10" s="20"/>
      <c r="Y10" s="20"/>
      <c r="AB10" s="405" t="s">
        <v>348</v>
      </c>
      <c r="AC10" s="135">
        <f>IF(J7='Company Input'!$C$15,D7,0)</f>
        <v>0</v>
      </c>
      <c r="AD10" s="135">
        <f>IF(J7='Company Input'!$C$16,D7,0)</f>
        <v>0</v>
      </c>
      <c r="AE10" s="135">
        <f>IF(J7='Company Input'!$C$16+(1),D7,0)</f>
        <v>0</v>
      </c>
      <c r="AF10" s="135">
        <f>IF(J7='Company Input'!$C$16+(2),D7,0)</f>
        <v>0</v>
      </c>
      <c r="AG10" s="346"/>
      <c r="AH10" s="20"/>
      <c r="AI10" s="262" t="s">
        <v>348</v>
      </c>
      <c r="AJ10" s="377">
        <f>IF(J7&gt;'Company Input'!$C$15,0,IF('Company Input'!$C$15=J7,G7*((13-I7)/12),IF('Company Input'!$C$16-(1)&gt;=K7,IF('Company Input'!$C$16-(1)=K7,G7*(I7/12),0),IF('Company Input'!$C$16-(1)=K7,G7*((13-I7)/12),G7))))</f>
        <v>0</v>
      </c>
      <c r="AK10" s="377">
        <f>IF(J7&gt;'Company Input'!$C$16,0,IF('Company Input'!$C$16=J7,G7*((13-I7)/12),IF('Company Input'!$C$16&gt;=K7,IF('Company Input'!$C$16=K7,G7*(I7/12),0),IF('Company Input'!$C$16=K7,G7*((13-I7)/12),G7))))</f>
        <v>0</v>
      </c>
      <c r="AL10" s="377">
        <f>IF(J7&gt;'Company Input'!$C$16+(1),0,IF('Company Input'!$C$16+(1)=J7,G7*((13-I7)/12),IF('Company Input'!$C$16+(1)&gt;=K7,IF('Company Input'!$C$16+(1)=K7,G7*(I7/12),0),IF('Company Input'!$C$16+(1)=K7,G7*((13-I7)/12),G7))))</f>
        <v>0</v>
      </c>
      <c r="AM10" s="377">
        <f>IF(J7&gt;'Company Input'!$C$16+(2),0,IF('Company Input'!$C$16+(2)=J7,G7*((13-I7)/12),IF('Company Input'!$C$16+(2)&gt;=K7,IF('Company Input'!$C$16+(2)=K7,G7*(I7/12),0),IF('Company Input'!$C$16+(2)=K7,G7*((13-I7)/12),G7))))</f>
        <v>0</v>
      </c>
    </row>
    <row r="11" spans="2:39" ht="15.6">
      <c r="B11" s="63"/>
      <c r="C11" s="63" t="s">
        <v>228</v>
      </c>
      <c r="D11" s="258"/>
      <c r="E11" s="253">
        <f t="shared" si="2"/>
        <v>0</v>
      </c>
      <c r="F11" s="258"/>
      <c r="G11" s="254">
        <f t="shared" si="3"/>
        <v>0</v>
      </c>
      <c r="H11" s="261"/>
      <c r="I11" s="20">
        <f t="shared" si="0"/>
        <v>1</v>
      </c>
      <c r="J11" s="63"/>
      <c r="K11" s="198" t="str">
        <f t="shared" si="4"/>
        <v/>
      </c>
      <c r="L11" s="135">
        <f>IF(J11&gt;'Company Input'!$C$15,0,IF((G11*((13-I11)/12))+(G11*('Company Input'!$C$16-J11-(1)))&gt;=P11,P11,(G11*((13-I11)/12))+(G11*('Company Input'!$C$16-J11-(1)))))</f>
        <v>0</v>
      </c>
      <c r="M11" s="199">
        <f>IF(J11&gt;'Company Input'!$C$16,0,IF((G11*((13-I11)/12))+(G11*('Company Input'!$C$16-J11))&gt;=P11,P11,(G11*((13-I11)/12))+(G11*('Company Input'!$C$16-J11))))</f>
        <v>0</v>
      </c>
      <c r="N11" s="256">
        <f>IF(J11&gt;'Company Input'!$C$16+(1),0,IF((G11*((13-I11)/12))+(G11*('Company Input'!$C$16-J11+(1)))&gt;=P11,P11,(G11*((13-I11)/12))+(G11*('Company Input'!$C$16-J11+(1)))))</f>
        <v>0</v>
      </c>
      <c r="O11" s="256">
        <f>IF(J11&gt;'Company Input'!$C$16+(2),0,IF((G11*((13-I11)/12))+(G11*('Company Input'!$C$16-J11+(2)))&gt;=P11,P11,(G11*((13-I11)/12))+(G11*('Company Input'!$C$16-J11+(2)))))</f>
        <v>0</v>
      </c>
      <c r="P11" s="199">
        <f t="shared" si="1"/>
        <v>0</v>
      </c>
      <c r="Q11" s="199">
        <f>IF(J11&gt;'Company Input'!$C$15,0,IF('Company Input'!$C$15=J11,G11*((13-I11)/12),IF('Company Input'!$C$16-(1)&gt;=K11,IF('Company Input'!$C$16-(1)=K11,G11*(I11/12),0),IF('Company Input'!$C$16-(1)=K11,G11*((13-I11)/12),G11))))</f>
        <v>0</v>
      </c>
      <c r="R11" s="199">
        <f>IF(J11&gt;'Company Input'!$C$16,0,IF('Company Input'!$C$16=J11,G11*((13-I11)/12),IF('Company Input'!$C$16&gt;=K11,IF('Company Input'!$C$16=K11,G11*(I11/12),0),IF('Company Input'!$C$16=K11,G11*((13-I11)/12),G11))))</f>
        <v>0</v>
      </c>
      <c r="S11" s="199">
        <f>IF(J11&gt;'Company Input'!$C$16+(1),0,IF('Company Input'!$C$16+(1)=J11,G11*((13-I11)/12),IF('Company Input'!$C$16+(1)&gt;=K11,IF('Company Input'!$C$16+(1)=K11,G11*(I11/12),0),IF('Company Input'!$C$16+(1)=K11,G11*((13-I11)/12),G11))))</f>
        <v>0</v>
      </c>
      <c r="T11" s="199">
        <f>IF(J11&gt;'Company Input'!$C$16+(2),0,IF('Company Input'!$C$16+(2)=J11,G11*((13-I11)/12),IF('Company Input'!$C$16+(2)&gt;=K11,IF('Company Input'!$C$16+(2)=K11,G11*(I11/12),0),IF('Company Input'!$C$16+(2)=K11,G11*((13-I11)/12),G11))))</f>
        <v>0</v>
      </c>
      <c r="U11" s="257"/>
      <c r="V11" s="257"/>
      <c r="W11" s="20"/>
      <c r="X11" s="20" t="s">
        <v>210</v>
      </c>
      <c r="Y11" s="20" t="s">
        <v>229</v>
      </c>
      <c r="AB11" s="405" t="s">
        <v>349</v>
      </c>
      <c r="AC11" s="135">
        <f>IF(J8='Company Input'!$C$15,D8,0)</f>
        <v>0</v>
      </c>
      <c r="AD11" s="135">
        <f>IF(J8='Company Input'!$C$16,D8,0)</f>
        <v>0</v>
      </c>
      <c r="AE11" s="135">
        <f>IF(J8='Company Input'!$C$16+(1),D8,0)</f>
        <v>0</v>
      </c>
      <c r="AF11" s="135">
        <f>IF(J8='Company Input'!$C$16+(2),D8,0)</f>
        <v>0</v>
      </c>
      <c r="AG11" s="346"/>
      <c r="AH11" s="20"/>
      <c r="AI11" s="262" t="s">
        <v>349</v>
      </c>
      <c r="AJ11" s="377">
        <f>IF(J8&gt;'Company Input'!$C$15,0,IF('Company Input'!$C$15=J8,G8*((13-I8)/12),IF('Company Input'!$C$16-(1)&gt;=K8,IF('Company Input'!$C$16-(1)=K8,G8*(I8/12),0),IF('Company Input'!$C$16-(1)=K8,G8*((13-I8)/12),G8))))</f>
        <v>0</v>
      </c>
      <c r="AK11" s="377">
        <f>IF(J8&gt;'Company Input'!$C$16,0,IF('Company Input'!$C$16=J8,G8*((13-I8)/12),IF('Company Input'!$C$16&gt;=K8,IF('Company Input'!$C$16=K8,G8*(I8/12),0),IF('Company Input'!$C$16=K8,G8*((13-I8)/12),G8))))</f>
        <v>0</v>
      </c>
      <c r="AL11" s="377">
        <f>IF(J8&gt;'Company Input'!$C$16+(1),0,IF('Company Input'!$C$16+(1)=J8,G8*((13-I8)/12),IF('Company Input'!$C$16+(1)&gt;=K8,IF('Company Input'!$C$16+(1)=K8,G8*(I8/12),0),IF('Company Input'!$C$16+(1)=K8,G8*((13-I8)/12),G8))))</f>
        <v>0</v>
      </c>
      <c r="AM11" s="377">
        <f>IF(J8&gt;'Company Input'!$C$16+(2),0,IF('Company Input'!$C$16+(2)=J8,G8*((13-I8)/12),IF('Company Input'!$C$16+(2)&gt;=K8,IF('Company Input'!$C$16+(2)=K8,G8*(I8/12),0),IF('Company Input'!$C$16+(2)=K8,G8*((13-I8)/12),G8))))</f>
        <v>0</v>
      </c>
    </row>
    <row r="12" spans="2:39" ht="15.6">
      <c r="B12" s="63"/>
      <c r="C12" s="63" t="s">
        <v>228</v>
      </c>
      <c r="D12" s="258"/>
      <c r="E12" s="253">
        <f t="shared" si="2"/>
        <v>0</v>
      </c>
      <c r="F12" s="258"/>
      <c r="G12" s="254">
        <f t="shared" si="3"/>
        <v>0</v>
      </c>
      <c r="H12" s="261"/>
      <c r="I12" s="20">
        <f t="shared" si="0"/>
        <v>1</v>
      </c>
      <c r="J12" s="63"/>
      <c r="K12" s="198" t="str">
        <f t="shared" si="4"/>
        <v/>
      </c>
      <c r="L12" s="135">
        <f>IF(J12&gt;'Company Input'!$C$15,0,IF((G12*((13-I12)/12))+(G12*('Company Input'!$C$16-J12-(1)))&gt;=P12,P12,(G12*((13-I12)/12))+(G12*('Company Input'!$C$16-J12-(1)))))</f>
        <v>0</v>
      </c>
      <c r="M12" s="199">
        <f>IF(J12&gt;'Company Input'!$C$16,0,IF((G12*((13-I12)/12))+(G12*('Company Input'!$C$16-J12))&gt;=P12,P12,(G12*((13-I12)/12))+(G12*('Company Input'!$C$16-J12))))</f>
        <v>0</v>
      </c>
      <c r="N12" s="256">
        <f>IF(J12&gt;'Company Input'!$C$16+(1),0,IF((G12*((13-I12)/12))+(G12*('Company Input'!$C$16-J12+(1)))&gt;=P12,P12,(G12*((13-I12)/12))+(G12*('Company Input'!$C$16-J12+(1)))))</f>
        <v>0</v>
      </c>
      <c r="O12" s="256">
        <f>IF(J12&gt;'Company Input'!$C$16+(2),0,IF((G12*((13-I12)/12))+(G12*('Company Input'!$C$16-J12+(2)))&gt;=P12,P12,(G12*((13-I12)/12))+(G12*('Company Input'!$C$16-J12+(2)))))</f>
        <v>0</v>
      </c>
      <c r="P12" s="199">
        <f t="shared" si="1"/>
        <v>0</v>
      </c>
      <c r="Q12" s="199">
        <f>IF(J12&gt;'Company Input'!$C$15,0,IF('Company Input'!$C$15=J12,G12*((13-I12)/12),IF('Company Input'!$C$16-(1)&gt;=K12,IF('Company Input'!$C$16-(1)=K12,G12*(I12/12),0),IF('Company Input'!$C$16-(1)=K12,G12*((13-I12)/12),G12))))</f>
        <v>0</v>
      </c>
      <c r="R12" s="199">
        <f>IF(J12&gt;'Company Input'!$C$16,0,IF('Company Input'!$C$16=J12,G12*((13-I12)/12),IF('Company Input'!$C$16&gt;=K12,IF('Company Input'!$C$16=K12,G12*(I12/12),0),IF('Company Input'!$C$16=K12,G12*((13-I12)/12),G12))))</f>
        <v>0</v>
      </c>
      <c r="S12" s="199">
        <f>IF(J12&gt;'Company Input'!$C$16+(1),0,IF('Company Input'!$C$16+(1)=J12,G12*((13-I12)/12),IF('Company Input'!$C$16+(1)&gt;=K12,IF('Company Input'!$C$16+(1)=K12,G12*(I12/12),0),IF('Company Input'!$C$16+(1)=K12,G12*((13-I12)/12),G12))))</f>
        <v>0</v>
      </c>
      <c r="T12" s="199">
        <f>IF(J12&gt;'Company Input'!$C$16+(2),0,IF('Company Input'!$C$16+(2)=J12,G12*((13-I12)/12),IF('Company Input'!$C$16+(2)&gt;=K12,IF('Company Input'!$C$16+(2)=K12,G12*(I12/12),0),IF('Company Input'!$C$16+(2)=K12,G12*((13-I12)/12),G12))))</f>
        <v>0</v>
      </c>
      <c r="U12" s="257"/>
      <c r="V12" s="257"/>
      <c r="W12" s="20"/>
      <c r="X12" s="262" t="s">
        <v>230</v>
      </c>
      <c r="Y12" s="263">
        <v>180</v>
      </c>
      <c r="AB12" s="405" t="s">
        <v>350</v>
      </c>
      <c r="AC12" s="135">
        <f>IF(J9='Company Input'!$C$15,D9,0)</f>
        <v>0</v>
      </c>
      <c r="AD12" s="135">
        <f>IF(J9='Company Input'!$C$16,D9,0)</f>
        <v>0</v>
      </c>
      <c r="AE12" s="135">
        <f>IF(J9='Company Input'!$C$16+(1),D9,0)</f>
        <v>0</v>
      </c>
      <c r="AF12" s="135">
        <f>IF(J9='Company Input'!$C$16+(2),D9,0)</f>
        <v>0</v>
      </c>
      <c r="AG12" s="346"/>
      <c r="AH12" s="20"/>
      <c r="AI12" s="262" t="s">
        <v>350</v>
      </c>
      <c r="AJ12" s="377">
        <f>IF(J9&gt;'Company Input'!$C$15,0,IF('Company Input'!$C$15=J9,G9*((13-I9)/12),IF('Company Input'!$C$16-(1)&gt;=K9,IF('Company Input'!$C$16-(1)=K9,G9*(I9/12),0),IF('Company Input'!$C$16-(1)=K9,G9*((13-I9)/12),G9))))</f>
        <v>0</v>
      </c>
      <c r="AK12" s="377">
        <f>IF(J9&gt;'Company Input'!$C$16,0,IF('Company Input'!$C$16=J9,G9*((13-I9)/12),IF('Company Input'!$C$16&gt;=K9,IF('Company Input'!$C$16=K9,G9*(I9/12),0),IF('Company Input'!$C$16=K9,G9*((13-I9)/12),G9))))</f>
        <v>0</v>
      </c>
      <c r="AL12" s="377">
        <f>IF(J9&gt;'Company Input'!$C$16+(1),0,IF('Company Input'!$C$16+(1)=J9,G9*((13-I9)/12),IF('Company Input'!$C$16+(1)&gt;=K9,IF('Company Input'!$C$16+(1)=K9,G9*(I9/12),0),IF('Company Input'!$C$16+(1)=K9,G9*((13-I9)/12),G9))))</f>
        <v>0</v>
      </c>
      <c r="AM12" s="377">
        <f>IF(J9&gt;'Company Input'!$C$16+(2),0,IF('Company Input'!$C$16+(2)=J9,G9*((13-I9)/12),IF('Company Input'!$C$16+(2)&gt;=K9,IF('Company Input'!$C$16+(2)=K9,G9*(I9/12),0),IF('Company Input'!$C$16+(2)=K9,G9*((13-I9)/12),G9))))</f>
        <v>0</v>
      </c>
    </row>
    <row r="13" spans="2:39" ht="15.6">
      <c r="B13" s="63"/>
      <c r="C13" s="63" t="s">
        <v>228</v>
      </c>
      <c r="D13" s="258"/>
      <c r="E13" s="253">
        <f t="shared" si="2"/>
        <v>0</v>
      </c>
      <c r="F13" s="258"/>
      <c r="G13" s="254">
        <f t="shared" si="3"/>
        <v>0</v>
      </c>
      <c r="H13" s="261"/>
      <c r="I13" s="20">
        <f t="shared" si="0"/>
        <v>1</v>
      </c>
      <c r="J13" s="63"/>
      <c r="K13" s="198" t="str">
        <f t="shared" si="4"/>
        <v/>
      </c>
      <c r="L13" s="135">
        <f>IF(J13&gt;'Company Input'!$C$15,0,IF((G13*((13-I13)/12))+(G13*('Company Input'!$C$16-J13-(1)))&gt;=P13,P13,(G13*((13-I13)/12))+(G13*('Company Input'!$C$16-J13-(1)))))</f>
        <v>0</v>
      </c>
      <c r="M13" s="199">
        <f>IF(J13&gt;'Company Input'!$C$16,0,IF((G13*((13-I13)/12))+(G13*('Company Input'!$C$16-J13))&gt;=P13,P13,(G13*((13-I13)/12))+(G13*('Company Input'!$C$16-J13))))</f>
        <v>0</v>
      </c>
      <c r="N13" s="256">
        <f>IF(J13&gt;'Company Input'!$C$16+(1),0,IF((G13*((13-I13)/12))+(G13*('Company Input'!$C$16-J13+(1)))&gt;=P13,P13,(G13*((13-I13)/12))+(G13*('Company Input'!$C$16-J13+(1)))))</f>
        <v>0</v>
      </c>
      <c r="O13" s="256">
        <f>IF(J13&gt;'Company Input'!$C$16+(2),0,IF((G13*((13-I13)/12))+(G13*('Company Input'!$C$16-J13+(2)))&gt;=P13,P13,(G13*((13-I13)/12))+(G13*('Company Input'!$C$16-J13+(2)))))</f>
        <v>0</v>
      </c>
      <c r="P13" s="199">
        <f t="shared" si="1"/>
        <v>0</v>
      </c>
      <c r="Q13" s="199">
        <f>IF(J13&gt;'Company Input'!$C$15,0,IF('Company Input'!$C$15=J13,G13*((13-I13)/12),IF('Company Input'!$C$16-(1)&gt;=K13,IF('Company Input'!$C$16-(1)=K13,G13*(I13/12),0),IF('Company Input'!$C$16-(1)=K13,G13*((13-I13)/12),G13))))</f>
        <v>0</v>
      </c>
      <c r="R13" s="199">
        <f>IF(J13&gt;'Company Input'!$C$16,0,IF('Company Input'!$C$16=J13,G13*((13-I13)/12),IF('Company Input'!$C$16&gt;=K13,IF('Company Input'!$C$16=K13,G13*(I13/12),0),IF('Company Input'!$C$16=K13,G13*((13-I13)/12),G13))))</f>
        <v>0</v>
      </c>
      <c r="S13" s="199">
        <f>IF(J13&gt;'Company Input'!$C$16+(1),0,IF('Company Input'!$C$16+(1)=J13,G13*((13-I13)/12),IF('Company Input'!$C$16+(1)&gt;=K13,IF('Company Input'!$C$16+(1)=K13,G13*(I13/12),0),IF('Company Input'!$C$16+(1)=K13,G13*((13-I13)/12),G13))))</f>
        <v>0</v>
      </c>
      <c r="T13" s="199">
        <f>IF(J13&gt;'Company Input'!$C$16+(2),0,IF('Company Input'!$C$16+(2)=J13,G13*((13-I13)/12),IF('Company Input'!$C$16+(2)&gt;=K13,IF('Company Input'!$C$16+(2)=K13,G13*(I13/12),0),IF('Company Input'!$C$16+(2)=K13,G13*((13-I13)/12),G13))))</f>
        <v>0</v>
      </c>
      <c r="U13" s="257"/>
      <c r="V13" s="257"/>
      <c r="W13" s="20"/>
      <c r="X13" s="262" t="s">
        <v>227</v>
      </c>
      <c r="Y13" s="263">
        <v>360</v>
      </c>
      <c r="AB13" s="405" t="s">
        <v>351</v>
      </c>
      <c r="AC13" s="135">
        <f>IF(J10='Company Input'!$C$15,D10,0)</f>
        <v>0</v>
      </c>
      <c r="AD13" s="135">
        <f>IF(J10='Company Input'!$C$16,D10,0)</f>
        <v>0</v>
      </c>
      <c r="AE13" s="135">
        <f>IF(J10='Company Input'!$C$16+(1),D10,0)</f>
        <v>0</v>
      </c>
      <c r="AF13" s="135">
        <f>IF(J10='Company Input'!$C$16+(2),D10,0)</f>
        <v>0</v>
      </c>
      <c r="AG13" s="346"/>
      <c r="AH13" s="20"/>
      <c r="AI13" s="262" t="s">
        <v>351</v>
      </c>
      <c r="AJ13" s="377">
        <f>IF(J10&gt;'Company Input'!$C$15,0,IF('Company Input'!$C$15=J10,G10*((13-I10)/12),IF('Company Input'!$C$16-(1)&gt;=K10,IF('Company Input'!$C$16-(1)=K10,G10*(I10/12),0),IF('Company Input'!$C$16-(1)=K10,G10*((13-I10)/12),G10))))</f>
        <v>0</v>
      </c>
      <c r="AK13" s="377">
        <f>IF(J10&gt;'Company Input'!$C$16,0,IF('Company Input'!$C$16=J10,G10*((13-I10)/12),IF('Company Input'!$C$16&gt;=K10,IF('Company Input'!$C$16=K10,G10*(I10/12),0),IF('Company Input'!$C$16=K10,G10*((13-I10)/12),G10))))</f>
        <v>0</v>
      </c>
      <c r="AL13" s="377">
        <f>IF(J10&gt;'Company Input'!$C$16+(1),0,IF('Company Input'!$C$16+(1)=J10,G10*((13-I10)/12),IF('Company Input'!$C$16+(1)&gt;=K10,IF('Company Input'!$C$16+(1)=K10,G10*(I10/12),0),IF('Company Input'!$C$16+(1)=K10,G10*((13-I10)/12),G10))))</f>
        <v>0</v>
      </c>
      <c r="AM13" s="377">
        <f>IF(J10&gt;'Company Input'!$C$16+(2),0,IF('Company Input'!$C$16+(2)=J10,G10*((13-I10)/12),IF('Company Input'!$C$16+(2)&gt;=K10,IF('Company Input'!$C$16+(2)=K10,G10*(I10/12),0),IF('Company Input'!$C$16+(2)=K10,G10*((13-I10)/12),G10))))</f>
        <v>0</v>
      </c>
    </row>
    <row r="14" spans="2:39" ht="15.6">
      <c r="B14" s="63"/>
      <c r="C14" s="63" t="s">
        <v>228</v>
      </c>
      <c r="D14" s="258"/>
      <c r="E14" s="253">
        <f t="shared" si="2"/>
        <v>0</v>
      </c>
      <c r="F14" s="258"/>
      <c r="G14" s="254">
        <f t="shared" si="3"/>
        <v>0</v>
      </c>
      <c r="H14" s="261"/>
      <c r="I14" s="20">
        <f t="shared" si="0"/>
        <v>1</v>
      </c>
      <c r="J14" s="63"/>
      <c r="K14" s="198" t="str">
        <f t="shared" si="4"/>
        <v/>
      </c>
      <c r="L14" s="135">
        <f>IF(J14&gt;'Company Input'!$C$15,0,IF((G14*((13-I14)/12))+(G14*('Company Input'!$C$16-J14-(1)))&gt;=P14,P14,(G14*((13-I14)/12))+(G14*('Company Input'!$C$16-J14-(1)))))</f>
        <v>0</v>
      </c>
      <c r="M14" s="199">
        <f>IF(J14&gt;'Company Input'!$C$16,0,IF((G14*((13-I14)/12))+(G14*('Company Input'!$C$16-J14))&gt;=P14,P14,(G14*((13-I14)/12))+(G14*('Company Input'!$C$16-J14))))</f>
        <v>0</v>
      </c>
      <c r="N14" s="256">
        <f>IF(J14&gt;'Company Input'!$C$16+(1),0,IF((G14*((13-I14)/12))+(G14*('Company Input'!$C$16-J14+(1)))&gt;=P14,P14,(G14*((13-I14)/12))+(G14*('Company Input'!$C$16-J14+(1)))))</f>
        <v>0</v>
      </c>
      <c r="O14" s="256">
        <f>IF(J14&gt;'Company Input'!$C$16+(2),0,IF((G14*((13-I14)/12))+(G14*('Company Input'!$C$16-J14+(2)))&gt;=P14,P14,(G14*((13-I14)/12))+(G14*('Company Input'!$C$16-J14+(2)))))</f>
        <v>0</v>
      </c>
      <c r="P14" s="199">
        <f t="shared" si="1"/>
        <v>0</v>
      </c>
      <c r="Q14" s="199">
        <f>IF(J14&gt;'Company Input'!$C$15,0,IF('Company Input'!$C$15=J14,G14*((13-I14)/12),IF('Company Input'!$C$16-(1)&gt;=K14,IF('Company Input'!$C$16-(1)=K14,G14*(I14/12),0),IF('Company Input'!$C$16-(1)=K14,G14*((13-I14)/12),G14))))</f>
        <v>0</v>
      </c>
      <c r="R14" s="199">
        <f>IF(J14&gt;'Company Input'!$C$16,0,IF('Company Input'!$C$16=J14,G14*((13-I14)/12),IF('Company Input'!$C$16&gt;=K14,IF('Company Input'!$C$16=K14,G14*(I14/12),0),IF('Company Input'!$C$16=K14,G14*((13-I14)/12),G14))))</f>
        <v>0</v>
      </c>
      <c r="S14" s="199">
        <f>IF(J14&gt;'Company Input'!$C$16+(1),0,IF('Company Input'!$C$16+(1)=J14,G14*((13-I14)/12),IF('Company Input'!$C$16+(1)&gt;=K14,IF('Company Input'!$C$16+(1)=K14,G14*(I14/12),0),IF('Company Input'!$C$16+(1)=K14,G14*((13-I14)/12),G14))))</f>
        <v>0</v>
      </c>
      <c r="T14" s="199">
        <f>IF(J14&gt;'Company Input'!$C$16+(2),0,IF('Company Input'!$C$16+(2)=J14,G14*((13-I14)/12),IF('Company Input'!$C$16+(2)&gt;=K14,IF('Company Input'!$C$16+(2)=K14,G14*(I14/12),0),IF('Company Input'!$C$16+(2)=K14,G14*((13-I14)/12),G14))))</f>
        <v>0</v>
      </c>
      <c r="U14" s="257"/>
      <c r="V14" s="257"/>
      <c r="W14" s="20"/>
      <c r="X14" s="262" t="s">
        <v>231</v>
      </c>
      <c r="Y14" s="263">
        <v>360</v>
      </c>
      <c r="AB14" s="405" t="s">
        <v>352</v>
      </c>
      <c r="AC14" s="135">
        <f>IF(J11='Company Input'!$C$15,D11,0)</f>
        <v>0</v>
      </c>
      <c r="AD14" s="135">
        <f>IF(J11='Company Input'!$C$16,D11,0)</f>
        <v>0</v>
      </c>
      <c r="AE14" s="135">
        <f>IF(J11='Company Input'!$C$16+(1),D11,0)</f>
        <v>0</v>
      </c>
      <c r="AF14" s="135">
        <f>IF(J11='Company Input'!$C$16+(2),D11,0)</f>
        <v>0</v>
      </c>
      <c r="AG14" s="346"/>
      <c r="AH14" s="20"/>
      <c r="AI14" s="262" t="s">
        <v>352</v>
      </c>
      <c r="AJ14" s="377">
        <f>IF(J11&gt;'Company Input'!$C$15,0,IF('Company Input'!$C$15=J11,G11*((13-I11)/12),IF('Company Input'!$C$16-(1)&gt;=K11,IF('Company Input'!$C$16-(1)=K11,G11*(I11/12),0),IF('Company Input'!$C$16-(1)=K11,G11*((13-I11)/12),G11))))</f>
        <v>0</v>
      </c>
      <c r="AK14" s="377">
        <f>IF(J11&gt;'Company Input'!$C$16,0,IF('Company Input'!$C$16=J11,G11*((13-I11)/12),IF('Company Input'!$C$16&gt;=K11,IF('Company Input'!$C$16=K11,G11*(I11/12),0),IF('Company Input'!$C$16=K11,G11*((13-I11)/12),G11))))</f>
        <v>0</v>
      </c>
      <c r="AL14" s="377">
        <f>IF(J11&gt;'Company Input'!$C$16+(1),0,IF('Company Input'!$C$16+(1)=J11,G11*((13-I11)/12),IF('Company Input'!$C$16+(1)&gt;=K11,IF('Company Input'!$C$16+(1)=K11,G11*(I11/12),0),IF('Company Input'!$C$16+(1)=K11,G11*((13-I11)/12),G11))))</f>
        <v>0</v>
      </c>
      <c r="AM14" s="377">
        <f>IF(J11&gt;'Company Input'!$C$16+(2),0,IF('Company Input'!$C$16+(2)=J11,G11*((13-I11)/12),IF('Company Input'!$C$16+(2)&gt;=K11,IF('Company Input'!$C$16+(2)=K11,G11*(I11/12),0),IF('Company Input'!$C$16+(2)=K11,G11*((13-I11)/12),G11))))</f>
        <v>0</v>
      </c>
    </row>
    <row r="15" spans="2:39" ht="15.6">
      <c r="B15" s="63"/>
      <c r="C15" s="63" t="s">
        <v>228</v>
      </c>
      <c r="D15" s="258"/>
      <c r="E15" s="253">
        <f t="shared" si="2"/>
        <v>0</v>
      </c>
      <c r="F15" s="258"/>
      <c r="G15" s="254">
        <f t="shared" si="3"/>
        <v>0</v>
      </c>
      <c r="H15" s="261"/>
      <c r="I15" s="20">
        <f t="shared" si="0"/>
        <v>1</v>
      </c>
      <c r="J15" s="63"/>
      <c r="K15" s="198" t="str">
        <f t="shared" si="4"/>
        <v/>
      </c>
      <c r="L15" s="135">
        <f>IF(J15&gt;'Company Input'!$C$15,0,IF((G15*((13-I15)/12))+(G15*('Company Input'!$C$16-J15-(1)))&gt;=P15,P15,(G15*((13-I15)/12))+(G15*('Company Input'!$C$16-J15-(1)))))</f>
        <v>0</v>
      </c>
      <c r="M15" s="199">
        <f>IF(J15&gt;'Company Input'!$C$16,0,IF((G15*((13-I15)/12))+(G15*('Company Input'!$C$16-J15))&gt;=P15,P15,(G15*((13-I15)/12))+(G15*('Company Input'!$C$16-J15))))</f>
        <v>0</v>
      </c>
      <c r="N15" s="256">
        <f>IF(J15&gt;'Company Input'!$C$16+(1),0,IF((G15*((13-I15)/12))+(G15*('Company Input'!$C$16-J15+(1)))&gt;=P15,P15,(G15*((13-I15)/12))+(G15*('Company Input'!$C$16-J15+(1)))))</f>
        <v>0</v>
      </c>
      <c r="O15" s="256">
        <f>IF(J15&gt;'Company Input'!$C$16+(2),0,IF((G15*((13-I15)/12))+(G15*('Company Input'!$C$16-J15+(2)))&gt;=P15,P15,(G15*((13-I15)/12))+(G15*('Company Input'!$C$16-J15+(2)))))</f>
        <v>0</v>
      </c>
      <c r="P15" s="199">
        <f t="shared" si="1"/>
        <v>0</v>
      </c>
      <c r="Q15" s="199">
        <f>IF(J15&gt;'Company Input'!$C$15,0,IF('Company Input'!$C$15=J15,G15*((13-I15)/12),IF('Company Input'!$C$16-(1)&gt;=K15,IF('Company Input'!$C$16-(1)=K15,G15*(I15/12),0),IF('Company Input'!$C$16-(1)=K15,G15*((13-I15)/12),G15))))</f>
        <v>0</v>
      </c>
      <c r="R15" s="199">
        <f>IF(J15&gt;'Company Input'!$C$16,0,IF('Company Input'!$C$16=J15,G15*((13-I15)/12),IF('Company Input'!$C$16&gt;=K15,IF('Company Input'!$C$16=K15,G15*(I15/12),0),IF('Company Input'!$C$16=K15,G15*((13-I15)/12),G15))))</f>
        <v>0</v>
      </c>
      <c r="S15" s="199">
        <f>IF(J15&gt;'Company Input'!$C$16+(1),0,IF('Company Input'!$C$16+(1)=J15,G15*((13-I15)/12),IF('Company Input'!$C$16+(1)&gt;=K15,IF('Company Input'!$C$16+(1)=K15,G15*(I15/12),0),IF('Company Input'!$C$16+(1)=K15,G15*((13-I15)/12),G15))))</f>
        <v>0</v>
      </c>
      <c r="T15" s="199">
        <f>IF(J15&gt;'Company Input'!$C$16+(2),0,IF('Company Input'!$C$16+(2)=J15,G15*((13-I15)/12),IF('Company Input'!$C$16+(2)&gt;=K15,IF('Company Input'!$C$16+(2)=K15,G15*(I15/12),0),IF('Company Input'!$C$16+(2)=K15,G15*((13-I15)/12),G15))))</f>
        <v>0</v>
      </c>
      <c r="U15" s="257"/>
      <c r="V15" s="257"/>
      <c r="W15" s="20"/>
      <c r="X15" s="262" t="s">
        <v>225</v>
      </c>
      <c r="Y15" s="263">
        <v>60</v>
      </c>
      <c r="AB15" s="405" t="s">
        <v>353</v>
      </c>
      <c r="AC15" s="135">
        <f>IF(J12='Company Input'!$C$15,D12,0)</f>
        <v>0</v>
      </c>
      <c r="AD15" s="135">
        <f>IF(J12='Company Input'!$C$16,D12,0)</f>
        <v>0</v>
      </c>
      <c r="AE15" s="135">
        <f>IF(J12='Company Input'!$C$16+(1),D12,0)</f>
        <v>0</v>
      </c>
      <c r="AF15" s="135">
        <f>IF(J12='Company Input'!$C$16+(2),D12,0)</f>
        <v>0</v>
      </c>
      <c r="AG15" s="20"/>
      <c r="AH15" s="20"/>
      <c r="AI15" s="262" t="s">
        <v>353</v>
      </c>
      <c r="AJ15" s="377">
        <f>IF(J12&gt;'Company Input'!$C$15,0,IF('Company Input'!$C$15=J12,G12*((13-I12)/12),IF('Company Input'!$C$16-(1)&gt;=K12,IF('Company Input'!$C$16-(1)=K12,G12*(I12/12),0),IF('Company Input'!$C$16-(1)=K12,G12*((13-I12)/12),G12))))</f>
        <v>0</v>
      </c>
      <c r="AK15" s="377">
        <f>IF(J12&gt;'Company Input'!$C$16,0,IF('Company Input'!$C$16=J12,G12*((13-I12)/12),IF('Company Input'!$C$16&gt;=K12,IF('Company Input'!$C$16=K12,G12*(I12/12),0),IF('Company Input'!$C$16=K12,G12*((13-I12)/12),G12))))</f>
        <v>0</v>
      </c>
      <c r="AL15" s="377">
        <f>IF(J12&gt;'Company Input'!$C$16+(1),0,IF('Company Input'!$C$16+(1)=J12,G12*((13-I12)/12),IF('Company Input'!$C$16+(1)&gt;=K12,IF('Company Input'!$C$16+(1)=K12,G12*(I12/12),0),IF('Company Input'!$C$16+(1)=K12,G12*((13-I12)/12),G12))))</f>
        <v>0</v>
      </c>
      <c r="AM15" s="377">
        <f>IF(J12&gt;'Company Input'!$C$16+(2),0,IF('Company Input'!$C$16+(2)=J12,G12*((13-I12)/12),IF('Company Input'!$C$16+(2)&gt;=K12,IF('Company Input'!$C$16+(2)=K12,G12*(I12/12),0),IF('Company Input'!$C$16+(2)=K12,G12*((13-I12)/12),G12))))</f>
        <v>0</v>
      </c>
    </row>
    <row r="16" spans="2:39" ht="15.6">
      <c r="B16" s="63"/>
      <c r="C16" s="63" t="s">
        <v>228</v>
      </c>
      <c r="D16" s="258"/>
      <c r="E16" s="253">
        <f t="shared" si="2"/>
        <v>0</v>
      </c>
      <c r="F16" s="258"/>
      <c r="G16" s="254">
        <f t="shared" si="3"/>
        <v>0</v>
      </c>
      <c r="H16" s="261"/>
      <c r="I16" s="20">
        <f t="shared" si="0"/>
        <v>1</v>
      </c>
      <c r="J16" s="63"/>
      <c r="K16" s="198" t="str">
        <f t="shared" si="4"/>
        <v/>
      </c>
      <c r="L16" s="135">
        <f>IF(J16&gt;'Company Input'!$C$15,0,IF((G16*((13-I16)/12))+(G16*('Company Input'!$C$16-J16-(1)))&gt;=P16,P16,(G16*((13-I16)/12))+(G16*('Company Input'!$C$16-J16-(1)))))</f>
        <v>0</v>
      </c>
      <c r="M16" s="199">
        <f>IF(J16&gt;'Company Input'!$C$16,0,IF((G16*((13-I16)/12))+(G16*('Company Input'!$C$16-J16))&gt;=P16,P16,(G16*((13-I16)/12))+(G16*('Company Input'!$C$16-J16))))</f>
        <v>0</v>
      </c>
      <c r="N16" s="256">
        <f>IF(J16&gt;'Company Input'!$C$16+(1),0,IF((G16*((13-I16)/12))+(G16*('Company Input'!$C$16-J16+(1)))&gt;=P16,P16,(G16*((13-I16)/12))+(G16*('Company Input'!$C$16-J16+(1)))))</f>
        <v>0</v>
      </c>
      <c r="O16" s="256">
        <f>IF(J16&gt;'Company Input'!$C$16+(2),0,IF((G16*((13-I16)/12))+(G16*('Company Input'!$C$16-J16+(2)))&gt;=P16,P16,(G16*((13-I16)/12))+(G16*('Company Input'!$C$16-J16+(2)))))</f>
        <v>0</v>
      </c>
      <c r="P16" s="199">
        <f t="shared" si="1"/>
        <v>0</v>
      </c>
      <c r="Q16" s="199">
        <f>IF(J16&gt;'Company Input'!$C$15,0,IF('Company Input'!$C$15=J16,G16*((13-I16)/12),IF('Company Input'!$C$16-(1)&gt;=K16,IF('Company Input'!$C$16-(1)=K16,G16*(I16/12),0),IF('Company Input'!$C$16-(1)=K16,G16*((13-I16)/12),G16))))</f>
        <v>0</v>
      </c>
      <c r="R16" s="199">
        <f>IF(J16&gt;'Company Input'!$C$16,0,IF('Company Input'!$C$16=J16,G16*((13-I16)/12),IF('Company Input'!$C$16&gt;=K16,IF('Company Input'!$C$16=K16,G16*(I16/12),0),IF('Company Input'!$C$16=K16,G16*((13-I16)/12),G16))))</f>
        <v>0</v>
      </c>
      <c r="S16" s="199">
        <f>IF(J16&gt;'Company Input'!$C$16+(1),0,IF('Company Input'!$C$16+(1)=J16,G16*((13-I16)/12),IF('Company Input'!$C$16+(1)&gt;=K16,IF('Company Input'!$C$16+(1)=K16,G16*(I16/12),0),IF('Company Input'!$C$16+(1)=K16,G16*((13-I16)/12),G16))))</f>
        <v>0</v>
      </c>
      <c r="T16" s="199">
        <f>IF(J16&gt;'Company Input'!$C$16+(2),0,IF('Company Input'!$C$16+(2)=J16,G16*((13-I16)/12),IF('Company Input'!$C$16+(2)&gt;=K16,IF('Company Input'!$C$16+(2)=K16,G16*(I16/12),0),IF('Company Input'!$C$16+(2)=K16,G16*((13-I16)/12),G16))))</f>
        <v>0</v>
      </c>
      <c r="U16" s="257"/>
      <c r="V16" s="257"/>
      <c r="W16" s="20"/>
      <c r="X16" s="262" t="s">
        <v>232</v>
      </c>
      <c r="Y16" s="263">
        <v>60</v>
      </c>
      <c r="AB16" s="405" t="s">
        <v>354</v>
      </c>
      <c r="AC16" s="135">
        <f>IF(J13='Company Input'!$C$15,D13,0)</f>
        <v>0</v>
      </c>
      <c r="AD16" s="135">
        <f>IF(J13='Company Input'!$C$16,D13,0)</f>
        <v>0</v>
      </c>
      <c r="AE16" s="135">
        <f>IF(J13='Company Input'!$C$16+(1),D13,0)</f>
        <v>0</v>
      </c>
      <c r="AF16" s="135">
        <f>IF(J13='Company Input'!$C$16+(2),D13,0)</f>
        <v>0</v>
      </c>
      <c r="AG16" s="20"/>
      <c r="AH16" s="20"/>
      <c r="AI16" s="262" t="s">
        <v>354</v>
      </c>
      <c r="AJ16" s="377">
        <f>IF(J13&gt;'Company Input'!$C$15,0,IF('Company Input'!$C$15=J13,G13*((13-I13)/12),IF('Company Input'!$C$16-(1)&gt;=K13,IF('Company Input'!$C$16-(1)=K13,G13*(I13/12),0),IF('Company Input'!$C$16-(1)=K13,G13*((13-I13)/12),G13))))</f>
        <v>0</v>
      </c>
      <c r="AK16" s="377">
        <f>IF(J13&gt;'Company Input'!$C$16,0,IF('Company Input'!$C$16=J13,G13*((13-I13)/12),IF('Company Input'!$C$16&gt;=K13,IF('Company Input'!$C$16=K13,G13*(I13/12),0),IF('Company Input'!$C$16=K13,G13*((13-I13)/12),G13))))</f>
        <v>0</v>
      </c>
      <c r="AL16" s="377">
        <f>IF(J13&gt;'Company Input'!$C$16+(1),0,IF('Company Input'!$C$16+(1)=J13,G13*((13-I13)/12),IF('Company Input'!$C$16+(1)&gt;=K13,IF('Company Input'!$C$16+(1)=K13,G13*(I13/12),0),IF('Company Input'!$C$16+(1)=K13,G13*((13-I13)/12),G13))))</f>
        <v>0</v>
      </c>
      <c r="AM16" s="377">
        <f>IF(J13&gt;'Company Input'!$C$16+(2),0,IF('Company Input'!$C$16+(2)=J13,G13*((13-I13)/12),IF('Company Input'!$C$16+(2)&gt;=K13,IF('Company Input'!$C$16+(2)=K13,G13*(I13/12),0),IF('Company Input'!$C$16+(2)=K13,G13*((13-I13)/12),G13))))</f>
        <v>0</v>
      </c>
    </row>
    <row r="17" spans="1:39" ht="15.6">
      <c r="A17" s="4"/>
      <c r="B17" s="63"/>
      <c r="C17" s="63" t="s">
        <v>228</v>
      </c>
      <c r="D17" s="258"/>
      <c r="E17" s="253">
        <f t="shared" si="2"/>
        <v>0</v>
      </c>
      <c r="F17" s="258"/>
      <c r="G17" s="254">
        <f t="shared" si="3"/>
        <v>0</v>
      </c>
      <c r="H17" s="261"/>
      <c r="I17" s="20">
        <f t="shared" si="0"/>
        <v>1</v>
      </c>
      <c r="J17" s="63"/>
      <c r="K17" s="198" t="str">
        <f t="shared" si="4"/>
        <v/>
      </c>
      <c r="L17" s="135">
        <f>IF(J17&gt;'Company Input'!$C$15,0,IF((G17*((13-I17)/12))+(G17*('Company Input'!$C$16-J17-(1)))&gt;=P17,P17,(G17*((13-I17)/12))+(G17*('Company Input'!$C$16-J17-(1)))))</f>
        <v>0</v>
      </c>
      <c r="M17" s="199">
        <f>IF(J17&gt;'Company Input'!$C$16,0,IF((G17*((13-I17)/12))+(G17*('Company Input'!$C$16-J17))&gt;=P17,P17,(G17*((13-I17)/12))+(G17*('Company Input'!$C$16-J17))))</f>
        <v>0</v>
      </c>
      <c r="N17" s="256">
        <f>IF(J17&gt;'Company Input'!$C$16+(1),0,IF((G17*((13-I17)/12))+(G17*('Company Input'!$C$16-J17+(1)))&gt;=P17,P17,(G17*((13-I17)/12))+(G17*('Company Input'!$C$16-J17+(1)))))</f>
        <v>0</v>
      </c>
      <c r="O17" s="256">
        <f>IF(J17&gt;'Company Input'!$C$16+(2),0,IF((G17*((13-I17)/12))+(G17*('Company Input'!$C$16-J17+(2)))&gt;=P17,P17,(G17*((13-I17)/12))+(G17*('Company Input'!$C$16-J17+(2)))))</f>
        <v>0</v>
      </c>
      <c r="P17" s="199">
        <f t="shared" si="1"/>
        <v>0</v>
      </c>
      <c r="Q17" s="199">
        <f>IF(J17&gt;'Company Input'!$C$15,0,IF('Company Input'!$C$15=J17,G17*((13-I17)/12),IF('Company Input'!$C$16-(1)&gt;=K17,IF('Company Input'!$C$16-(1)=K17,G17*(I17/12),0),IF('Company Input'!$C$16-(1)=K17,G17*((13-I17)/12),G17))))</f>
        <v>0</v>
      </c>
      <c r="R17" s="199">
        <f>IF(J17&gt;'Company Input'!$C$16,0,IF('Company Input'!$C$16=J17,G17*((13-I17)/12),IF('Company Input'!$C$16&gt;=K17,IF('Company Input'!$C$16=K17,G17*(I17/12),0),IF('Company Input'!$C$16=K17,G17*((13-I17)/12),G17))))</f>
        <v>0</v>
      </c>
      <c r="S17" s="199">
        <f>IF(J17&gt;'Company Input'!$C$16+(1),0,IF('Company Input'!$C$16+(1)=J17,G17*((13-I17)/12),IF('Company Input'!$C$16+(1)&gt;=K17,IF('Company Input'!$C$16+(1)=K17,G17*(I17/12),0),IF('Company Input'!$C$16+(1)=K17,G17*((13-I17)/12),G17))))</f>
        <v>0</v>
      </c>
      <c r="T17" s="199">
        <f>IF(J17&gt;'Company Input'!$C$16+(2),0,IF('Company Input'!$C$16+(2)=J17,G17*((13-I17)/12),IF('Company Input'!$C$16+(2)&gt;=K17,IF('Company Input'!$C$16+(2)=K17,G17*(I17/12),0),IF('Company Input'!$C$16+(2)=K17,G17*((13-I17)/12),G17))))</f>
        <v>0</v>
      </c>
      <c r="U17" s="257"/>
      <c r="V17" s="257"/>
      <c r="W17" s="20"/>
      <c r="X17" s="262" t="s">
        <v>233</v>
      </c>
      <c r="Y17" s="263">
        <v>60</v>
      </c>
      <c r="AB17" s="405" t="s">
        <v>355</v>
      </c>
      <c r="AC17" s="135">
        <f>IF(J14='Company Input'!$C$15,D14,0)</f>
        <v>0</v>
      </c>
      <c r="AD17" s="135">
        <f>IF(J14='Company Input'!$C$16,D14,0)</f>
        <v>0</v>
      </c>
      <c r="AE17" s="135">
        <f>IF(J14='Company Input'!$C$16+(1),D14,0)</f>
        <v>0</v>
      </c>
      <c r="AF17" s="135">
        <f>IF(J14='Company Input'!$C$16+(2),D14,0)</f>
        <v>0</v>
      </c>
      <c r="AG17" s="20"/>
      <c r="AH17" s="20"/>
      <c r="AI17" s="262" t="s">
        <v>355</v>
      </c>
      <c r="AJ17" s="377">
        <f>IF(J14&gt;'Company Input'!$C$15,0,IF('Company Input'!$C$15=J14,G14*((13-I14)/12),IF('Company Input'!$C$16-(1)&gt;=K14,IF('Company Input'!$C$16-(1)=K14,G14*(I14/12),0),IF('Company Input'!$C$16-(1)=K14,G14*((13-I14)/12),G14))))</f>
        <v>0</v>
      </c>
      <c r="AK17" s="377">
        <f>IF(J14&gt;'Company Input'!$C$16,0,IF('Company Input'!$C$16=J14,G14*((13-I14)/12),IF('Company Input'!$C$16&gt;=K14,IF('Company Input'!$C$16=K14,G14*(I14/12),0),IF('Company Input'!$C$16=K14,G14*((13-I14)/12),G14))))</f>
        <v>0</v>
      </c>
      <c r="AL17" s="377">
        <f>IF(J14&gt;'Company Input'!$C$16+(1),0,IF('Company Input'!$C$16+(1)=J14,G14*((13-I14)/12),IF('Company Input'!$C$16+(1)&gt;=K14,IF('Company Input'!$C$16+(1)=K14,G14*(I14/12),0),IF('Company Input'!$C$16+(1)=K14,G14*((13-I14)/12),G14))))</f>
        <v>0</v>
      </c>
      <c r="AM17" s="377">
        <f>IF(J14&gt;'Company Input'!$C$16+(2),0,IF('Company Input'!$C$16+(2)=J14,G14*((13-I14)/12),IF('Company Input'!$C$16+(2)&gt;=K14,IF('Company Input'!$C$16+(2)=K14,G14*(I14/12),0),IF('Company Input'!$C$16+(2)=K14,G14*((13-I14)/12),G14))))</f>
        <v>0</v>
      </c>
    </row>
    <row r="18" spans="1:39" ht="15.6">
      <c r="A18" s="4"/>
      <c r="B18" s="63"/>
      <c r="C18" s="63" t="s">
        <v>228</v>
      </c>
      <c r="D18" s="258"/>
      <c r="E18" s="253">
        <f t="shared" si="2"/>
        <v>0</v>
      </c>
      <c r="F18" s="258"/>
      <c r="G18" s="254">
        <f t="shared" si="3"/>
        <v>0</v>
      </c>
      <c r="H18" s="261"/>
      <c r="I18" s="20">
        <f t="shared" si="0"/>
        <v>1</v>
      </c>
      <c r="J18" s="63"/>
      <c r="K18" s="198" t="str">
        <f t="shared" si="4"/>
        <v/>
      </c>
      <c r="L18" s="135">
        <f>IF(J18&gt;'Company Input'!$C$15,0,IF((G18*((13-I18)/12))+(G18*('Company Input'!$C$16-J18-(1)))&gt;=P18,P18,(G18*((13-I18)/12))+(G18*('Company Input'!$C$16-J18-(1)))))</f>
        <v>0</v>
      </c>
      <c r="M18" s="199">
        <f>IF(J18&gt;'Company Input'!$C$16,0,IF((G18*((13-I18)/12))+(G18*('Company Input'!$C$16-J18))&gt;=P18,P18,(G18*((13-I18)/12))+(G18*('Company Input'!$C$16-J18))))</f>
        <v>0</v>
      </c>
      <c r="N18" s="256">
        <f>IF(J18&gt;'Company Input'!$C$16+(1),0,IF((G18*((13-I18)/12))+(G18*('Company Input'!$C$16-J18+(1)))&gt;=P18,P18,(G18*((13-I18)/12))+(G18*('Company Input'!$C$16-J18+(1)))))</f>
        <v>0</v>
      </c>
      <c r="O18" s="256">
        <f>IF(J18&gt;'Company Input'!$C$16+(2),0,IF((G18*((13-I18)/12))+(G18*('Company Input'!$C$16-J18+(2)))&gt;=P18,P18,(G18*((13-I18)/12))+(G18*('Company Input'!$C$16-J18+(2)))))</f>
        <v>0</v>
      </c>
      <c r="P18" s="199">
        <f t="shared" si="1"/>
        <v>0</v>
      </c>
      <c r="Q18" s="199">
        <f>IF(J18&gt;'Company Input'!$C$15,0,IF('Company Input'!$C$15=J18,G18*((13-I18)/12),IF('Company Input'!$C$16-(1)&gt;=K18,IF('Company Input'!$C$16-(1)=K18,G18*(I18/12),0),IF('Company Input'!$C$16-(1)=K18,G18*((13-I18)/12),G18))))</f>
        <v>0</v>
      </c>
      <c r="R18" s="199">
        <f>IF(J18&gt;'Company Input'!$C$16,0,IF('Company Input'!$C$16=J18,G18*((13-I18)/12),IF('Company Input'!$C$16&gt;=K18,IF('Company Input'!$C$16=K18,G18*(I18/12),0),IF('Company Input'!$C$16=K18,G18*((13-I18)/12),G18))))</f>
        <v>0</v>
      </c>
      <c r="S18" s="199">
        <f>IF(J18&gt;'Company Input'!$C$16+(1),0,IF('Company Input'!$C$16+(1)=J18,G18*((13-I18)/12),IF('Company Input'!$C$16+(1)&gt;=K18,IF('Company Input'!$C$16+(1)=K18,G18*(I18/12),0),IF('Company Input'!$C$16+(1)=K18,G18*((13-I18)/12),G18))))</f>
        <v>0</v>
      </c>
      <c r="T18" s="199">
        <f>IF(J18&gt;'Company Input'!$C$16+(2),0,IF('Company Input'!$C$16+(2)=J18,G18*((13-I18)/12),IF('Company Input'!$C$16+(2)&gt;=K18,IF('Company Input'!$C$16+(2)=K18,G18*(I18/12),0),IF('Company Input'!$C$16+(2)=K18,G18*((13-I18)/12),G18))))</f>
        <v>0</v>
      </c>
      <c r="U18" s="257"/>
      <c r="V18" s="257"/>
      <c r="W18" s="20"/>
      <c r="X18" s="262" t="s">
        <v>226</v>
      </c>
      <c r="Y18" s="263">
        <v>60</v>
      </c>
      <c r="AB18" s="405" t="s">
        <v>356</v>
      </c>
      <c r="AC18" s="135">
        <f>IF(J15='Company Input'!$C$15,D15,0)</f>
        <v>0</v>
      </c>
      <c r="AD18" s="135">
        <f>IF(J15='Company Input'!$C$16,D15,0)</f>
        <v>0</v>
      </c>
      <c r="AE18" s="135">
        <f>IF(J15='Company Input'!$C$16+(1),D15,0)</f>
        <v>0</v>
      </c>
      <c r="AF18" s="135">
        <f>IF(J15='Company Input'!$C$16+(2),D15,0)</f>
        <v>0</v>
      </c>
      <c r="AG18" s="20"/>
      <c r="AH18" s="20"/>
      <c r="AI18" s="262" t="s">
        <v>356</v>
      </c>
      <c r="AJ18" s="377">
        <f>IF(J15&gt;'Company Input'!$C$15,0,IF('Company Input'!$C$15=J15,G15*((13-I15)/12),IF('Company Input'!$C$16-(1)&gt;=K15,IF('Company Input'!$C$16-(1)=K15,G15*(I15/12),0),IF('Company Input'!$C$16-(1)=K15,G15*((13-I15)/12),G15))))</f>
        <v>0</v>
      </c>
      <c r="AK18" s="377">
        <f>IF(J15&gt;'Company Input'!$C$16,0,IF('Company Input'!$C$16=J15,G15*((13-I15)/12),IF('Company Input'!$C$16&gt;=K15,IF('Company Input'!$C$16=K15,G15*(I15/12),0),IF('Company Input'!$C$16=K15,G15*((13-I15)/12),G15))))</f>
        <v>0</v>
      </c>
      <c r="AL18" s="377">
        <f>IF(J15&gt;'Company Input'!$C$16+(1),0,IF('Company Input'!$C$16+(1)=J15,G15*((13-I15)/12),IF('Company Input'!$C$16+(1)&gt;=K15,IF('Company Input'!$C$16+(1)=K15,G15*(I15/12),0),IF('Company Input'!$C$16+(1)=K15,G15*((13-I15)/12),G15))))</f>
        <v>0</v>
      </c>
      <c r="AM18" s="377">
        <f>IF(J15&gt;'Company Input'!$C$16+(2),0,IF('Company Input'!$C$16+(2)=J15,G15*((13-I15)/12),IF('Company Input'!$C$16+(2)&gt;=K15,IF('Company Input'!$C$16+(2)=K15,G15*(I15/12),0),IF('Company Input'!$C$16+(2)=K15,G15*((13-I15)/12),G15))))</f>
        <v>0</v>
      </c>
    </row>
    <row r="19" spans="1:39" ht="15.6">
      <c r="A19" s="4"/>
      <c r="B19" s="63"/>
      <c r="C19" s="63" t="s">
        <v>228</v>
      </c>
      <c r="D19" s="258"/>
      <c r="E19" s="253">
        <f t="shared" si="2"/>
        <v>0</v>
      </c>
      <c r="F19" s="258"/>
      <c r="G19" s="254">
        <f t="shared" si="3"/>
        <v>0</v>
      </c>
      <c r="H19" s="261"/>
      <c r="I19" s="20">
        <f t="shared" si="0"/>
        <v>1</v>
      </c>
      <c r="J19" s="63"/>
      <c r="K19" s="198" t="str">
        <f t="shared" si="4"/>
        <v/>
      </c>
      <c r="L19" s="135">
        <f>IF(J19&gt;'Company Input'!$C$15,0,IF((G19*((13-I19)/12))+(G19*('Company Input'!$C$16-J19-(1)))&gt;=P19,P19,(G19*((13-I19)/12))+(G19*('Company Input'!$C$16-J19-(1)))))</f>
        <v>0</v>
      </c>
      <c r="M19" s="199">
        <f>IF(J19&gt;'Company Input'!$C$16,0,IF((G19*((13-I19)/12))+(G19*('Company Input'!$C$16-J19))&gt;=P19,P19,(G19*((13-I19)/12))+(G19*('Company Input'!$C$16-J19))))</f>
        <v>0</v>
      </c>
      <c r="N19" s="256">
        <f>IF(J19&gt;'Company Input'!$C$16+(1),0,IF((G19*((13-I19)/12))+(G19*('Company Input'!$C$16-J19+(1)))&gt;=P19,P19,(G19*((13-I19)/12))+(G19*('Company Input'!$C$16-J19+(1)))))</f>
        <v>0</v>
      </c>
      <c r="O19" s="256">
        <f>IF(J19&gt;'Company Input'!$C$16+(2),0,IF((G19*((13-I19)/12))+(G19*('Company Input'!$C$16-J19+(2)))&gt;=P19,P19,(G19*((13-I19)/12))+(G19*('Company Input'!$C$16-J19+(2)))))</f>
        <v>0</v>
      </c>
      <c r="P19" s="199">
        <f t="shared" si="1"/>
        <v>0</v>
      </c>
      <c r="Q19" s="199">
        <f>IF(J19&gt;'Company Input'!$C$15,0,IF('Company Input'!$C$15=J19,G19*((13-I19)/12),IF('Company Input'!$C$16-(1)&gt;=K19,IF('Company Input'!$C$16-(1)=K19,G19*(I19/12),0),IF('Company Input'!$C$16-(1)=K19,G19*((13-I19)/12),G19))))</f>
        <v>0</v>
      </c>
      <c r="R19" s="199">
        <f>IF(J19&gt;'Company Input'!$C$16,0,IF('Company Input'!$C$16=J19,G19*((13-I19)/12),IF('Company Input'!$C$16&gt;=K19,IF('Company Input'!$C$16=K19,G19*(I19/12),0),IF('Company Input'!$C$16=K19,G19*((13-I19)/12),G19))))</f>
        <v>0</v>
      </c>
      <c r="S19" s="199">
        <f>IF(J19&gt;'Company Input'!$C$16+(1),0,IF('Company Input'!$C$16+(1)=J19,G19*((13-I19)/12),IF('Company Input'!$C$16+(1)&gt;=K19,IF('Company Input'!$C$16+(1)=K19,G19*(I19/12),0),IF('Company Input'!$C$16+(1)=K19,G19*((13-I19)/12),G19))))</f>
        <v>0</v>
      </c>
      <c r="T19" s="199">
        <f>IF(J19&gt;'Company Input'!$C$16+(2),0,IF('Company Input'!$C$16+(2)=J19,G19*((13-I19)/12),IF('Company Input'!$C$16+(2)&gt;=K19,IF('Company Input'!$C$16+(2)=K19,G19*(I19/12),0),IF('Company Input'!$C$16+(2)=K19,G19*((13-I19)/12),G19))))</f>
        <v>0</v>
      </c>
      <c r="U19" s="257"/>
      <c r="V19" s="257"/>
      <c r="W19" s="20"/>
      <c r="X19" s="262" t="s">
        <v>234</v>
      </c>
      <c r="Y19" s="263">
        <v>36</v>
      </c>
      <c r="AB19" s="405" t="s">
        <v>357</v>
      </c>
      <c r="AC19" s="135">
        <f>IF(J16='Company Input'!$C$15,D16,0)</f>
        <v>0</v>
      </c>
      <c r="AD19" s="135">
        <f>IF(J16='Company Input'!$C$16,D16,0)</f>
        <v>0</v>
      </c>
      <c r="AE19" s="135">
        <f>IF(J16='Company Input'!$C$16+(1),D16,0)</f>
        <v>0</v>
      </c>
      <c r="AF19" s="135">
        <f>IF(J16='Company Input'!$C$16+(2),D16,0)</f>
        <v>0</v>
      </c>
      <c r="AG19" s="20"/>
      <c r="AH19" s="20"/>
      <c r="AI19" s="262" t="s">
        <v>357</v>
      </c>
      <c r="AJ19" s="377">
        <f>IF(J16&gt;'Company Input'!$C$15,0,IF('Company Input'!$C$15=J16,G16*((13-I16)/12),IF('Company Input'!$C$16-(1)&gt;=K16,IF('Company Input'!$C$16-(1)=K16,G16*(I16/12),0),IF('Company Input'!$C$16-(1)=K16,G16*((13-I16)/12),G16))))</f>
        <v>0</v>
      </c>
      <c r="AK19" s="377">
        <f>IF(J16&gt;'Company Input'!$C$16,0,IF('Company Input'!$C$16=J16,G16*((13-I16)/12),IF('Company Input'!$C$16&gt;=K16,IF('Company Input'!$C$16=K16,G16*(I16/12),0),IF('Company Input'!$C$16=K16,G16*((13-I16)/12),G16))))</f>
        <v>0</v>
      </c>
      <c r="AL19" s="377">
        <f>IF(J16&gt;'Company Input'!$C$16+(1),0,IF('Company Input'!$C$16+(1)=J16,G16*((13-I16)/12),IF('Company Input'!$C$16+(1)&gt;=K16,IF('Company Input'!$C$16+(1)=K16,G16*(I16/12),0),IF('Company Input'!$C$16+(1)=K16,G16*((13-I16)/12),G16))))</f>
        <v>0</v>
      </c>
      <c r="AM19" s="377">
        <f>IF(J16&gt;'Company Input'!$C$16+(2),0,IF('Company Input'!$C$16+(2)=J16,G16*((13-I16)/12),IF('Company Input'!$C$16+(2)&gt;=K16,IF('Company Input'!$C$16+(2)=K16,G16*(I16/12),0),IF('Company Input'!$C$16+(2)=K16,G16*((13-I16)/12),G16))))</f>
        <v>0</v>
      </c>
    </row>
    <row r="20" spans="1:39" ht="15.6">
      <c r="A20" s="4"/>
      <c r="B20" s="63"/>
      <c r="C20" s="63" t="s">
        <v>228</v>
      </c>
      <c r="D20" s="258"/>
      <c r="E20" s="253">
        <f t="shared" si="2"/>
        <v>0</v>
      </c>
      <c r="F20" s="258"/>
      <c r="G20" s="254">
        <f t="shared" si="3"/>
        <v>0</v>
      </c>
      <c r="H20" s="261"/>
      <c r="I20" s="20">
        <f t="shared" si="0"/>
        <v>1</v>
      </c>
      <c r="J20" s="63"/>
      <c r="K20" s="198" t="str">
        <f t="shared" si="4"/>
        <v/>
      </c>
      <c r="L20" s="135">
        <f>IF(J20&gt;'Company Input'!$C$15,0,IF((G20*((13-I20)/12))+(G20*('Company Input'!$C$16-J20-(1)))&gt;=P20,P20,(G20*((13-I20)/12))+(G20*('Company Input'!$C$16-J20-(1)))))</f>
        <v>0</v>
      </c>
      <c r="M20" s="199">
        <f>IF(J20&gt;'Company Input'!$C$16,0,IF((G20*((13-I20)/12))+(G20*('Company Input'!$C$16-J20))&gt;=P20,P20,(G20*((13-I20)/12))+(G20*('Company Input'!$C$16-J20))))</f>
        <v>0</v>
      </c>
      <c r="N20" s="256">
        <f>IF(J20&gt;'Company Input'!$C$16+(1),0,IF((G20*((13-I20)/12))+(G20*('Company Input'!$C$16-J20+(1)))&gt;=P20,P20,(G20*((13-I20)/12))+(G20*('Company Input'!$C$16-J20+(1)))))</f>
        <v>0</v>
      </c>
      <c r="O20" s="256">
        <f>IF(J20&gt;'Company Input'!$C$16+(2),0,IF((G20*((13-I20)/12))+(G20*('Company Input'!$C$16-J20+(2)))&gt;=P20,P20,(G20*((13-I20)/12))+(G20*('Company Input'!$C$16-J20+(2)))))</f>
        <v>0</v>
      </c>
      <c r="P20" s="199">
        <f t="shared" si="1"/>
        <v>0</v>
      </c>
      <c r="Q20" s="199">
        <f>IF(J20&gt;'Company Input'!$C$15,0,IF('Company Input'!$C$15=J20,G20*((13-I20)/12),IF('Company Input'!$C$16-(1)&gt;=K20,IF('Company Input'!$C$16-(1)=K20,G20*(I20/12),0),IF('Company Input'!$C$16-(1)=K20,G20*((13-I20)/12),G20))))</f>
        <v>0</v>
      </c>
      <c r="R20" s="199">
        <f>IF(J20&gt;'Company Input'!$C$16,0,IF('Company Input'!$C$16=J20,G20*((13-I20)/12),IF('Company Input'!$C$16&gt;=K20,IF('Company Input'!$C$16=K20,G20*(I20/12),0),IF('Company Input'!$C$16=K20,G20*((13-I20)/12),G20))))</f>
        <v>0</v>
      </c>
      <c r="S20" s="199">
        <f>IF(J20&gt;'Company Input'!$C$16+(1),0,IF('Company Input'!$C$16+(1)=J20,G20*((13-I20)/12),IF('Company Input'!$C$16+(1)&gt;=K20,IF('Company Input'!$C$16+(1)=K20,G20*(I20/12),0),IF('Company Input'!$C$16+(1)=K20,G20*((13-I20)/12),G20))))</f>
        <v>0</v>
      </c>
      <c r="T20" s="199">
        <f>IF(J20&gt;'Company Input'!$C$16+(2),0,IF('Company Input'!$C$16+(2)=J20,G20*((13-I20)/12),IF('Company Input'!$C$16+(2)&gt;=K20,IF('Company Input'!$C$16+(2)=K20,G20*(I20/12),0),IF('Company Input'!$C$16+(2)=K20,G20*((13-I20)/12),G20))))</f>
        <v>0</v>
      </c>
      <c r="U20" s="257"/>
      <c r="V20" s="257"/>
      <c r="W20" s="20"/>
      <c r="X20" s="262" t="s">
        <v>235</v>
      </c>
      <c r="Y20" s="263">
        <v>84</v>
      </c>
      <c r="AB20" s="405" t="s">
        <v>358</v>
      </c>
      <c r="AC20" s="135">
        <f>IF(J17='Company Input'!$C$15,D17,0)</f>
        <v>0</v>
      </c>
      <c r="AD20" s="135">
        <f>IF(J17='Company Input'!$C$16,D17,0)</f>
        <v>0</v>
      </c>
      <c r="AE20" s="135">
        <f>IF(J17='Company Input'!$C$16+(1),D17,0)</f>
        <v>0</v>
      </c>
      <c r="AF20" s="135">
        <f>IF(J17='Company Input'!$C$16+(2),D17,0)</f>
        <v>0</v>
      </c>
      <c r="AG20" s="20"/>
      <c r="AH20" s="20"/>
      <c r="AI20" s="262" t="s">
        <v>358</v>
      </c>
      <c r="AJ20" s="377">
        <f>IF(J17&gt;'Company Input'!$C$15,0,IF('Company Input'!$C$15=J17,G17*((13-I17)/12),IF('Company Input'!$C$16-(1)&gt;=K17,IF('Company Input'!$C$16-(1)=K17,G17*(I17/12),0),IF('Company Input'!$C$16-(1)=K17,G17*((13-I17)/12),G17))))</f>
        <v>0</v>
      </c>
      <c r="AK20" s="377">
        <f>IF(J17&gt;'Company Input'!$C$16,0,IF('Company Input'!$C$16=J17,G17*((13-I17)/12),IF('Company Input'!$C$16&gt;=K17,IF('Company Input'!$C$16=K17,G17*(I17/12),0),IF('Company Input'!$C$16=K17,G17*((13-I17)/12),G17))))</f>
        <v>0</v>
      </c>
      <c r="AL20" s="377">
        <f>IF(J17&gt;'Company Input'!$C$16+(1),0,IF('Company Input'!$C$16+(1)=J17,G17*((13-I17)/12),IF('Company Input'!$C$16+(1)&gt;=K17,IF('Company Input'!$C$16+(1)=K17,G17*(I17/12),0),IF('Company Input'!$C$16+(1)=K17,G17*((13-I17)/12),G17))))</f>
        <v>0</v>
      </c>
      <c r="AM20" s="377">
        <f>IF(J17&gt;'Company Input'!$C$16+(2),0,IF('Company Input'!$C$16+(2)=J17,G17*((13-I17)/12),IF('Company Input'!$C$16+(2)&gt;=K17,IF('Company Input'!$C$16+(2)=K17,G17*(I17/12),0),IF('Company Input'!$C$16+(2)=K17,G17*((13-I17)/12),G17))))</f>
        <v>0</v>
      </c>
    </row>
    <row r="21" spans="1:39" ht="15.6">
      <c r="A21" s="4"/>
      <c r="B21" s="63"/>
      <c r="C21" s="63" t="s">
        <v>228</v>
      </c>
      <c r="D21" s="258"/>
      <c r="E21" s="253">
        <f t="shared" si="2"/>
        <v>0</v>
      </c>
      <c r="F21" s="258"/>
      <c r="G21" s="254">
        <f t="shared" si="3"/>
        <v>0</v>
      </c>
      <c r="H21" s="261"/>
      <c r="I21" s="20">
        <f t="shared" si="0"/>
        <v>1</v>
      </c>
      <c r="J21" s="63"/>
      <c r="K21" s="198" t="str">
        <f t="shared" si="4"/>
        <v/>
      </c>
      <c r="L21" s="135">
        <f>IF(J21&gt;'Company Input'!$C$15,0,IF((G21*((13-I21)/12))+(G21*('Company Input'!$C$16-J21-(1)))&gt;=P21,P21,(G21*((13-I21)/12))+(G21*('Company Input'!$C$16-J21-(1)))))</f>
        <v>0</v>
      </c>
      <c r="M21" s="199">
        <f>IF(J21&gt;'Company Input'!$C$16,0,IF((G21*((13-I21)/12))+(G21*('Company Input'!$C$16-J21))&gt;=P21,P21,(G21*((13-I21)/12))+(G21*('Company Input'!$C$16-J21))))</f>
        <v>0</v>
      </c>
      <c r="N21" s="256">
        <f>IF(J21&gt;'Company Input'!$C$16+(1),0,IF((G21*((13-I21)/12))+(G21*('Company Input'!$C$16-J21+(1)))&gt;=P21,P21,(G21*((13-I21)/12))+(G21*('Company Input'!$C$16-J21+(1)))))</f>
        <v>0</v>
      </c>
      <c r="O21" s="256">
        <f>IF(J21&gt;'Company Input'!$C$16+(2),0,IF((G21*((13-I21)/12))+(G21*('Company Input'!$C$16-J21+(2)))&gt;=P21,P21,(G21*((13-I21)/12))+(G21*('Company Input'!$C$16-J21+(2)))))</f>
        <v>0</v>
      </c>
      <c r="P21" s="199">
        <f t="shared" si="1"/>
        <v>0</v>
      </c>
      <c r="Q21" s="199">
        <f>IF(J21&gt;'Company Input'!$C$15,0,IF('Company Input'!$C$15=J21,G21*((13-I21)/12),IF('Company Input'!$C$16-(1)&gt;=K21,IF('Company Input'!$C$16-(1)=K21,G21*(I21/12),0),IF('Company Input'!$C$16-(1)=K21,G21*((13-I21)/12),G21))))</f>
        <v>0</v>
      </c>
      <c r="R21" s="199">
        <f>IF(J21&gt;'Company Input'!$C$16,0,IF('Company Input'!$C$16=J21,G21*((13-I21)/12),IF('Company Input'!$C$16&gt;=K21,IF('Company Input'!$C$16=K21,G21*(I21/12),0),IF('Company Input'!$C$16=K21,G21*((13-I21)/12),G21))))</f>
        <v>0</v>
      </c>
      <c r="S21" s="199">
        <f>IF(J21&gt;'Company Input'!$C$16+(1),0,IF('Company Input'!$C$16+(1)=J21,G21*((13-I21)/12),IF('Company Input'!$C$16+(1)&gt;=K21,IF('Company Input'!$C$16+(1)=K21,G21*(I21/12),0),IF('Company Input'!$C$16+(1)=K21,G21*((13-I21)/12),G21))))</f>
        <v>0</v>
      </c>
      <c r="T21" s="199">
        <f>IF(J21&gt;'Company Input'!$C$16+(2),0,IF('Company Input'!$C$16+(2)=J21,G21*((13-I21)/12),IF('Company Input'!$C$16+(2)&gt;=K21,IF('Company Input'!$C$16+(2)=K21,G21*(I21/12),0),IF('Company Input'!$C$16+(2)=K21,G21*((13-I21)/12),G21))))</f>
        <v>0</v>
      </c>
      <c r="U21" s="257"/>
      <c r="V21" s="257"/>
      <c r="W21" s="20"/>
      <c r="X21" s="262" t="s">
        <v>236</v>
      </c>
      <c r="Y21" s="263">
        <v>84</v>
      </c>
      <c r="AB21" s="405" t="s">
        <v>359</v>
      </c>
      <c r="AC21" s="135">
        <f>IF(J18='Company Input'!$C$15,D18,0)</f>
        <v>0</v>
      </c>
      <c r="AD21" s="135">
        <f>IF(J18='Company Input'!$C$16,D18,0)</f>
        <v>0</v>
      </c>
      <c r="AE21" s="135">
        <f>IF(J18='Company Input'!$C$16+(1),D18,0)</f>
        <v>0</v>
      </c>
      <c r="AF21" s="135">
        <f>IF(J18='Company Input'!$C$16+(2),D18,0)</f>
        <v>0</v>
      </c>
      <c r="AG21" s="20"/>
      <c r="AH21" s="20"/>
      <c r="AI21" s="262" t="s">
        <v>359</v>
      </c>
      <c r="AJ21" s="377">
        <f>IF(J18&gt;'Company Input'!$C$15,0,IF('Company Input'!$C$15=J18,G18*((13-I18)/12),IF('Company Input'!$C$16-(1)&gt;=K18,IF('Company Input'!$C$16-(1)=K18,G18*(I18/12),0),IF('Company Input'!$C$16-(1)=K18,G18*((13-I18)/12),G18))))</f>
        <v>0</v>
      </c>
      <c r="AK21" s="377">
        <f>IF(J18&gt;'Company Input'!$C$16,0,IF('Company Input'!$C$16=J18,G18*((13-I18)/12),IF('Company Input'!$C$16&gt;=K18,IF('Company Input'!$C$16=K18,G18*(I18/12),0),IF('Company Input'!$C$16=K18,G18*((13-I18)/12),G18))))</f>
        <v>0</v>
      </c>
      <c r="AL21" s="377">
        <f>IF(J18&gt;'Company Input'!$C$16+(1),0,IF('Company Input'!$C$16+(1)=J18,G18*((13-I18)/12),IF('Company Input'!$C$16+(1)&gt;=K18,IF('Company Input'!$C$16+(1)=K18,G18*(I18/12),0),IF('Company Input'!$C$16+(1)=K18,G18*((13-I18)/12),G18))))</f>
        <v>0</v>
      </c>
      <c r="AM21" s="377">
        <f>IF(J18&gt;'Company Input'!$C$16+(2),0,IF('Company Input'!$C$16+(2)=J18,G18*((13-I18)/12),IF('Company Input'!$C$16+(2)&gt;=K18,IF('Company Input'!$C$16+(2)=K18,G18*(I18/12),0),IF('Company Input'!$C$16+(2)=K18,G18*((13-I18)/12),G18))))</f>
        <v>0</v>
      </c>
    </row>
    <row r="22" spans="1:39" ht="15.6">
      <c r="A22" s="4"/>
      <c r="B22" s="63"/>
      <c r="C22" s="63" t="s">
        <v>228</v>
      </c>
      <c r="D22" s="258"/>
      <c r="E22" s="253">
        <f t="shared" si="2"/>
        <v>0</v>
      </c>
      <c r="F22" s="258"/>
      <c r="G22" s="254">
        <f t="shared" si="3"/>
        <v>0</v>
      </c>
      <c r="H22" s="261"/>
      <c r="I22" s="20">
        <f t="shared" si="0"/>
        <v>1</v>
      </c>
      <c r="J22" s="63"/>
      <c r="K22" s="198" t="str">
        <f t="shared" si="4"/>
        <v/>
      </c>
      <c r="L22" s="135">
        <f>IF(J22&gt;'Company Input'!$C$15,0,IF((G22*((13-I22)/12))+(G22*('Company Input'!$C$16-J22-(1)))&gt;=P22,P22,(G22*((13-I22)/12))+(G22*('Company Input'!$C$16-J22-(1)))))</f>
        <v>0</v>
      </c>
      <c r="M22" s="199">
        <f>IF(J22&gt;'Company Input'!$C$16,0,IF((G22*((13-I22)/12))+(G22*('Company Input'!$C$16-J22))&gt;=P22,P22,(G22*((13-I22)/12))+(G22*('Company Input'!$C$16-J22))))</f>
        <v>0</v>
      </c>
      <c r="N22" s="256">
        <f>IF(J22&gt;'Company Input'!$C$16+(1),0,IF((G22*((13-I22)/12))+(G22*('Company Input'!$C$16-J22+(1)))&gt;=P22,P22,(G22*((13-I22)/12))+(G22*('Company Input'!$C$16-J22+(1)))))</f>
        <v>0</v>
      </c>
      <c r="O22" s="256">
        <f>IF(J22&gt;'Company Input'!$C$16+(2),0,IF((G22*((13-I22)/12))+(G22*('Company Input'!$C$16-J22+(2)))&gt;=P22,P22,(G22*((13-I22)/12))+(G22*('Company Input'!$C$16-J22+(2)))))</f>
        <v>0</v>
      </c>
      <c r="P22" s="199">
        <f t="shared" si="1"/>
        <v>0</v>
      </c>
      <c r="Q22" s="199">
        <f>IF(J22&gt;'Company Input'!$C$15,0,IF('Company Input'!$C$15=J22,G22*((13-I22)/12),IF('Company Input'!$C$16-(1)&gt;=K22,IF('Company Input'!$C$16-(1)=K22,G22*(I22/12),0),IF('Company Input'!$C$16-(1)=K22,G22*((13-I22)/12),G22))))</f>
        <v>0</v>
      </c>
      <c r="R22" s="199">
        <f>IF(J22&gt;'Company Input'!$C$16,0,IF('Company Input'!$C$16=J22,G22*((13-I22)/12),IF('Company Input'!$C$16&gt;=K22,IF('Company Input'!$C$16=K22,G22*(I22/12),0),IF('Company Input'!$C$16=K22,G22*((13-I22)/12),G22))))</f>
        <v>0</v>
      </c>
      <c r="S22" s="199">
        <f>IF(J22&gt;'Company Input'!$C$16+(1),0,IF('Company Input'!$C$16+(1)=J22,G22*((13-I22)/12),IF('Company Input'!$C$16+(1)&gt;=K22,IF('Company Input'!$C$16+(1)=K22,G22*(I22/12),0),IF('Company Input'!$C$16+(1)=K22,G22*((13-I22)/12),G22))))</f>
        <v>0</v>
      </c>
      <c r="T22" s="199">
        <f>IF(J22&gt;'Company Input'!$C$16+(2),0,IF('Company Input'!$C$16+(2)=J22,G22*((13-I22)/12),IF('Company Input'!$C$16+(2)&gt;=K22,IF('Company Input'!$C$16+(2)=K22,G22*(I22/12),0),IF('Company Input'!$C$16+(2)=K22,G22*((13-I22)/12),G22))))</f>
        <v>0</v>
      </c>
      <c r="U22" s="257"/>
      <c r="V22" s="257"/>
      <c r="W22" s="20"/>
      <c r="X22" s="262" t="s">
        <v>237</v>
      </c>
      <c r="Y22" s="263">
        <v>180</v>
      </c>
      <c r="AB22" s="405" t="s">
        <v>360</v>
      </c>
      <c r="AC22" s="135">
        <f>IF(J19='Company Input'!$C$15,D19,0)</f>
        <v>0</v>
      </c>
      <c r="AD22" s="135">
        <f>IF(J19='Company Input'!$C$16,D19,0)</f>
        <v>0</v>
      </c>
      <c r="AE22" s="135">
        <f>IF(J19='Company Input'!$C$16+(1),D19,0)</f>
        <v>0</v>
      </c>
      <c r="AF22" s="135">
        <f>IF(J19='Company Input'!$C$16+(2),D19,0)</f>
        <v>0</v>
      </c>
      <c r="AG22" s="20"/>
      <c r="AH22" s="20"/>
      <c r="AI22" s="262" t="s">
        <v>360</v>
      </c>
      <c r="AJ22" s="377">
        <f>IF(J19&gt;'Company Input'!$C$15,0,IF('Company Input'!$C$15=J19,G19*((13-I19)/12),IF('Company Input'!$C$16-(1)&gt;=K19,IF('Company Input'!$C$16-(1)=K19,G19*(I19/12),0),IF('Company Input'!$C$16-(1)=K19,G19*((13-I19)/12),G19))))</f>
        <v>0</v>
      </c>
      <c r="AK22" s="377">
        <f>IF(J19&gt;'Company Input'!$C$16,0,IF('Company Input'!$C$16=J19,G19*((13-I19)/12),IF('Company Input'!$C$16&gt;=K19,IF('Company Input'!$C$16=K19,G19*(I19/12),0),IF('Company Input'!$C$16=K19,G19*((13-I19)/12),G19))))</f>
        <v>0</v>
      </c>
      <c r="AL22" s="377">
        <f>IF(J19&gt;'Company Input'!$C$16+(1),0,IF('Company Input'!$C$16+(1)=J19,G19*((13-I19)/12),IF('Company Input'!$C$16+(1)&gt;=K19,IF('Company Input'!$C$16+(1)=K19,G19*(I19/12),0),IF('Company Input'!$C$16+(1)=K19,G19*((13-I19)/12),G19))))</f>
        <v>0</v>
      </c>
      <c r="AM22" s="377">
        <f>IF(J19&gt;'Company Input'!$C$16+(2),0,IF('Company Input'!$C$16+(2)=J19,G19*((13-I19)/12),IF('Company Input'!$C$16+(2)&gt;=K19,IF('Company Input'!$C$16+(2)=K19,G19*(I19/12),0),IF('Company Input'!$C$16+(2)=K19,G19*((13-I19)/12),G19))))</f>
        <v>0</v>
      </c>
    </row>
    <row r="23" spans="1:39" ht="16.2" thickBot="1">
      <c r="A23" s="4"/>
      <c r="B23" s="264"/>
      <c r="C23" s="264" t="s">
        <v>228</v>
      </c>
      <c r="D23" s="265"/>
      <c r="E23" s="266">
        <f t="shared" si="2"/>
        <v>0</v>
      </c>
      <c r="F23" s="265"/>
      <c r="G23" s="267">
        <f t="shared" si="3"/>
        <v>0</v>
      </c>
      <c r="H23" s="268"/>
      <c r="I23" s="20">
        <f t="shared" si="0"/>
        <v>1</v>
      </c>
      <c r="J23" s="63"/>
      <c r="K23" s="198" t="str">
        <f t="shared" si="4"/>
        <v/>
      </c>
      <c r="L23" s="135">
        <f>IF(J23&gt;'Company Input'!$C$15,0,IF((G23*((13-I23)/12))+(G23*('Company Input'!$C$16-J23-(1)))&gt;=P23,P23,(G23*((13-I23)/12))+(G23*('Company Input'!$C$16-J23-(1)))))</f>
        <v>0</v>
      </c>
      <c r="M23" s="199">
        <f>IF(J23&gt;'Company Input'!$C$16,0,IF((G23*((13-I23)/12))+(G23*('Company Input'!$C$16-J23))&gt;=P23,P23,(G23*((13-I23)/12))+(G23*('Company Input'!$C$16-J23))))</f>
        <v>0</v>
      </c>
      <c r="N23" s="256">
        <f>IF(J23&gt;'Company Input'!$C$16+(1),0,IF((G23*((13-I23)/12))+(G23*('Company Input'!$C$16-J23+(1)))&gt;=P23,P23,(G23*((13-I23)/12))+(G23*('Company Input'!$C$16-J23+(1)))))</f>
        <v>0</v>
      </c>
      <c r="O23" s="256">
        <f>IF(J23&gt;'Company Input'!$C$16+(2),0,IF((G23*((13-I23)/12))+(G23*('Company Input'!$C$16-J23+(2)))&gt;=P23,P23,(G23*((13-I23)/12))+(G23*('Company Input'!$C$16-J23+(2)))))</f>
        <v>0</v>
      </c>
      <c r="P23" s="199">
        <f t="shared" si="1"/>
        <v>0</v>
      </c>
      <c r="Q23" s="199">
        <f>IF(J23&gt;'Company Input'!$C$15,0,IF('Company Input'!$C$15=J23,G23*((13-I23)/12),IF('Company Input'!$C$16-(1)&gt;=K23,IF('Company Input'!$C$16-(1)=K23,G23*(I23/12),0),IF('Company Input'!$C$16-(1)=K23,G23*((13-I23)/12),G23))))</f>
        <v>0</v>
      </c>
      <c r="R23" s="199">
        <f>IF(J23&gt;'Company Input'!$C$16,0,IF('Company Input'!$C$16=J23,G23*((13-I23)/12),IF('Company Input'!$C$16&gt;=K23,IF('Company Input'!$C$16=K23,G23*(I23/12),0),IF('Company Input'!$C$16=K23,G23*((13-I23)/12),G23))))</f>
        <v>0</v>
      </c>
      <c r="S23" s="199">
        <f>IF(J23&gt;'Company Input'!$C$16+(1),0,IF('Company Input'!$C$16+(1)=J23,G23*((13-I23)/12),IF('Company Input'!$C$16+(1)&gt;=K23,IF('Company Input'!$C$16+(1)=K23,G23*(I23/12),0),IF('Company Input'!$C$16+(1)=K23,G23*((13-I23)/12),G23))))</f>
        <v>0</v>
      </c>
      <c r="T23" s="199">
        <f>IF(J23&gt;'Company Input'!$C$16+(2),0,IF('Company Input'!$C$16+(2)=J23,G23*((13-I23)/12),IF('Company Input'!$C$16+(2)&gt;=K23,IF('Company Input'!$C$16+(2)=K23,G23*(I23/12),0),IF('Company Input'!$C$16+(2)=K23,G23*((13-I23)/12),G23))))</f>
        <v>0</v>
      </c>
      <c r="U23" s="257"/>
      <c r="V23" s="257"/>
      <c r="W23" s="20"/>
      <c r="X23" s="20" t="s">
        <v>228</v>
      </c>
      <c r="Y23" s="269">
        <v>0</v>
      </c>
      <c r="AB23" s="405" t="s">
        <v>361</v>
      </c>
      <c r="AC23" s="135">
        <f>IF(J20='Company Input'!$C$15,D20,0)</f>
        <v>0</v>
      </c>
      <c r="AD23" s="135">
        <f>IF(J20='Company Input'!$C$16,D20,0)</f>
        <v>0</v>
      </c>
      <c r="AE23" s="135">
        <f>IF(J20='Company Input'!$C$16+(1),D20,0)</f>
        <v>0</v>
      </c>
      <c r="AF23" s="135">
        <f>IF(J20='Company Input'!$C$16+(2),D20,0)</f>
        <v>0</v>
      </c>
      <c r="AG23" s="20"/>
      <c r="AH23" s="20"/>
      <c r="AI23" s="262" t="s">
        <v>361</v>
      </c>
      <c r="AJ23" s="377">
        <f>IF(J20&gt;'Company Input'!$C$15,0,IF('Company Input'!$C$15=J20,G20*((13-I20)/12),IF('Company Input'!$C$16-(1)&gt;=K20,IF('Company Input'!$C$16-(1)=K20,G20*(I20/12),0),IF('Company Input'!$C$16-(1)=K20,G20*((13-I20)/12),G20))))</f>
        <v>0</v>
      </c>
      <c r="AK23" s="377">
        <f>IF(J20&gt;'Company Input'!$C$16,0,IF('Company Input'!$C$16=J20,G20*((13-I20)/12),IF('Company Input'!$C$16&gt;=K20,IF('Company Input'!$C$16=K20,G20*(I20/12),0),IF('Company Input'!$C$16=K20,G20*((13-I20)/12),G20))))</f>
        <v>0</v>
      </c>
      <c r="AL23" s="377">
        <f>IF(J20&gt;'Company Input'!$C$16+(1),0,IF('Company Input'!$C$16+(1)=J20,G20*((13-I20)/12),IF('Company Input'!$C$16+(1)&gt;=K20,IF('Company Input'!$C$16+(1)=K20,G20*(I20/12),0),IF('Company Input'!$C$16+(1)=K20,G20*((13-I20)/12),G20))))</f>
        <v>0</v>
      </c>
      <c r="AM23" s="377">
        <f>IF(J20&gt;'Company Input'!$C$16+(2),0,IF('Company Input'!$C$16+(2)=J20,G20*((13-I20)/12),IF('Company Input'!$C$16+(2)&gt;=K20,IF('Company Input'!$C$16+(2)=K20,G20*(I20/12),0),IF('Company Input'!$C$16+(2)=K20,G20*((13-I20)/12),G20))))</f>
        <v>0</v>
      </c>
    </row>
    <row r="24" spans="1:39" ht="16.2" thickBot="1">
      <c r="A24" s="35"/>
      <c r="B24" s="270"/>
      <c r="C24" s="270"/>
      <c r="D24" s="271">
        <f>SUM(D2:D23)</f>
        <v>0</v>
      </c>
      <c r="E24" s="198"/>
      <c r="F24" s="135"/>
      <c r="G24" s="135">
        <f>SUM(G2:G23)</f>
        <v>0</v>
      </c>
      <c r="H24" s="272"/>
      <c r="I24" s="273"/>
      <c r="J24" s="56"/>
      <c r="K24" s="274" t="s">
        <v>238</v>
      </c>
      <c r="L24" s="275">
        <f>SUM(L2:L23)</f>
        <v>0</v>
      </c>
      <c r="M24" s="276">
        <f>SUM(M2:M23)</f>
        <v>0</v>
      </c>
      <c r="N24" s="276">
        <f t="shared" ref="N24:O24" si="5">SUM(N2:N23)</f>
        <v>0</v>
      </c>
      <c r="O24" s="276">
        <f t="shared" si="5"/>
        <v>0</v>
      </c>
      <c r="P24" s="20"/>
      <c r="Q24" s="277">
        <f>SUM(Q2:Q23)</f>
        <v>0</v>
      </c>
      <c r="R24" s="278">
        <f>SUM(R2:R23)</f>
        <v>0</v>
      </c>
      <c r="S24" s="278">
        <f t="shared" ref="S24:T24" si="6">SUM(S2:S23)</f>
        <v>0</v>
      </c>
      <c r="T24" s="279">
        <f t="shared" si="6"/>
        <v>0</v>
      </c>
      <c r="U24" s="195"/>
      <c r="V24" s="195"/>
      <c r="W24" s="20"/>
      <c r="X24" s="20"/>
      <c r="Y24" s="20"/>
      <c r="AB24" s="405" t="s">
        <v>362</v>
      </c>
      <c r="AC24" s="135">
        <f>IF(J21='Company Input'!$C$15,D21,0)</f>
        <v>0</v>
      </c>
      <c r="AD24" s="135">
        <f>IF(J21='Company Input'!$C$16,D21,0)</f>
        <v>0</v>
      </c>
      <c r="AE24" s="135">
        <f>IF(J21='Company Input'!$C$16+(1),D21,0)</f>
        <v>0</v>
      </c>
      <c r="AF24" s="135">
        <f>IF(J21='Company Input'!$C$16+(2),D21,0)</f>
        <v>0</v>
      </c>
      <c r="AG24" s="20"/>
      <c r="AH24" s="20"/>
      <c r="AI24" s="262" t="s">
        <v>362</v>
      </c>
      <c r="AJ24" s="377">
        <f>IF(J21&gt;'Company Input'!$C$15,0,IF('Company Input'!$C$15=J21,G21*((13-I21)/12),IF('Company Input'!$C$16-(1)&gt;=K21,IF('Company Input'!$C$16-(1)=K21,G21*(I21/12),0),IF('Company Input'!$C$16-(1)=K21,G21*((13-I21)/12),G21))))</f>
        <v>0</v>
      </c>
      <c r="AK24" s="377">
        <f>IF(J21&gt;'Company Input'!$C$16,0,IF('Company Input'!$C$16=J21,G21*((13-I21)/12),IF('Company Input'!$C$16&gt;=K21,IF('Company Input'!$C$16=K21,G21*(I21/12),0),IF('Company Input'!$C$16=K21,G21*((13-I21)/12),G21))))</f>
        <v>0</v>
      </c>
      <c r="AL24" s="377">
        <f>IF(J21&gt;'Company Input'!$C$16+(1),0,IF('Company Input'!$C$16+(1)=J21,G21*((13-I21)/12),IF('Company Input'!$C$16+(1)&gt;=K21,IF('Company Input'!$C$16+(1)=K21,G21*(I21/12),0),IF('Company Input'!$C$16+(1)=K21,G21*((13-I21)/12),G21))))</f>
        <v>0</v>
      </c>
      <c r="AM24" s="377">
        <f>IF(J21&gt;'Company Input'!$C$16+(2),0,IF('Company Input'!$C$16+(2)=J21,G21*((13-I21)/12),IF('Company Input'!$C$16+(2)&gt;=K21,IF('Company Input'!$C$16+(2)=K21,G21*(I21/12),0),IF('Company Input'!$C$16+(2)=K21,G21*((13-I21)/12),G21))))</f>
        <v>0</v>
      </c>
    </row>
    <row r="25" spans="1:39" ht="15.6">
      <c r="A25" s="4"/>
      <c r="B25" s="280"/>
      <c r="C25" s="280"/>
      <c r="D25" s="281"/>
      <c r="E25" s="280"/>
      <c r="F25" s="281"/>
      <c r="G25" s="281"/>
      <c r="H25" s="273"/>
      <c r="I25" s="273"/>
      <c r="J25" s="282"/>
      <c r="K25" s="282"/>
      <c r="L25" s="282"/>
      <c r="M25" s="280"/>
      <c r="N25" s="280"/>
      <c r="O25" s="280"/>
      <c r="P25" s="20"/>
      <c r="Q25" s="20"/>
      <c r="R25" s="283"/>
      <c r="S25" s="283"/>
      <c r="T25" s="283"/>
      <c r="U25" s="20"/>
      <c r="V25" s="20"/>
      <c r="W25" s="20"/>
      <c r="X25" s="20"/>
      <c r="Y25" s="20"/>
      <c r="AB25" s="405" t="s">
        <v>363</v>
      </c>
      <c r="AC25" s="135">
        <f>IF(J22='Company Input'!$C$15,D22,0)</f>
        <v>0</v>
      </c>
      <c r="AD25" s="135">
        <f>IF(J22='Company Input'!$C$16,D22,0)</f>
        <v>0</v>
      </c>
      <c r="AE25" s="135">
        <f>IF(J22='Company Input'!$C$16+(1),D22,0)</f>
        <v>0</v>
      </c>
      <c r="AF25" s="135">
        <f>IF(J22='Company Input'!$C$16+(2),D22,0)</f>
        <v>0</v>
      </c>
      <c r="AG25" s="20"/>
      <c r="AH25" s="20"/>
      <c r="AI25" s="262" t="s">
        <v>363</v>
      </c>
      <c r="AJ25" s="377">
        <f>IF(J22&gt;'Company Input'!$C$15,0,IF('Company Input'!$C$15=J22,G22*((13-I22)/12),IF('Company Input'!$C$16-(1)&gt;=K22,IF('Company Input'!$C$16-(1)=K22,G22*(I22/12),0),IF('Company Input'!$C$16-(1)=K22,G22*((13-I22)/12),G22))))</f>
        <v>0</v>
      </c>
      <c r="AK25" s="377">
        <f>IF(J22&gt;'Company Input'!$C$16,0,IF('Company Input'!$C$16=J22,G22*((13-I22)/12),IF('Company Input'!$C$16&gt;=K22,IF('Company Input'!$C$16=K22,G22*(I22/12),0),IF('Company Input'!$C$16=K22,G22*((13-I22)/12),G22))))</f>
        <v>0</v>
      </c>
      <c r="AL25" s="377">
        <f>IF(J22&gt;'Company Input'!$C$16+(1),0,IF('Company Input'!$C$16+(1)=J22,G22*((13-I22)/12),IF('Company Input'!$C$16+(1)&gt;=K22,IF('Company Input'!$C$16+(1)=K22,G22*(I22/12),0),IF('Company Input'!$C$16+(1)=K22,G22*((13-I22)/12),G22))))</f>
        <v>0</v>
      </c>
      <c r="AM25" s="377">
        <f>IF(J22&gt;'Company Input'!$C$16+(2),0,IF('Company Input'!$C$16+(2)=J22,G22*((13-I22)/12),IF('Company Input'!$C$16+(2)&gt;=K22,IF('Company Input'!$C$16+(2)=K22,G22*(I22/12),0),IF('Company Input'!$C$16+(2)=K22,G22*((13-I22)/12),G22))))</f>
        <v>0</v>
      </c>
    </row>
    <row r="26" spans="1:39" ht="16.2" thickBot="1">
      <c r="A26" s="4"/>
      <c r="B26" s="280"/>
      <c r="C26" s="280"/>
      <c r="D26" s="281"/>
      <c r="E26" s="280"/>
      <c r="F26" s="281"/>
      <c r="G26" s="281"/>
      <c r="H26" s="273"/>
      <c r="I26" s="273"/>
      <c r="J26" s="282"/>
      <c r="K26" s="282"/>
      <c r="L26" s="282"/>
      <c r="M26" s="280"/>
      <c r="N26" s="280"/>
      <c r="O26" s="280"/>
      <c r="P26" s="20"/>
      <c r="Q26" s="20"/>
      <c r="R26" s="283"/>
      <c r="S26" s="283"/>
      <c r="T26" s="283"/>
      <c r="U26" s="20"/>
      <c r="V26" s="20"/>
      <c r="W26" s="20"/>
      <c r="X26" s="20"/>
      <c r="Y26" s="20"/>
      <c r="AB26" s="405" t="s">
        <v>364</v>
      </c>
      <c r="AC26" s="135">
        <f>IF(J23='Company Input'!$C$15,D23,0)</f>
        <v>0</v>
      </c>
      <c r="AD26" s="135">
        <f>IF(J23='Company Input'!$C$16,D23,0)</f>
        <v>0</v>
      </c>
      <c r="AE26" s="135">
        <f>IF(J23='Company Input'!$C$16+(1),D23,0)</f>
        <v>0</v>
      </c>
      <c r="AF26" s="135">
        <f>IF(J23='Company Input'!$C$16+(2),D23,0)</f>
        <v>0</v>
      </c>
      <c r="AG26" s="20"/>
      <c r="AH26" s="20"/>
      <c r="AI26" s="262" t="s">
        <v>364</v>
      </c>
      <c r="AJ26" s="377">
        <f>IF(J23&gt;'Company Input'!$C$15,0,IF('Company Input'!$C$15=J23,G23*((13-I23)/12),IF('Company Input'!$C$16-(1)&gt;=K23,IF('Company Input'!$C$16-(1)=K23,G23*(I23/12),0),IF('Company Input'!$C$16-(1)=K23,G23*((13-I23)/12),G23))))</f>
        <v>0</v>
      </c>
      <c r="AK26" s="377">
        <f>IF(J23&gt;'Company Input'!$C$16,0,IF('Company Input'!$C$16=J23,G23*((13-I23)/12),IF('Company Input'!$C$16&gt;=K23,IF('Company Input'!$C$16=K23,G23*(I23/12),0),IF('Company Input'!$C$16=K23,G23*((13-I23)/12),G23))))</f>
        <v>0</v>
      </c>
      <c r="AL26" s="377">
        <f>IF(J23&gt;'Company Input'!$C$16+(1),0,IF('Company Input'!$C$16+(1)=J23,G23*((13-I23)/12),IF('Company Input'!$C$16+(1)&gt;=K23,IF('Company Input'!$C$16+(1)=K23,G23*(I23/12),0),IF('Company Input'!$C$16+(1)=K23,G23*((13-I23)/12),G23))))</f>
        <v>0</v>
      </c>
      <c r="AM26" s="377">
        <f>IF(J23&gt;'Company Input'!$C$16+(2),0,IF('Company Input'!$C$16+(2)=J23,G23*((13-I23)/12),IF('Company Input'!$C$16+(2)&gt;=K23,IF('Company Input'!$C$16+(2)=K23,G23*(I23/12),0),IF('Company Input'!$C$16+(2)=K23,G23*((13-I23)/12),G23))))</f>
        <v>0</v>
      </c>
    </row>
    <row r="27" spans="1:39" ht="16.2" thickBot="1">
      <c r="A27" s="4"/>
      <c r="B27" s="20" t="s">
        <v>412</v>
      </c>
      <c r="C27" s="280"/>
      <c r="D27" s="281"/>
      <c r="E27" s="280"/>
      <c r="F27" s="281"/>
      <c r="G27" s="281"/>
      <c r="H27" s="273"/>
      <c r="I27" s="273"/>
      <c r="J27" s="407"/>
      <c r="K27" s="523"/>
      <c r="L27" s="523"/>
      <c r="M27" s="523"/>
      <c r="N27" s="523"/>
      <c r="O27" s="280"/>
      <c r="P27" s="61"/>
      <c r="Q27" s="61"/>
      <c r="R27" s="524"/>
      <c r="S27" s="524"/>
      <c r="T27" s="524"/>
      <c r="U27" s="524"/>
      <c r="V27" s="20"/>
      <c r="W27" s="20"/>
      <c r="X27" s="20"/>
      <c r="Y27" s="20"/>
      <c r="AB27" s="406" t="s">
        <v>365</v>
      </c>
      <c r="AC27" s="277">
        <f>SUM(AC5:AC26)</f>
        <v>0</v>
      </c>
      <c r="AD27" s="277">
        <f>SUM(AD5:AD26)</f>
        <v>0</v>
      </c>
      <c r="AE27" s="277">
        <f>SUM(AE5:AE26)</f>
        <v>0</v>
      </c>
      <c r="AF27" s="277">
        <f>SUM(AF5:AF26)</f>
        <v>0</v>
      </c>
      <c r="AG27" s="20"/>
      <c r="AH27" s="20"/>
      <c r="AI27" s="262" t="s">
        <v>365</v>
      </c>
      <c r="AJ27" s="377">
        <f>SUM(AJ5:AJ26)</f>
        <v>0</v>
      </c>
      <c r="AK27" s="377">
        <f>SUM(AK5:AK26)</f>
        <v>0</v>
      </c>
      <c r="AL27" s="377">
        <f>SUM(AL5:AL26)</f>
        <v>0</v>
      </c>
      <c r="AM27" s="334">
        <f>SUM(AM5:AM26)</f>
        <v>0</v>
      </c>
    </row>
    <row r="28" spans="1:39" ht="15.6">
      <c r="A28" s="4"/>
      <c r="B28" s="20" t="s">
        <v>402</v>
      </c>
      <c r="C28" s="280"/>
      <c r="D28" s="281"/>
      <c r="E28" s="280"/>
      <c r="F28" s="281"/>
      <c r="G28" s="281"/>
      <c r="H28" s="273"/>
      <c r="I28" s="273"/>
      <c r="J28" s="407"/>
      <c r="K28" s="407"/>
      <c r="L28" s="407"/>
      <c r="M28" s="280"/>
      <c r="N28" s="280"/>
      <c r="O28" s="280"/>
      <c r="P28" s="61"/>
      <c r="Q28" s="61"/>
      <c r="R28" s="195"/>
      <c r="S28" s="195"/>
      <c r="T28" s="195"/>
      <c r="U28" s="61"/>
      <c r="V28" s="20"/>
      <c r="W28" s="20"/>
      <c r="X28" s="20"/>
      <c r="Y28" s="20"/>
    </row>
    <row r="29" spans="1:39" ht="15.6">
      <c r="A29" s="4"/>
      <c r="B29" s="20" t="s">
        <v>403</v>
      </c>
      <c r="C29" s="280"/>
      <c r="D29" s="281"/>
      <c r="E29" s="280"/>
      <c r="F29" s="281"/>
      <c r="G29" s="281"/>
      <c r="H29" s="273"/>
      <c r="I29" s="273"/>
      <c r="J29" s="407"/>
      <c r="K29" s="408"/>
      <c r="L29" s="408"/>
      <c r="M29" s="281"/>
      <c r="N29" s="281"/>
      <c r="O29" s="280"/>
      <c r="P29" s="61"/>
      <c r="Q29" s="61"/>
      <c r="R29" s="195"/>
      <c r="S29" s="195"/>
      <c r="T29" s="195"/>
      <c r="U29" s="195"/>
      <c r="V29" s="20"/>
      <c r="W29" s="20"/>
      <c r="X29" s="20"/>
      <c r="Y29" s="20"/>
    </row>
    <row r="30" spans="1:39" ht="15.6">
      <c r="A30" s="4"/>
      <c r="B30" s="20" t="s">
        <v>404</v>
      </c>
      <c r="C30" s="280"/>
      <c r="D30" s="281"/>
      <c r="E30" s="280"/>
      <c r="F30" s="281"/>
      <c r="G30" s="281"/>
      <c r="H30" s="273"/>
      <c r="I30" s="273"/>
      <c r="J30" s="407"/>
      <c r="K30" s="408"/>
      <c r="L30" s="408"/>
      <c r="M30" s="281"/>
      <c r="N30" s="281"/>
      <c r="O30" s="280"/>
      <c r="P30" s="61"/>
      <c r="Q30" s="61"/>
      <c r="R30" s="195"/>
      <c r="S30" s="195"/>
      <c r="T30" s="195"/>
      <c r="U30" s="195"/>
      <c r="V30" s="20"/>
      <c r="W30" s="20"/>
      <c r="X30" s="20"/>
      <c r="Y30" s="20"/>
    </row>
    <row r="31" spans="1:39" ht="15.6">
      <c r="A31" s="4"/>
      <c r="B31" s="20" t="s">
        <v>405</v>
      </c>
      <c r="C31" s="280"/>
      <c r="D31" s="281"/>
      <c r="E31" s="280"/>
      <c r="F31" s="281"/>
      <c r="G31" s="281"/>
      <c r="H31" s="273"/>
      <c r="I31" s="273"/>
      <c r="J31" s="407"/>
      <c r="K31" s="408"/>
      <c r="L31" s="408"/>
      <c r="M31" s="281"/>
      <c r="N31" s="281"/>
      <c r="O31" s="280"/>
      <c r="P31" s="61"/>
      <c r="Q31" s="61"/>
      <c r="R31" s="195"/>
      <c r="S31" s="195"/>
      <c r="T31" s="195"/>
      <c r="U31" s="195"/>
      <c r="V31" s="20"/>
      <c r="W31" s="20"/>
      <c r="X31" s="20"/>
      <c r="Y31" s="20"/>
    </row>
    <row r="32" spans="1:39" ht="15.6">
      <c r="A32" s="4"/>
      <c r="B32" s="20" t="s">
        <v>406</v>
      </c>
      <c r="C32" s="280"/>
      <c r="D32" s="281"/>
      <c r="E32" s="280"/>
      <c r="F32" s="281"/>
      <c r="G32" s="281"/>
      <c r="H32" s="273"/>
      <c r="I32" s="273"/>
      <c r="J32" s="407"/>
      <c r="K32" s="408"/>
      <c r="L32" s="408"/>
      <c r="M32" s="281"/>
      <c r="N32" s="281"/>
      <c r="O32" s="280"/>
      <c r="P32" s="61"/>
      <c r="Q32" s="61"/>
      <c r="R32" s="195"/>
      <c r="S32" s="195"/>
      <c r="T32" s="195"/>
      <c r="U32" s="195"/>
      <c r="V32" s="20"/>
      <c r="W32" s="20"/>
      <c r="X32" s="20"/>
      <c r="Y32" s="20"/>
    </row>
    <row r="33" spans="2:25" ht="15.6">
      <c r="B33" s="280"/>
      <c r="C33" s="280"/>
      <c r="D33" s="281"/>
      <c r="E33" s="280"/>
      <c r="F33" s="281"/>
      <c r="G33" s="281"/>
      <c r="H33" s="273"/>
      <c r="I33" s="273"/>
      <c r="J33" s="407"/>
      <c r="K33" s="408"/>
      <c r="L33" s="408"/>
      <c r="M33" s="281"/>
      <c r="N33" s="281"/>
      <c r="O33" s="280"/>
      <c r="P33" s="61"/>
      <c r="Q33" s="61"/>
      <c r="R33" s="195"/>
      <c r="S33" s="195"/>
      <c r="T33" s="195"/>
      <c r="U33" s="195"/>
      <c r="V33" s="20"/>
      <c r="W33" s="20"/>
      <c r="X33" s="20"/>
      <c r="Y33" s="20"/>
    </row>
    <row r="34" spans="2:25" ht="15.6">
      <c r="B34" s="280"/>
      <c r="C34" s="280"/>
      <c r="D34" s="281"/>
      <c r="E34" s="280"/>
      <c r="F34" s="281"/>
      <c r="G34" s="281"/>
      <c r="H34" s="273"/>
      <c r="I34" s="273"/>
      <c r="J34" s="407"/>
      <c r="K34" s="408"/>
      <c r="L34" s="408"/>
      <c r="M34" s="281"/>
      <c r="N34" s="281"/>
      <c r="O34" s="280"/>
      <c r="P34" s="61"/>
      <c r="Q34" s="61"/>
      <c r="R34" s="195"/>
      <c r="S34" s="195"/>
      <c r="T34" s="195"/>
      <c r="U34" s="195"/>
      <c r="V34" s="20"/>
      <c r="W34" s="20"/>
      <c r="X34" s="20"/>
      <c r="Y34" s="20"/>
    </row>
    <row r="35" spans="2:25" ht="15.6">
      <c r="B35" s="280"/>
      <c r="C35" s="280"/>
      <c r="D35" s="281"/>
      <c r="E35" s="280"/>
      <c r="F35" s="281"/>
      <c r="G35" s="281"/>
      <c r="H35" s="273"/>
      <c r="I35" s="273"/>
      <c r="J35" s="407"/>
      <c r="K35" s="408"/>
      <c r="L35" s="408"/>
      <c r="M35" s="281"/>
      <c r="N35" s="281"/>
      <c r="O35" s="280"/>
      <c r="P35" s="61"/>
      <c r="Q35" s="61"/>
      <c r="R35" s="195"/>
      <c r="S35" s="195"/>
      <c r="T35" s="195"/>
      <c r="U35" s="195"/>
      <c r="V35" s="20"/>
      <c r="W35" s="20"/>
      <c r="X35" s="20"/>
      <c r="Y35" s="20"/>
    </row>
    <row r="36" spans="2:25" ht="15.6">
      <c r="B36" s="280"/>
      <c r="C36" s="280"/>
      <c r="D36" s="281"/>
      <c r="E36" s="280"/>
      <c r="F36" s="281"/>
      <c r="G36" s="281"/>
      <c r="H36" s="273"/>
      <c r="I36" s="273"/>
      <c r="J36" s="407"/>
      <c r="K36" s="408"/>
      <c r="L36" s="408"/>
      <c r="M36" s="281"/>
      <c r="N36" s="281"/>
      <c r="O36" s="280"/>
      <c r="P36" s="61"/>
      <c r="Q36" s="61"/>
      <c r="R36" s="195"/>
      <c r="S36" s="195"/>
      <c r="T36" s="195"/>
      <c r="U36" s="195"/>
      <c r="V36" s="20"/>
      <c r="W36" s="20"/>
      <c r="X36" s="20"/>
      <c r="Y36" s="20"/>
    </row>
    <row r="37" spans="2:25" ht="15.6">
      <c r="B37" s="514" t="s">
        <v>239</v>
      </c>
      <c r="C37" s="515"/>
      <c r="D37" s="516"/>
      <c r="E37" s="280"/>
      <c r="F37" s="281"/>
      <c r="G37" s="281"/>
      <c r="H37" s="331"/>
      <c r="I37" s="331"/>
      <c r="J37" s="407"/>
      <c r="K37" s="408"/>
      <c r="L37" s="408"/>
      <c r="M37" s="281"/>
      <c r="N37" s="281"/>
      <c r="O37" s="280"/>
      <c r="P37" s="61"/>
      <c r="Q37" s="61"/>
      <c r="R37" s="195"/>
      <c r="S37" s="195"/>
      <c r="T37" s="195"/>
      <c r="U37" s="195"/>
      <c r="V37" s="20"/>
      <c r="W37" s="20"/>
      <c r="X37" s="20"/>
      <c r="Y37" s="20"/>
    </row>
    <row r="38" spans="2:25" ht="15.6">
      <c r="B38" s="517"/>
      <c r="C38" s="518"/>
      <c r="D38" s="519"/>
      <c r="E38" s="280"/>
      <c r="F38" s="281"/>
      <c r="G38" s="281"/>
      <c r="H38" s="331"/>
      <c r="I38" s="331"/>
      <c r="J38" s="407"/>
      <c r="K38" s="408"/>
      <c r="L38" s="408"/>
      <c r="M38" s="281"/>
      <c r="N38" s="281"/>
      <c r="O38" s="280"/>
      <c r="P38" s="61"/>
      <c r="Q38" s="61"/>
      <c r="R38" s="195"/>
      <c r="S38" s="195"/>
      <c r="T38" s="195"/>
      <c r="U38" s="195"/>
      <c r="V38" s="20"/>
      <c r="W38" s="20"/>
      <c r="X38" s="20"/>
      <c r="Y38" s="20"/>
    </row>
    <row r="39" spans="2:25" ht="15.6">
      <c r="B39" s="520"/>
      <c r="C39" s="521"/>
      <c r="D39" s="522"/>
      <c r="E39" s="20"/>
      <c r="F39" s="283"/>
      <c r="G39" s="283"/>
      <c r="H39" s="284"/>
      <c r="I39" s="284"/>
      <c r="J39" s="407"/>
      <c r="K39" s="408"/>
      <c r="L39" s="408"/>
      <c r="M39" s="281"/>
      <c r="N39" s="281"/>
      <c r="O39" s="61"/>
      <c r="P39" s="61"/>
      <c r="Q39" s="61"/>
      <c r="R39" s="195"/>
      <c r="S39" s="195"/>
      <c r="T39" s="195"/>
      <c r="U39" s="195"/>
      <c r="V39" s="20"/>
      <c r="W39" s="20"/>
      <c r="X39" s="20"/>
      <c r="Y39" s="20"/>
    </row>
    <row r="40" spans="2:25" ht="15.6">
      <c r="B40" s="285" t="s">
        <v>201</v>
      </c>
      <c r="C40" s="285"/>
      <c r="D40" s="286" t="s">
        <v>240</v>
      </c>
      <c r="E40" s="20"/>
      <c r="F40" s="283"/>
      <c r="G40" s="283"/>
      <c r="H40" s="284"/>
      <c r="I40" s="284"/>
      <c r="J40" s="407"/>
      <c r="K40" s="408"/>
      <c r="L40" s="408"/>
      <c r="M40" s="281"/>
      <c r="N40" s="281"/>
      <c r="O40" s="61"/>
      <c r="P40" s="61"/>
      <c r="Q40" s="61"/>
      <c r="R40" s="195"/>
      <c r="S40" s="195"/>
      <c r="T40" s="195"/>
      <c r="U40" s="195"/>
      <c r="V40" s="20"/>
      <c r="W40" s="20"/>
      <c r="X40" s="20"/>
      <c r="Y40" s="20"/>
    </row>
    <row r="41" spans="2:25" ht="15.6">
      <c r="B41" s="285" t="s">
        <v>230</v>
      </c>
      <c r="C41" s="285"/>
      <c r="D41" s="286" t="s">
        <v>241</v>
      </c>
      <c r="E41" s="20"/>
      <c r="F41" s="283"/>
      <c r="G41" s="283"/>
      <c r="H41" s="284"/>
      <c r="I41" s="284"/>
      <c r="J41" s="407"/>
      <c r="K41" s="408"/>
      <c r="L41" s="408"/>
      <c r="M41" s="281"/>
      <c r="N41" s="281"/>
      <c r="O41" s="61"/>
      <c r="P41" s="61"/>
      <c r="Q41" s="61"/>
      <c r="R41" s="195"/>
      <c r="S41" s="195"/>
      <c r="T41" s="195"/>
      <c r="U41" s="195"/>
      <c r="V41" s="20"/>
      <c r="W41" s="20"/>
      <c r="X41" s="20"/>
      <c r="Y41" s="20"/>
    </row>
    <row r="42" spans="2:25" ht="15.6">
      <c r="B42" s="285" t="s">
        <v>227</v>
      </c>
      <c r="C42" s="285"/>
      <c r="D42" s="286" t="s">
        <v>242</v>
      </c>
      <c r="E42" s="20"/>
      <c r="F42" s="283"/>
      <c r="G42" s="283"/>
      <c r="H42" s="284"/>
      <c r="I42" s="284"/>
      <c r="J42" s="407"/>
      <c r="K42" s="408"/>
      <c r="L42" s="408"/>
      <c r="M42" s="281"/>
      <c r="N42" s="281"/>
      <c r="O42" s="61"/>
      <c r="P42" s="61"/>
      <c r="Q42" s="61"/>
      <c r="R42" s="195"/>
      <c r="S42" s="195"/>
      <c r="T42" s="195"/>
      <c r="U42" s="195"/>
      <c r="V42" s="20"/>
      <c r="W42" s="20"/>
      <c r="X42" s="20"/>
      <c r="Y42" s="20"/>
    </row>
    <row r="43" spans="2:25" ht="15.6">
      <c r="B43" s="285" t="s">
        <v>231</v>
      </c>
      <c r="C43" s="285"/>
      <c r="D43" s="286" t="s">
        <v>242</v>
      </c>
      <c r="E43" s="20"/>
      <c r="F43" s="283"/>
      <c r="G43" s="283"/>
      <c r="H43" s="284"/>
      <c r="I43" s="284"/>
      <c r="J43" s="407"/>
      <c r="K43" s="408"/>
      <c r="L43" s="408"/>
      <c r="M43" s="281"/>
      <c r="N43" s="281"/>
      <c r="O43" s="61"/>
      <c r="P43" s="61"/>
      <c r="Q43" s="61"/>
      <c r="R43" s="195"/>
      <c r="S43" s="195"/>
      <c r="T43" s="195"/>
      <c r="U43" s="195"/>
      <c r="V43" s="20"/>
      <c r="W43" s="20"/>
      <c r="X43" s="20"/>
      <c r="Y43" s="20"/>
    </row>
    <row r="44" spans="2:25" ht="15.6">
      <c r="B44" s="285" t="s">
        <v>225</v>
      </c>
      <c r="C44" s="285"/>
      <c r="D44" s="286" t="s">
        <v>243</v>
      </c>
      <c r="E44" s="20"/>
      <c r="F44" s="283"/>
      <c r="G44" s="283"/>
      <c r="H44" s="284"/>
      <c r="I44" s="284"/>
      <c r="J44" s="407"/>
      <c r="K44" s="408"/>
      <c r="L44" s="408"/>
      <c r="M44" s="281"/>
      <c r="N44" s="281"/>
      <c r="O44" s="61"/>
      <c r="P44" s="61"/>
      <c r="Q44" s="61"/>
      <c r="R44" s="195"/>
      <c r="S44" s="195"/>
      <c r="T44" s="195"/>
      <c r="U44" s="195"/>
      <c r="V44" s="20"/>
      <c r="W44" s="20"/>
      <c r="X44" s="20"/>
      <c r="Y44" s="20"/>
    </row>
    <row r="45" spans="2:25" ht="15.6">
      <c r="B45" s="285" t="s">
        <v>232</v>
      </c>
      <c r="C45" s="285"/>
      <c r="D45" s="286" t="s">
        <v>244</v>
      </c>
      <c r="E45" s="20"/>
      <c r="F45" s="283"/>
      <c r="G45" s="283"/>
      <c r="H45" s="284"/>
      <c r="I45" s="284"/>
      <c r="J45" s="407"/>
      <c r="K45" s="408"/>
      <c r="L45" s="408"/>
      <c r="M45" s="281"/>
      <c r="N45" s="281"/>
      <c r="O45" s="61"/>
      <c r="P45" s="61"/>
      <c r="Q45" s="61"/>
      <c r="R45" s="195"/>
      <c r="S45" s="195"/>
      <c r="T45" s="195"/>
      <c r="U45" s="195"/>
      <c r="V45" s="20"/>
      <c r="W45" s="20"/>
      <c r="X45" s="20"/>
      <c r="Y45" s="20"/>
    </row>
    <row r="46" spans="2:25" ht="15.6">
      <c r="B46" s="285" t="s">
        <v>233</v>
      </c>
      <c r="C46" s="285"/>
      <c r="D46" s="286" t="s">
        <v>243</v>
      </c>
      <c r="E46" s="20"/>
      <c r="F46" s="283"/>
      <c r="G46" s="283"/>
      <c r="H46" s="284"/>
      <c r="I46" s="284"/>
      <c r="J46" s="407"/>
      <c r="K46" s="408"/>
      <c r="L46" s="408"/>
      <c r="M46" s="281"/>
      <c r="N46" s="281"/>
      <c r="O46" s="61"/>
      <c r="P46" s="61"/>
      <c r="Q46" s="61"/>
      <c r="R46" s="195"/>
      <c r="S46" s="195"/>
      <c r="T46" s="195"/>
      <c r="U46" s="195"/>
      <c r="V46" s="20"/>
      <c r="W46" s="20"/>
      <c r="X46" s="20"/>
      <c r="Y46" s="20"/>
    </row>
    <row r="47" spans="2:25" ht="15.6">
      <c r="B47" s="285" t="s">
        <v>226</v>
      </c>
      <c r="C47" s="285"/>
      <c r="D47" s="286" t="s">
        <v>243</v>
      </c>
      <c r="E47" s="20"/>
      <c r="F47" s="283"/>
      <c r="G47" s="283"/>
      <c r="H47" s="284"/>
      <c r="I47" s="284"/>
      <c r="J47" s="407"/>
      <c r="K47" s="408"/>
      <c r="L47" s="408"/>
      <c r="M47" s="281"/>
      <c r="N47" s="281"/>
      <c r="O47" s="61"/>
      <c r="P47" s="61"/>
      <c r="Q47" s="61"/>
      <c r="R47" s="195"/>
      <c r="S47" s="195"/>
      <c r="T47" s="195"/>
      <c r="U47" s="195"/>
      <c r="V47" s="20"/>
      <c r="W47" s="20"/>
      <c r="X47" s="20"/>
      <c r="Y47" s="20"/>
    </row>
    <row r="48" spans="2:25" ht="15.6">
      <c r="B48" s="285" t="s">
        <v>234</v>
      </c>
      <c r="C48" s="285"/>
      <c r="D48" s="286" t="s">
        <v>245</v>
      </c>
      <c r="E48" s="20"/>
      <c r="F48" s="283"/>
      <c r="G48" s="283"/>
      <c r="H48" s="284"/>
      <c r="I48" s="284"/>
      <c r="J48" s="407"/>
      <c r="K48" s="408"/>
      <c r="L48" s="408"/>
      <c r="M48" s="281"/>
      <c r="N48" s="281"/>
      <c r="O48" s="61"/>
      <c r="P48" s="61"/>
      <c r="Q48" s="61"/>
      <c r="R48" s="195"/>
      <c r="S48" s="195"/>
      <c r="T48" s="195"/>
      <c r="U48" s="195"/>
      <c r="V48" s="20"/>
      <c r="W48" s="20"/>
      <c r="X48" s="20"/>
      <c r="Y48" s="20"/>
    </row>
    <row r="49" spans="2:25" ht="15.6">
      <c r="B49" s="285" t="s">
        <v>235</v>
      </c>
      <c r="C49" s="285"/>
      <c r="D49" s="286" t="s">
        <v>246</v>
      </c>
      <c r="E49" s="20"/>
      <c r="F49" s="283"/>
      <c r="G49" s="283"/>
      <c r="H49" s="284"/>
      <c r="I49" s="284"/>
      <c r="J49" s="407"/>
      <c r="K49" s="408"/>
      <c r="L49" s="408"/>
      <c r="M49" s="281"/>
      <c r="N49" s="281"/>
      <c r="O49" s="61"/>
      <c r="P49" s="61"/>
      <c r="Q49" s="61"/>
      <c r="R49" s="195"/>
      <c r="S49" s="195"/>
      <c r="T49" s="195"/>
      <c r="U49" s="195"/>
      <c r="V49" s="20"/>
      <c r="W49" s="20"/>
      <c r="X49" s="20"/>
      <c r="Y49" s="20"/>
    </row>
    <row r="50" spans="2:25" ht="15.6">
      <c r="B50" s="285" t="s">
        <v>236</v>
      </c>
      <c r="C50" s="285"/>
      <c r="D50" s="286" t="s">
        <v>246</v>
      </c>
      <c r="E50" s="20"/>
      <c r="F50" s="283"/>
      <c r="G50" s="283"/>
      <c r="H50" s="284"/>
      <c r="I50" s="284"/>
      <c r="J50" s="407"/>
      <c r="K50" s="408"/>
      <c r="L50" s="408"/>
      <c r="M50" s="408"/>
      <c r="N50" s="408"/>
      <c r="O50" s="61"/>
      <c r="P50" s="61"/>
      <c r="Q50" s="61"/>
      <c r="R50" s="195"/>
      <c r="S50" s="195"/>
      <c r="T50" s="195"/>
      <c r="U50" s="195"/>
      <c r="V50" s="20"/>
      <c r="W50" s="20"/>
      <c r="X50" s="20"/>
      <c r="Y50" s="20"/>
    </row>
    <row r="51" spans="2:25" ht="15.6">
      <c r="B51" s="285" t="s">
        <v>237</v>
      </c>
      <c r="C51" s="285"/>
      <c r="D51" s="286" t="s">
        <v>241</v>
      </c>
      <c r="E51" s="20"/>
      <c r="F51" s="283"/>
      <c r="G51" s="283"/>
      <c r="H51" s="284"/>
      <c r="I51" s="284"/>
      <c r="J51" s="409"/>
      <c r="K51" s="201"/>
      <c r="L51" s="201"/>
      <c r="M51" s="201"/>
      <c r="N51" s="201"/>
      <c r="O51" s="61"/>
      <c r="P51" s="61"/>
      <c r="Q51" s="61"/>
      <c r="R51" s="195"/>
      <c r="S51" s="195"/>
      <c r="T51" s="195"/>
      <c r="U51" s="201"/>
      <c r="V51" s="20"/>
      <c r="W51" s="20"/>
      <c r="X51" s="20"/>
      <c r="Y51" s="20"/>
    </row>
  </sheetData>
  <sheetProtection algorithmName="SHA-512" hashValue="GasrKmbhME0qUnX1rEc/PgmGH17mAlukKosFoaUOIVtWAiFJUaovyXFOC59/nBoAezXuuflqX3P5wGhEmxw3vA==" saltValue="CgErDl1W/kaW/aZoMKhI0Q==" spinCount="100000" sheet="1" objects="1" scenarios="1" formatCells="0" formatColumns="0" formatRows="0"/>
  <protectedRanges>
    <protectedRange sqref="F2:F23" name="Range3"/>
    <protectedRange sqref="B2:D23" name="Range1"/>
    <protectedRange sqref="H2:J23" name="Range2"/>
  </protectedRanges>
  <mergeCells count="5">
    <mergeCell ref="B37:D39"/>
    <mergeCell ref="K27:N27"/>
    <mergeCell ref="R27:U27"/>
    <mergeCell ref="AC3:AF3"/>
    <mergeCell ref="AJ3:AM3"/>
  </mergeCells>
  <phoneticPr fontId="9" type="noConversion"/>
  <dataValidations count="1">
    <dataValidation type="list" allowBlank="1" showInputMessage="1" showErrorMessage="1" sqref="C2:C23">
      <formula1>$X$12:$X$23</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sheetPr>
  <dimension ref="A1:L10"/>
  <sheetViews>
    <sheetView showGridLines="0" workbookViewId="0">
      <selection activeCell="C29" sqref="C29"/>
    </sheetView>
  </sheetViews>
  <sheetFormatPr defaultColWidth="8.6640625" defaultRowHeight="14.4"/>
  <sheetData>
    <row r="1" spans="1:12" ht="15.6">
      <c r="A1" s="527" t="s">
        <v>308</v>
      </c>
      <c r="B1" s="527"/>
      <c r="C1" s="527"/>
      <c r="D1" s="527"/>
      <c r="E1" s="527"/>
      <c r="F1" s="527"/>
      <c r="G1" s="527"/>
      <c r="H1" s="527"/>
      <c r="I1" s="527"/>
      <c r="J1" s="527"/>
    </row>
    <row r="2" spans="1:12" ht="30" customHeight="1">
      <c r="A2" s="481" t="s">
        <v>309</v>
      </c>
      <c r="B2" s="481"/>
      <c r="C2" s="481"/>
      <c r="D2" s="481"/>
      <c r="E2" s="481"/>
      <c r="F2" s="481"/>
      <c r="G2" s="481"/>
      <c r="H2" s="481"/>
      <c r="I2" s="481"/>
      <c r="J2" s="481"/>
      <c r="K2" s="13"/>
    </row>
    <row r="3" spans="1:12" ht="5.7" customHeight="1">
      <c r="A3" s="436"/>
      <c r="B3" s="436"/>
      <c r="C3" s="436"/>
      <c r="D3" s="436"/>
      <c r="E3" s="436"/>
      <c r="F3" s="436"/>
      <c r="G3" s="436"/>
      <c r="H3" s="436"/>
      <c r="I3" s="436"/>
      <c r="J3" s="436"/>
      <c r="K3" s="13"/>
    </row>
    <row r="4" spans="1:12" ht="30" customHeight="1">
      <c r="A4" s="481" t="s">
        <v>409</v>
      </c>
      <c r="B4" s="481"/>
      <c r="C4" s="481"/>
      <c r="D4" s="481"/>
      <c r="E4" s="481"/>
      <c r="F4" s="481"/>
      <c r="G4" s="481"/>
      <c r="H4" s="481"/>
      <c r="I4" s="481"/>
      <c r="J4" s="481"/>
      <c r="K4" s="481"/>
    </row>
    <row r="5" spans="1:12" ht="15" customHeight="1">
      <c r="A5" s="438"/>
      <c r="B5" s="45"/>
      <c r="C5" s="45"/>
      <c r="D5" s="45"/>
      <c r="E5" s="45"/>
      <c r="F5" s="45"/>
      <c r="G5" s="45"/>
      <c r="H5" s="45"/>
      <c r="I5" s="45"/>
      <c r="J5" s="45"/>
      <c r="K5" s="13"/>
      <c r="L5" s="13"/>
    </row>
    <row r="6" spans="1:12" ht="15" customHeight="1">
      <c r="A6" s="13"/>
      <c r="B6" s="45"/>
      <c r="C6" s="45"/>
      <c r="D6" s="45"/>
      <c r="E6" s="45"/>
      <c r="F6" s="45"/>
      <c r="G6" s="45"/>
      <c r="H6" s="45"/>
      <c r="I6" s="45"/>
      <c r="J6" s="45"/>
      <c r="K6" s="13"/>
      <c r="L6" s="13"/>
    </row>
    <row r="7" spans="1:12" ht="15.6">
      <c r="A7" s="13"/>
      <c r="B7" s="45"/>
      <c r="C7" s="45"/>
      <c r="D7" s="45"/>
      <c r="E7" s="45"/>
      <c r="F7" s="45"/>
      <c r="G7" s="45"/>
      <c r="H7" s="45"/>
      <c r="I7" s="45"/>
      <c r="J7" s="45"/>
      <c r="K7" s="13"/>
      <c r="L7" s="13"/>
    </row>
    <row r="8" spans="1:12" ht="15.6">
      <c r="A8" s="13"/>
      <c r="B8" s="45"/>
      <c r="C8" s="45"/>
      <c r="D8" s="45"/>
      <c r="E8" s="45"/>
      <c r="F8" s="45"/>
      <c r="G8" s="45"/>
      <c r="H8" s="45"/>
      <c r="I8" s="45"/>
      <c r="J8" s="45"/>
      <c r="K8" s="13"/>
      <c r="L8" s="13"/>
    </row>
    <row r="9" spans="1:12" ht="15.6">
      <c r="A9" s="13"/>
      <c r="B9" s="45"/>
      <c r="C9" s="45"/>
      <c r="D9" s="45"/>
      <c r="E9" s="45"/>
      <c r="F9" s="45"/>
      <c r="G9" s="45"/>
      <c r="H9" s="45"/>
      <c r="I9" s="45"/>
      <c r="J9" s="45"/>
      <c r="K9" s="13"/>
      <c r="L9" s="13"/>
    </row>
    <row r="10" spans="1:12">
      <c r="A10" s="13"/>
      <c r="B10" s="13"/>
      <c r="C10" s="13"/>
      <c r="D10" s="13"/>
      <c r="E10" s="13"/>
      <c r="F10" s="13"/>
      <c r="G10" s="13"/>
      <c r="H10" s="13"/>
      <c r="I10" s="13"/>
      <c r="J10" s="13"/>
      <c r="K10" s="13"/>
      <c r="L10" s="13"/>
    </row>
  </sheetData>
  <sheetProtection algorithmName="SHA-512" hashValue="JdSwOtJE8eFwuinr2rFzgncE3GStYRL2DdQa9Jzb9BHeEonlDvjavTW+0yPrjRHjpd+OEVLN08vSSQOxjUArOg==" saltValue="j9QjLfHWWuLnQz3IDYqdpg==" spinCount="100000" sheet="1" objects="1" scenarios="1"/>
  <mergeCells count="3">
    <mergeCell ref="A1:J1"/>
    <mergeCell ref="A2:J2"/>
    <mergeCell ref="A4:K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A46"/>
  <sheetViews>
    <sheetView showGridLines="0" topLeftCell="A4" workbookViewId="0">
      <selection activeCell="D14" sqref="D14"/>
    </sheetView>
  </sheetViews>
  <sheetFormatPr defaultColWidth="11.44140625" defaultRowHeight="13.8"/>
  <cols>
    <col min="1" max="1" width="30.6640625" style="17" customWidth="1"/>
    <col min="2" max="2" width="3.109375" style="17" customWidth="1"/>
    <col min="3" max="4" width="15.6640625" style="17" customWidth="1"/>
    <col min="5" max="5" width="3.109375" style="17" customWidth="1"/>
    <col min="6" max="7" width="15.6640625" style="17" customWidth="1"/>
    <col min="8" max="8" width="3.109375" style="17" customWidth="1"/>
    <col min="9" max="10" width="15.6640625" style="17" customWidth="1"/>
    <col min="11" max="11" width="3.109375" style="17" customWidth="1"/>
    <col min="12" max="13" width="15.6640625" style="17" customWidth="1"/>
    <col min="14" max="14" width="30.109375" style="17" customWidth="1"/>
    <col min="15" max="15" width="13.44140625" style="17" bestFit="1" customWidth="1"/>
    <col min="16" max="16" width="19.6640625" style="17" customWidth="1"/>
    <col min="17" max="22" width="11.44140625" style="17"/>
    <col min="23" max="23" width="12.109375" style="17" bestFit="1" customWidth="1"/>
    <col min="24" max="16384" width="11.44140625" style="17"/>
  </cols>
  <sheetData>
    <row r="1" spans="1:27" ht="15.6">
      <c r="A1" s="530" t="str">
        <f>'Company Input'!C2</f>
        <v>Company Name</v>
      </c>
      <c r="B1" s="530"/>
      <c r="C1" s="530"/>
      <c r="D1" s="530"/>
      <c r="E1" s="530"/>
      <c r="F1" s="530"/>
      <c r="G1" s="530"/>
      <c r="H1" s="530"/>
      <c r="I1" s="530"/>
      <c r="J1" s="530"/>
      <c r="K1" s="530"/>
      <c r="L1" s="530"/>
      <c r="M1" s="530"/>
      <c r="N1" s="4"/>
      <c r="O1" s="4"/>
      <c r="P1" s="4"/>
      <c r="Q1" s="4"/>
      <c r="R1" s="4"/>
      <c r="S1" s="4"/>
      <c r="T1" s="4"/>
      <c r="U1" s="4"/>
      <c r="V1" s="4"/>
      <c r="W1" s="4"/>
      <c r="X1" s="4"/>
      <c r="Y1" s="4"/>
      <c r="Z1" s="4"/>
      <c r="AA1" s="4"/>
    </row>
    <row r="2" spans="1:27" ht="15.6">
      <c r="A2" s="531" t="s">
        <v>168</v>
      </c>
      <c r="B2" s="531"/>
      <c r="C2" s="531"/>
      <c r="D2" s="531"/>
      <c r="E2" s="531"/>
      <c r="F2" s="531"/>
      <c r="G2" s="531"/>
      <c r="H2" s="531"/>
      <c r="I2" s="531"/>
      <c r="J2" s="531"/>
      <c r="K2" s="531"/>
      <c r="L2" s="531"/>
      <c r="M2" s="531"/>
      <c r="N2" s="4"/>
      <c r="O2" s="4"/>
      <c r="P2" s="4"/>
      <c r="Q2" s="4"/>
      <c r="R2" s="4"/>
      <c r="S2" s="4"/>
      <c r="T2" s="4"/>
      <c r="U2" s="4"/>
      <c r="V2" s="4"/>
      <c r="W2" s="4"/>
      <c r="X2" s="4"/>
      <c r="Y2" s="4"/>
      <c r="Z2" s="4"/>
      <c r="AA2" s="4"/>
    </row>
    <row r="3" spans="1:27" ht="31.2" customHeight="1">
      <c r="A3" s="530" t="s">
        <v>247</v>
      </c>
      <c r="B3" s="530"/>
      <c r="C3" s="498">
        <f>'Company Input'!C15</f>
        <v>2025</v>
      </c>
      <c r="D3" s="498"/>
      <c r="E3" s="65"/>
      <c r="F3" s="498">
        <f>'Company Input'!C16</f>
        <v>2026</v>
      </c>
      <c r="G3" s="498"/>
      <c r="H3" s="65"/>
      <c r="I3" s="498">
        <f>'Company Input'!C17</f>
        <v>2027</v>
      </c>
      <c r="J3" s="498"/>
      <c r="K3" s="65"/>
      <c r="L3" s="498">
        <f>'Company Input'!C18</f>
        <v>2028</v>
      </c>
      <c r="M3" s="498"/>
      <c r="N3" s="401"/>
      <c r="O3" s="27"/>
      <c r="P3" s="27"/>
      <c r="Q3" s="27"/>
      <c r="R3" s="27"/>
      <c r="S3" s="27"/>
      <c r="T3" s="27"/>
      <c r="U3" s="4"/>
      <c r="V3" s="4"/>
      <c r="W3" s="4"/>
      <c r="X3" s="4"/>
      <c r="Y3" s="4"/>
      <c r="Z3" s="4"/>
      <c r="AA3" s="4"/>
    </row>
    <row r="4" spans="1:27" ht="15.6">
      <c r="A4" s="287" t="s">
        <v>170</v>
      </c>
      <c r="B4" s="20"/>
      <c r="C4" s="351" t="s">
        <v>171</v>
      </c>
      <c r="D4" s="351" t="s">
        <v>172</v>
      </c>
      <c r="E4" s="61"/>
      <c r="F4" s="351" t="s">
        <v>171</v>
      </c>
      <c r="G4" s="351" t="s">
        <v>172</v>
      </c>
      <c r="H4" s="61"/>
      <c r="I4" s="351" t="s">
        <v>248</v>
      </c>
      <c r="J4" s="351" t="s">
        <v>172</v>
      </c>
      <c r="K4" s="61"/>
      <c r="L4" s="351" t="s">
        <v>171</v>
      </c>
      <c r="M4" s="351" t="s">
        <v>172</v>
      </c>
      <c r="N4" s="4"/>
    </row>
    <row r="5" spans="1:27" s="4" customFormat="1" ht="15.6">
      <c r="A5" s="20" t="s">
        <v>4</v>
      </c>
      <c r="B5" s="20"/>
      <c r="C5" s="425">
        <f>'Product and Service Input'!L15+'Product and Service Input'!L73-'Product and Service Input'!M87+'Product and Service Input'!L113</f>
        <v>0</v>
      </c>
      <c r="D5" s="426">
        <v>0</v>
      </c>
      <c r="E5" s="20"/>
      <c r="F5" s="425">
        <f>'Product and Service Input'!P15+'Product and Service Input'!P73-'Product and Service Input'!Q87+'Product and Service Input'!P113</f>
        <v>0</v>
      </c>
      <c r="G5" s="426">
        <v>0</v>
      </c>
      <c r="H5" s="20"/>
      <c r="I5" s="352">
        <f>'Product and Service Input'!T15+'Product and Service Input'!T73-'Product and Service Input'!U87+'Product and Service Input'!T113</f>
        <v>0</v>
      </c>
      <c r="J5" s="426">
        <v>0</v>
      </c>
      <c r="K5" s="20"/>
      <c r="L5" s="425">
        <f>'Product and Service Input'!X15+'Product and Service Input'!X73-'Product and Service Input'!Y87+'Product and Service Input'!X113</f>
        <v>0</v>
      </c>
      <c r="M5" s="426">
        <v>0</v>
      </c>
      <c r="O5" s="38"/>
      <c r="P5" s="434"/>
    </row>
    <row r="6" spans="1:27" s="4" customFormat="1" ht="15.6">
      <c r="A6" s="346" t="s">
        <v>6</v>
      </c>
      <c r="B6" s="20"/>
      <c r="C6" s="427"/>
      <c r="D6" s="428">
        <f>'Depreciation Schedule'!Q24</f>
        <v>0</v>
      </c>
      <c r="E6" s="20"/>
      <c r="F6" s="427"/>
      <c r="G6" s="428">
        <f>'Depreciation Schedule'!R24</f>
        <v>0</v>
      </c>
      <c r="H6" s="20"/>
      <c r="I6" s="427"/>
      <c r="J6" s="428">
        <f>'Depreciation Schedule'!S24</f>
        <v>0</v>
      </c>
      <c r="K6" s="20"/>
      <c r="L6" s="427"/>
      <c r="M6" s="428">
        <f>'Depreciation Schedule'!T24</f>
        <v>0</v>
      </c>
    </row>
    <row r="7" spans="1:27" s="4" customFormat="1" ht="15.6">
      <c r="A7" s="20" t="s">
        <v>147</v>
      </c>
      <c r="B7" s="20"/>
      <c r="C7" s="427">
        <f>'Product and Service Input'!L79-'Product and Service Input'!M79+'Product and Service Input'!L86-'Product and Service Input'!M86+'Product and Service Input'!L91-'Product and Service Input'!M91+'Other Inputs'!M47-'Other Inputs'!N47-'Depreciation Schedule'!AC27+'Product and Service Input'!L112</f>
        <v>0</v>
      </c>
      <c r="D7" s="428"/>
      <c r="E7" s="20"/>
      <c r="F7" s="427">
        <f>'Product and Service Input'!P79-'Product and Service Input'!Q79+'Product and Service Input'!P86-'Product and Service Input'!Q86+'Product and Service Input'!P91-'Product and Service Input'!Q91+'Other Inputs'!Q47-'Other Inputs'!R47-'Depreciation Schedule'!AD27+'Product and Service Input'!P112</f>
        <v>0</v>
      </c>
      <c r="G7" s="428"/>
      <c r="H7" s="20"/>
      <c r="I7" s="427">
        <f>'Product and Service Input'!T79-'Product and Service Input'!U79+'Product and Service Input'!T86-'Product and Service Input'!U86+'Product and Service Input'!T91-'Product and Service Input'!U91+'Other Inputs'!U47-'Other Inputs'!V47-'Depreciation Schedule'!AE27+'Product and Service Input'!T112</f>
        <v>0</v>
      </c>
      <c r="J7" s="428"/>
      <c r="K7" s="20"/>
      <c r="L7" s="427">
        <f>'Product and Service Input'!X79-'Product and Service Input'!Y79+'Product and Service Input'!X86-'Product and Service Input'!Y86+'Product and Service Input'!X91-'Product and Service Input'!Y91+'Other Inputs'!Y47-'Other Inputs'!Z47-'Depreciation Schedule'!AF27+'Product and Service Input'!X112</f>
        <v>0</v>
      </c>
      <c r="M7" s="428"/>
      <c r="N7" s="434"/>
      <c r="O7" s="434"/>
      <c r="P7" s="9"/>
    </row>
    <row r="8" spans="1:27" s="4" customFormat="1" ht="15.6">
      <c r="A8" s="288" t="s">
        <v>370</v>
      </c>
      <c r="B8" s="20"/>
      <c r="C8" s="427">
        <f>'Depreciation Schedule'!AC27</f>
        <v>0</v>
      </c>
      <c r="D8" s="428"/>
      <c r="E8" s="20"/>
      <c r="F8" s="427">
        <f>'Depreciation Schedule'!AD27</f>
        <v>0</v>
      </c>
      <c r="G8" s="428"/>
      <c r="H8" s="20"/>
      <c r="I8" s="427">
        <f>'Depreciation Schedule'!AE27</f>
        <v>0</v>
      </c>
      <c r="J8" s="428"/>
      <c r="K8" s="20"/>
      <c r="L8" s="427">
        <f>'Depreciation Schedule'!AF27</f>
        <v>0</v>
      </c>
      <c r="M8" s="428"/>
    </row>
    <row r="9" spans="1:27" s="4" customFormat="1" ht="15.6">
      <c r="A9" s="20" t="s">
        <v>67</v>
      </c>
      <c r="B9" s="20"/>
      <c r="C9" s="429">
        <f>'Product and Service Input'!L80</f>
        <v>0</v>
      </c>
      <c r="D9" s="430"/>
      <c r="E9" s="20"/>
      <c r="F9" s="429">
        <f>'Product and Service Input'!P80</f>
        <v>0</v>
      </c>
      <c r="G9" s="430"/>
      <c r="H9" s="20"/>
      <c r="I9" s="429">
        <f>'Product and Service Input'!T80</f>
        <v>0</v>
      </c>
      <c r="J9" s="430"/>
      <c r="K9" s="20"/>
      <c r="L9" s="429">
        <f>'Product and Service Input'!X80</f>
        <v>0</v>
      </c>
      <c r="M9" s="430"/>
    </row>
    <row r="10" spans="1:27" s="4" customFormat="1" ht="15.6">
      <c r="A10" s="20" t="s">
        <v>151</v>
      </c>
      <c r="B10" s="20"/>
      <c r="C10" s="427">
        <f>'Other Inputs'!M2</f>
        <v>0</v>
      </c>
      <c r="D10" s="428"/>
      <c r="E10" s="20"/>
      <c r="F10" s="433">
        <f>'Other Inputs'!Q2</f>
        <v>0</v>
      </c>
      <c r="G10" s="428"/>
      <c r="H10" s="20"/>
      <c r="I10" s="431">
        <f>+'Other Inputs'!U2</f>
        <v>0</v>
      </c>
      <c r="J10" s="428"/>
      <c r="K10" s="20"/>
      <c r="L10" s="431">
        <f>'Other Inputs'!Y2</f>
        <v>0</v>
      </c>
      <c r="M10" s="428"/>
    </row>
    <row r="11" spans="1:27" s="4" customFormat="1" ht="14.25" customHeight="1">
      <c r="A11" s="20" t="s">
        <v>249</v>
      </c>
      <c r="B11" s="20"/>
      <c r="C11" s="427">
        <f>'Other Inputs'!M5</f>
        <v>0</v>
      </c>
      <c r="D11" s="428"/>
      <c r="E11" s="20"/>
      <c r="F11" s="427">
        <f>'Other Inputs'!Q5</f>
        <v>0</v>
      </c>
      <c r="G11" s="428"/>
      <c r="H11" s="20"/>
      <c r="I11" s="427">
        <f>'Other Inputs'!U5</f>
        <v>0</v>
      </c>
      <c r="J11" s="428"/>
      <c r="K11" s="20"/>
      <c r="L11" s="427">
        <f>'Other Inputs'!Y5</f>
        <v>0</v>
      </c>
      <c r="M11" s="428"/>
    </row>
    <row r="12" spans="1:27" s="4" customFormat="1" ht="15.6">
      <c r="A12" s="20" t="s">
        <v>2</v>
      </c>
      <c r="B12" s="20"/>
      <c r="C12" s="427"/>
      <c r="D12" s="428">
        <f>'Product and Service Input'!M12+'Product and Service Input'!M70-'Product and Service Input'!L90</f>
        <v>0</v>
      </c>
      <c r="E12" s="20"/>
      <c r="F12" s="427"/>
      <c r="G12" s="428">
        <f>'Product and Service Input'!Q70+'Product and Service Input'!Q12-'Product and Service Input'!P90</f>
        <v>0</v>
      </c>
      <c r="H12" s="20"/>
      <c r="I12" s="427"/>
      <c r="J12" s="428">
        <f>'Product and Service Input'!U12+'Product and Service Input'!U70-'Product and Service Input'!T90</f>
        <v>0</v>
      </c>
      <c r="K12" s="20"/>
      <c r="L12" s="427"/>
      <c r="M12" s="428">
        <f>'Product and Service Input'!Y70+'Product and Service Input'!Y12-'Product and Service Input'!X90</f>
        <v>0</v>
      </c>
    </row>
    <row r="13" spans="1:27" s="4" customFormat="1" ht="15.6">
      <c r="A13" s="20" t="s">
        <v>77</v>
      </c>
      <c r="B13" s="20"/>
      <c r="C13" s="431">
        <f>IF('Other Inputs'!M76&gt;0,'Other Inputs'!M76,0)</f>
        <v>0</v>
      </c>
      <c r="D13" s="432">
        <f>IF('Other Inputs'!N76&gt;0,'Other Inputs'!N76,0)</f>
        <v>0</v>
      </c>
      <c r="E13" s="288"/>
      <c r="F13" s="431">
        <f>IF('Other Inputs'!Q76&gt;0,'Other Inputs'!Q76,0)</f>
        <v>0</v>
      </c>
      <c r="G13" s="432">
        <f>IF('Other Inputs'!R76&gt;0,'Other Inputs'!R76,0)</f>
        <v>0</v>
      </c>
      <c r="H13" s="288"/>
      <c r="I13" s="431">
        <f>IF('Other Inputs'!U76&gt;0,'Other Inputs'!U76,0)</f>
        <v>0</v>
      </c>
      <c r="J13" s="432">
        <f>IF('Other Inputs'!V76&gt;0,'Other Inputs'!V76,0)</f>
        <v>0</v>
      </c>
      <c r="K13" s="288"/>
      <c r="L13" s="431">
        <f>IF('Other Inputs'!Y76&gt;0,'Other Inputs'!Y76,0)</f>
        <v>0</v>
      </c>
      <c r="M13" s="432">
        <f>IF('Other Inputs'!Z76&gt;0,'Other Inputs'!Z76,0)</f>
        <v>0</v>
      </c>
      <c r="N13" s="14"/>
    </row>
    <row r="14" spans="1:27" s="4" customFormat="1" ht="15.6">
      <c r="A14" s="20" t="s">
        <v>250</v>
      </c>
      <c r="B14" s="20"/>
      <c r="C14" s="427"/>
      <c r="D14" s="428">
        <f>'Other Inputs'!N15</f>
        <v>0</v>
      </c>
      <c r="E14" s="20"/>
      <c r="F14" s="427"/>
      <c r="G14" s="428">
        <f>'Other Inputs'!R15</f>
        <v>0</v>
      </c>
      <c r="H14" s="20"/>
      <c r="I14" s="427"/>
      <c r="J14" s="428">
        <f>'Other Inputs'!V15</f>
        <v>0</v>
      </c>
      <c r="K14" s="20"/>
      <c r="L14" s="427"/>
      <c r="M14" s="428">
        <f>'Other Inputs'!Z15</f>
        <v>0</v>
      </c>
    </row>
    <row r="15" spans="1:27" s="4" customFormat="1" ht="15.6">
      <c r="A15" s="20" t="s">
        <v>20</v>
      </c>
      <c r="B15" s="20"/>
      <c r="C15" s="427"/>
      <c r="D15" s="428">
        <f>'Other Inputs'!N18</f>
        <v>0</v>
      </c>
      <c r="E15" s="20"/>
      <c r="F15" s="427"/>
      <c r="G15" s="428">
        <f>'Other Inputs'!R18</f>
        <v>0</v>
      </c>
      <c r="H15" s="20"/>
      <c r="I15" s="427"/>
      <c r="J15" s="428">
        <f>'Other Inputs'!V18</f>
        <v>0</v>
      </c>
      <c r="K15" s="20"/>
      <c r="L15" s="427"/>
      <c r="M15" s="428">
        <f>'Other Inputs'!Z18</f>
        <v>0</v>
      </c>
    </row>
    <row r="16" spans="1:27" s="4" customFormat="1" ht="15.6">
      <c r="A16" s="346" t="s">
        <v>37</v>
      </c>
      <c r="B16" s="346"/>
      <c r="C16" s="427">
        <f>'Other Inputs'!C14</f>
        <v>0</v>
      </c>
      <c r="D16" s="428"/>
      <c r="E16" s="346"/>
      <c r="F16" s="427">
        <f>'Other Inputs'!E14</f>
        <v>0</v>
      </c>
      <c r="G16" s="428"/>
      <c r="H16" s="346"/>
      <c r="I16" s="427">
        <f>'Other Inputs'!G14</f>
        <v>0</v>
      </c>
      <c r="J16" s="428"/>
      <c r="K16" s="346"/>
      <c r="L16" s="427">
        <f>'Other Inputs'!I14</f>
        <v>0</v>
      </c>
      <c r="M16" s="428"/>
    </row>
    <row r="17" spans="1:24" s="4" customFormat="1" ht="15.6">
      <c r="A17" s="20" t="s">
        <v>251</v>
      </c>
      <c r="B17" s="20"/>
      <c r="C17" s="427"/>
      <c r="D17" s="428">
        <f>'Product and Service Input'!M16+'Product and Service Input'!M74</f>
        <v>0</v>
      </c>
      <c r="E17" s="20"/>
      <c r="F17" s="427"/>
      <c r="G17" s="428">
        <f>'Product and Service Input'!Q16+'Product and Service Input'!Q74</f>
        <v>0</v>
      </c>
      <c r="H17" s="20"/>
      <c r="I17" s="427"/>
      <c r="J17" s="428">
        <f>'Product and Service Input'!U16+'Product and Service Input'!U74</f>
        <v>0</v>
      </c>
      <c r="K17" s="20"/>
      <c r="L17" s="427"/>
      <c r="M17" s="428">
        <f>'Product and Service Input'!Y16+'Product and Service Input'!Y74</f>
        <v>0</v>
      </c>
    </row>
    <row r="18" spans="1:24" s="4" customFormat="1" ht="15.6">
      <c r="A18" s="20" t="s">
        <v>418</v>
      </c>
      <c r="B18" s="20"/>
      <c r="C18" s="427"/>
      <c r="D18" s="428">
        <f>'Product and Service Input'!M114</f>
        <v>0</v>
      </c>
      <c r="E18" s="20"/>
      <c r="F18" s="427"/>
      <c r="G18" s="428">
        <f>+'Product and Service Input'!Q114</f>
        <v>0</v>
      </c>
      <c r="H18" s="20"/>
      <c r="I18" s="427"/>
      <c r="J18" s="428">
        <f>+'Product and Service Input'!U114</f>
        <v>0</v>
      </c>
      <c r="K18" s="20"/>
      <c r="L18" s="427"/>
      <c r="M18" s="428">
        <f>+'Product and Service Input'!Y114</f>
        <v>0</v>
      </c>
    </row>
    <row r="19" spans="1:24" s="4" customFormat="1" ht="15.6">
      <c r="A19" s="288" t="s">
        <v>8</v>
      </c>
      <c r="B19" s="20"/>
      <c r="C19" s="427">
        <f>'Other Inputs'!M23</f>
        <v>0</v>
      </c>
      <c r="D19" s="428"/>
      <c r="E19" s="20"/>
      <c r="F19" s="427">
        <f>'Other Inputs'!Q23</f>
        <v>0</v>
      </c>
      <c r="G19" s="428"/>
      <c r="H19" s="20"/>
      <c r="I19" s="427">
        <f>'Other Inputs'!U23</f>
        <v>0</v>
      </c>
      <c r="J19" s="428"/>
      <c r="K19" s="20"/>
      <c r="L19" s="427">
        <f>'Other Inputs'!Y23</f>
        <v>0</v>
      </c>
      <c r="M19" s="428"/>
    </row>
    <row r="20" spans="1:24" s="4" customFormat="1" ht="15.6">
      <c r="A20" s="288" t="s">
        <v>206</v>
      </c>
      <c r="B20" s="20"/>
      <c r="C20" s="427">
        <f>'Other Inputs'!M26</f>
        <v>0</v>
      </c>
      <c r="D20" s="428"/>
      <c r="E20" s="20"/>
      <c r="F20" s="427">
        <f>'Other Inputs'!Q26</f>
        <v>0</v>
      </c>
      <c r="G20" s="428"/>
      <c r="H20" s="20"/>
      <c r="I20" s="427">
        <f>'Other Inputs'!U26</f>
        <v>0</v>
      </c>
      <c r="J20" s="428"/>
      <c r="K20" s="20"/>
      <c r="L20" s="427">
        <f>'Other Inputs'!Y26</f>
        <v>0</v>
      </c>
      <c r="M20" s="428"/>
    </row>
    <row r="21" spans="1:24" s="4" customFormat="1" ht="15.6">
      <c r="A21" s="288" t="s">
        <v>425</v>
      </c>
      <c r="B21" s="20"/>
      <c r="C21" s="427">
        <f>'Other Inputs'!M29</f>
        <v>0</v>
      </c>
      <c r="D21" s="428"/>
      <c r="E21" s="20"/>
      <c r="F21" s="427">
        <f>'Other Inputs'!Q29</f>
        <v>0</v>
      </c>
      <c r="G21" s="428"/>
      <c r="H21" s="20"/>
      <c r="I21" s="427">
        <f>'Other Inputs'!U29</f>
        <v>0</v>
      </c>
      <c r="J21" s="428"/>
      <c r="K21" s="20"/>
      <c r="L21" s="427">
        <f>'Other Inputs'!Y29</f>
        <v>0</v>
      </c>
      <c r="M21" s="428"/>
      <c r="O21" s="5"/>
      <c r="P21" s="5"/>
      <c r="Q21" s="5"/>
      <c r="R21" s="5"/>
      <c r="S21" s="5"/>
      <c r="T21" s="5"/>
      <c r="U21" s="5"/>
      <c r="V21" s="5"/>
      <c r="W21" s="5"/>
      <c r="X21" s="5"/>
    </row>
    <row r="22" spans="1:24" s="4" customFormat="1" ht="15.6">
      <c r="A22" s="288" t="s">
        <v>24</v>
      </c>
      <c r="B22" s="20"/>
      <c r="C22" s="427">
        <f>'Product and Service Input'!L17+'Product and Service Input'!L75</f>
        <v>0</v>
      </c>
      <c r="D22" s="428"/>
      <c r="E22" s="20"/>
      <c r="F22" s="427">
        <f>'Product and Service Input'!P17+'Product and Service Input'!P75</f>
        <v>0</v>
      </c>
      <c r="G22" s="428"/>
      <c r="H22" s="20"/>
      <c r="I22" s="427">
        <f>'Product and Service Input'!T17+'Product and Service Input'!T75</f>
        <v>0</v>
      </c>
      <c r="J22" s="428"/>
      <c r="K22" s="20"/>
      <c r="L22" s="427">
        <f>'Product and Service Input'!X17+'Product and Service Input'!X75</f>
        <v>0</v>
      </c>
      <c r="M22" s="428"/>
      <c r="O22" s="529"/>
      <c r="P22" s="529"/>
      <c r="Q22" s="529"/>
      <c r="R22" s="529"/>
      <c r="S22" s="529"/>
      <c r="T22" s="529"/>
      <c r="U22" s="529"/>
      <c r="V22" s="5"/>
      <c r="W22" s="5"/>
      <c r="X22" s="5"/>
    </row>
    <row r="23" spans="1:24" s="4" customFormat="1" ht="15.6">
      <c r="A23" s="288" t="s">
        <v>150</v>
      </c>
      <c r="B23" s="20"/>
      <c r="C23" s="427">
        <f>'Depreciation Schedule'!Q24</f>
        <v>0</v>
      </c>
      <c r="D23" s="428"/>
      <c r="E23" s="20"/>
      <c r="F23" s="427">
        <f>'Depreciation Schedule'!R24</f>
        <v>0</v>
      </c>
      <c r="G23" s="428"/>
      <c r="H23" s="20"/>
      <c r="I23" s="427">
        <f>'Depreciation Schedule'!S24</f>
        <v>0</v>
      </c>
      <c r="J23" s="428"/>
      <c r="K23" s="20"/>
      <c r="L23" s="427">
        <f>'Depreciation Schedule'!T24</f>
        <v>0</v>
      </c>
      <c r="M23" s="428"/>
      <c r="O23" s="529"/>
      <c r="P23" s="529"/>
      <c r="Q23" s="529"/>
      <c r="R23" s="3"/>
      <c r="S23" s="3"/>
      <c r="T23" s="3"/>
      <c r="U23" s="3"/>
      <c r="V23" s="5"/>
      <c r="W23" s="5"/>
      <c r="X23" s="5"/>
    </row>
    <row r="24" spans="1:24" s="4" customFormat="1" ht="15.6">
      <c r="A24" s="288" t="s">
        <v>300</v>
      </c>
      <c r="B24" s="20"/>
      <c r="C24" s="427">
        <f>'Other Inputs'!M32</f>
        <v>0</v>
      </c>
      <c r="D24" s="428"/>
      <c r="E24" s="20"/>
      <c r="F24" s="427">
        <f>'Other Inputs'!Q32</f>
        <v>0</v>
      </c>
      <c r="G24" s="428"/>
      <c r="H24" s="20"/>
      <c r="I24" s="427">
        <f>'Other Inputs'!U32</f>
        <v>0</v>
      </c>
      <c r="J24" s="428"/>
      <c r="K24" s="20"/>
      <c r="L24" s="427">
        <f>'Other Inputs'!Y32</f>
        <v>0</v>
      </c>
      <c r="M24" s="428"/>
      <c r="O24" s="5"/>
      <c r="P24" s="5"/>
      <c r="Q24" s="5"/>
      <c r="R24" s="5"/>
      <c r="S24" s="5"/>
      <c r="T24" s="5"/>
      <c r="U24" s="5"/>
      <c r="V24" s="5"/>
      <c r="W24" s="12"/>
      <c r="X24" s="5"/>
    </row>
    <row r="25" spans="1:24" s="4" customFormat="1" ht="15.6">
      <c r="A25" s="288" t="s">
        <v>63</v>
      </c>
      <c r="B25" s="20"/>
      <c r="C25" s="427">
        <f>'Other Inputs'!M8</f>
        <v>0</v>
      </c>
      <c r="D25" s="428"/>
      <c r="E25" s="20"/>
      <c r="F25" s="427">
        <f>'Other Inputs'!Q8</f>
        <v>0</v>
      </c>
      <c r="G25" s="428"/>
      <c r="H25" s="20"/>
      <c r="I25" s="427">
        <f>'Other Inputs'!U8</f>
        <v>0</v>
      </c>
      <c r="J25" s="428"/>
      <c r="K25" s="20"/>
      <c r="L25" s="427">
        <f>'Other Inputs'!Y8</f>
        <v>0</v>
      </c>
      <c r="M25" s="428"/>
      <c r="O25" s="5"/>
      <c r="P25" s="5"/>
      <c r="Q25" s="5"/>
      <c r="R25" s="5"/>
      <c r="S25" s="5"/>
      <c r="T25" s="5"/>
      <c r="U25" s="5"/>
      <c r="V25" s="5"/>
      <c r="W25" s="5"/>
      <c r="X25" s="12"/>
    </row>
    <row r="26" spans="1:24" s="4" customFormat="1" ht="15.6">
      <c r="A26" s="288" t="s">
        <v>427</v>
      </c>
      <c r="B26" s="20"/>
      <c r="C26" s="427">
        <f>'Other Inputs'!M35</f>
        <v>0</v>
      </c>
      <c r="D26" s="428"/>
      <c r="E26" s="20"/>
      <c r="F26" s="427">
        <f>'Other Inputs'!Q35</f>
        <v>0</v>
      </c>
      <c r="G26" s="428"/>
      <c r="H26" s="20"/>
      <c r="I26" s="427">
        <f>'Other Inputs'!U35</f>
        <v>0</v>
      </c>
      <c r="J26" s="428"/>
      <c r="K26" s="20"/>
      <c r="L26" s="427">
        <f>'Other Inputs'!Y35</f>
        <v>0</v>
      </c>
      <c r="M26" s="428"/>
      <c r="O26" s="5"/>
      <c r="P26" s="5"/>
      <c r="Q26" s="5"/>
      <c r="R26" s="5"/>
      <c r="S26" s="5"/>
      <c r="T26" s="5"/>
      <c r="U26" s="5"/>
      <c r="V26" s="5"/>
      <c r="W26" s="5"/>
      <c r="X26" s="5"/>
    </row>
    <row r="27" spans="1:24" s="4" customFormat="1" ht="15.6">
      <c r="A27" s="288" t="s">
        <v>429</v>
      </c>
      <c r="B27" s="20"/>
      <c r="C27" s="427">
        <f>'Other Inputs'!M38</f>
        <v>0</v>
      </c>
      <c r="D27" s="428"/>
      <c r="E27" s="20"/>
      <c r="F27" s="427">
        <f>'Other Inputs'!Q38</f>
        <v>0</v>
      </c>
      <c r="G27" s="428"/>
      <c r="H27" s="20"/>
      <c r="I27" s="427">
        <f>'Other Inputs'!U38</f>
        <v>0</v>
      </c>
      <c r="J27" s="428"/>
      <c r="K27" s="20"/>
      <c r="L27" s="427">
        <f>'Other Inputs'!Y38</f>
        <v>0</v>
      </c>
      <c r="M27" s="428"/>
      <c r="O27" s="5"/>
      <c r="P27" s="5"/>
      <c r="Q27" s="5"/>
      <c r="R27" s="5"/>
      <c r="S27" s="5"/>
      <c r="T27" s="5"/>
      <c r="U27" s="5"/>
      <c r="V27" s="5"/>
      <c r="W27" s="5"/>
      <c r="X27" s="5"/>
    </row>
    <row r="28" spans="1:24" s="4" customFormat="1" ht="15.6">
      <c r="A28" s="288" t="s">
        <v>99</v>
      </c>
      <c r="B28" s="20"/>
      <c r="C28" s="427">
        <f>'Other Inputs'!M41</f>
        <v>0</v>
      </c>
      <c r="D28" s="428"/>
      <c r="E28" s="20"/>
      <c r="F28" s="427">
        <f>'Other Inputs'!Q41</f>
        <v>0</v>
      </c>
      <c r="G28" s="428"/>
      <c r="H28" s="20"/>
      <c r="I28" s="427">
        <f>'Other Inputs'!U41</f>
        <v>0</v>
      </c>
      <c r="J28" s="428"/>
      <c r="K28" s="20"/>
      <c r="L28" s="427">
        <f>'Other Inputs'!Y41</f>
        <v>0</v>
      </c>
      <c r="M28" s="428"/>
      <c r="O28" s="5"/>
      <c r="P28" s="12"/>
      <c r="Q28" s="5"/>
      <c r="R28" s="5"/>
      <c r="S28" s="5"/>
      <c r="T28" s="5"/>
      <c r="U28" s="5"/>
      <c r="V28" s="5"/>
      <c r="W28" s="12"/>
      <c r="X28" s="5"/>
    </row>
    <row r="29" spans="1:24" s="4" customFormat="1" ht="15.6">
      <c r="A29" s="288" t="s">
        <v>431</v>
      </c>
      <c r="B29" s="20"/>
      <c r="C29" s="427">
        <f>'Other Inputs'!M44</f>
        <v>0</v>
      </c>
      <c r="D29" s="428"/>
      <c r="E29" s="20"/>
      <c r="F29" s="427">
        <f>'Other Inputs'!Q44</f>
        <v>0</v>
      </c>
      <c r="G29" s="428"/>
      <c r="H29" s="20"/>
      <c r="I29" s="427">
        <f>'Other Inputs'!U44</f>
        <v>0</v>
      </c>
      <c r="J29" s="428"/>
      <c r="K29" s="20"/>
      <c r="L29" s="427">
        <f>'Other Inputs'!Y44</f>
        <v>0</v>
      </c>
      <c r="M29" s="428"/>
      <c r="O29" s="12"/>
      <c r="P29" s="12"/>
      <c r="Q29" s="5"/>
      <c r="R29" s="5"/>
      <c r="S29" s="5"/>
      <c r="T29" s="5"/>
      <c r="U29" s="5"/>
      <c r="V29" s="5"/>
      <c r="W29" s="5"/>
      <c r="X29" s="12"/>
    </row>
    <row r="30" spans="1:24" ht="15.6">
      <c r="A30" s="289" t="s">
        <v>252</v>
      </c>
      <c r="B30" s="20"/>
      <c r="C30" s="353">
        <f>SUM(C5:C29)</f>
        <v>0</v>
      </c>
      <c r="D30" s="354">
        <f>SUM(D5:D29)</f>
        <v>0</v>
      </c>
      <c r="E30" s="204"/>
      <c r="F30" s="353">
        <f>SUM(F5:F29)</f>
        <v>0</v>
      </c>
      <c r="G30" s="354">
        <f>SUM(G5:G29)</f>
        <v>0</v>
      </c>
      <c r="H30" s="204"/>
      <c r="I30" s="353">
        <f>SUM(I5:I29)</f>
        <v>0</v>
      </c>
      <c r="J30" s="354">
        <f>SUM(J5:J29)</f>
        <v>0</v>
      </c>
      <c r="K30" s="204"/>
      <c r="L30" s="353">
        <f>SUM(L5:L29)</f>
        <v>0</v>
      </c>
      <c r="M30" s="354">
        <f>SUM(M5:M29)</f>
        <v>0</v>
      </c>
      <c r="N30" s="4"/>
      <c r="O30" s="403"/>
      <c r="P30" s="403"/>
      <c r="Q30" s="403"/>
      <c r="R30" s="403"/>
      <c r="S30" s="403"/>
      <c r="T30" s="403"/>
      <c r="U30" s="403"/>
      <c r="V30" s="403"/>
      <c r="W30" s="403"/>
      <c r="X30" s="403"/>
    </row>
    <row r="31" spans="1:24" ht="20.399999999999999">
      <c r="A31" s="410"/>
      <c r="B31" s="288"/>
      <c r="C31" s="411"/>
      <c r="D31" s="411"/>
      <c r="E31" s="288"/>
      <c r="F31" s="411"/>
      <c r="G31" s="411"/>
      <c r="H31" s="288"/>
      <c r="I31" s="411"/>
      <c r="J31" s="411"/>
      <c r="K31" s="288"/>
      <c r="L31" s="411"/>
      <c r="M31" s="411"/>
      <c r="N31" s="4"/>
      <c r="O31" s="403"/>
      <c r="P31" s="403"/>
      <c r="Q31" s="403"/>
      <c r="R31" s="403"/>
      <c r="S31" s="403"/>
      <c r="T31" s="403"/>
      <c r="U31" s="403"/>
      <c r="V31" s="403"/>
      <c r="W31" s="403"/>
      <c r="X31" s="403"/>
    </row>
    <row r="32" spans="1:24" ht="15.6">
      <c r="A32" s="288"/>
      <c r="B32" s="288"/>
      <c r="C32" s="288"/>
      <c r="D32" s="288"/>
      <c r="E32" s="288"/>
      <c r="F32" s="385"/>
      <c r="G32" s="385"/>
      <c r="H32" s="288"/>
      <c r="I32" s="385"/>
      <c r="J32" s="288"/>
      <c r="K32" s="288"/>
      <c r="L32" s="385"/>
      <c r="M32" s="288"/>
      <c r="N32" s="4"/>
      <c r="O32" s="403"/>
      <c r="P32" s="404"/>
      <c r="Q32" s="403"/>
      <c r="R32" s="403"/>
      <c r="S32" s="403"/>
      <c r="T32" s="403"/>
      <c r="U32" s="403"/>
      <c r="V32" s="403"/>
      <c r="W32" s="404"/>
      <c r="X32" s="403"/>
    </row>
    <row r="33" spans="1:24" ht="15.6">
      <c r="A33" s="288"/>
      <c r="B33" s="288"/>
      <c r="C33" s="288"/>
      <c r="D33" s="288"/>
      <c r="E33" s="288"/>
      <c r="F33" s="385"/>
      <c r="G33" s="411"/>
      <c r="H33" s="288"/>
      <c r="I33" s="385"/>
      <c r="J33" s="385"/>
      <c r="K33" s="288"/>
      <c r="L33" s="385"/>
      <c r="M33" s="385"/>
      <c r="N33" s="4"/>
      <c r="O33" s="403"/>
      <c r="P33" s="403"/>
      <c r="Q33" s="403"/>
      <c r="R33" s="403"/>
      <c r="S33" s="403"/>
      <c r="T33" s="403"/>
      <c r="U33" s="403"/>
      <c r="V33" s="403"/>
      <c r="W33" s="403"/>
      <c r="X33" s="403"/>
    </row>
    <row r="34" spans="1:24" ht="15.6">
      <c r="A34" s="20"/>
      <c r="B34" s="20"/>
      <c r="C34" s="20"/>
      <c r="D34" s="20"/>
      <c r="E34" s="20"/>
      <c r="F34" s="20"/>
      <c r="H34" s="20"/>
      <c r="I34" s="20"/>
      <c r="J34" s="20"/>
      <c r="K34" s="20"/>
      <c r="L34" s="20"/>
      <c r="M34" s="20"/>
      <c r="N34" s="4"/>
      <c r="O34" s="403"/>
      <c r="P34" s="403"/>
      <c r="Q34" s="403"/>
      <c r="R34" s="403"/>
      <c r="S34" s="403"/>
      <c r="T34" s="403"/>
      <c r="U34" s="403"/>
      <c r="V34" s="403"/>
      <c r="W34" s="403"/>
      <c r="X34" s="403"/>
    </row>
    <row r="35" spans="1:24" ht="15.6">
      <c r="A35" s="379"/>
      <c r="B35" s="20"/>
      <c r="C35" s="528" t="s">
        <v>408</v>
      </c>
      <c r="D35" s="528"/>
      <c r="E35" s="528"/>
      <c r="F35" s="528"/>
      <c r="G35" s="528"/>
      <c r="H35" s="528"/>
      <c r="I35" s="528"/>
      <c r="J35" s="528"/>
      <c r="K35" s="528"/>
      <c r="L35" s="528"/>
      <c r="M35" s="528"/>
      <c r="N35" s="528"/>
      <c r="O35" s="21"/>
      <c r="P35" s="21"/>
      <c r="Q35" s="403"/>
      <c r="R35" s="403"/>
      <c r="S35" s="403"/>
      <c r="T35" s="403"/>
      <c r="U35" s="403"/>
      <c r="V35" s="403"/>
      <c r="W35" s="403"/>
      <c r="X35" s="403"/>
    </row>
    <row r="36" spans="1:24" ht="15.6">
      <c r="F36" s="335"/>
      <c r="G36" s="204"/>
      <c r="O36" s="403"/>
      <c r="P36" s="403"/>
      <c r="Q36" s="403"/>
      <c r="R36" s="403"/>
      <c r="S36" s="403"/>
      <c r="T36" s="403"/>
      <c r="U36" s="403"/>
      <c r="V36" s="403"/>
      <c r="W36" s="403"/>
      <c r="X36" s="403"/>
    </row>
    <row r="37" spans="1:24">
      <c r="C37" s="335"/>
      <c r="F37" s="366"/>
      <c r="O37" s="403"/>
      <c r="P37" s="403"/>
      <c r="Q37" s="403"/>
      <c r="R37" s="403"/>
      <c r="S37" s="403"/>
      <c r="T37" s="403"/>
      <c r="U37" s="403"/>
      <c r="V37" s="403"/>
      <c r="W37" s="403"/>
      <c r="X37" s="403"/>
    </row>
    <row r="38" spans="1:24">
      <c r="C38" s="336"/>
      <c r="O38" s="403"/>
      <c r="P38" s="403"/>
      <c r="Q38" s="403"/>
      <c r="R38" s="403"/>
      <c r="S38" s="403"/>
      <c r="T38" s="403"/>
      <c r="U38" s="403"/>
      <c r="V38" s="403"/>
      <c r="W38" s="403"/>
      <c r="X38" s="403"/>
    </row>
    <row r="39" spans="1:24">
      <c r="O39" s="403"/>
      <c r="P39" s="403"/>
      <c r="Q39" s="403"/>
      <c r="R39" s="403"/>
      <c r="S39" s="403"/>
      <c r="T39" s="403"/>
      <c r="U39" s="403"/>
      <c r="V39" s="403"/>
      <c r="W39" s="403"/>
      <c r="X39" s="403"/>
    </row>
    <row r="43" spans="1:24" ht="15.6">
      <c r="G43" s="20"/>
    </row>
    <row r="45" spans="1:24">
      <c r="D45" s="335"/>
      <c r="F45" s="335"/>
      <c r="G45" s="335"/>
      <c r="I45" s="335"/>
    </row>
    <row r="46" spans="1:24">
      <c r="F46" s="335"/>
      <c r="G46" s="335"/>
      <c r="I46" s="335"/>
    </row>
  </sheetData>
  <sheetProtection password="8690" sheet="1" objects="1" scenarios="1"/>
  <mergeCells count="10">
    <mergeCell ref="C35:N35"/>
    <mergeCell ref="O22:U22"/>
    <mergeCell ref="O23:Q23"/>
    <mergeCell ref="A1:M1"/>
    <mergeCell ref="A2:M2"/>
    <mergeCell ref="A3:B3"/>
    <mergeCell ref="C3:D3"/>
    <mergeCell ref="F3:G3"/>
    <mergeCell ref="I3:J3"/>
    <mergeCell ref="L3:M3"/>
  </mergeCells>
  <conditionalFormatting sqref="C30:D30">
    <cfRule type="uniqueValues" dxfId="16" priority="17"/>
  </conditionalFormatting>
  <conditionalFormatting sqref="F30:G30">
    <cfRule type="uniqueValues" dxfId="15" priority="16"/>
  </conditionalFormatting>
  <conditionalFormatting sqref="I30:J30">
    <cfRule type="uniqueValues" dxfId="14" priority="15"/>
  </conditionalFormatting>
  <conditionalFormatting sqref="L30:M30">
    <cfRule type="uniqueValues" dxfId="13" priority="14"/>
  </conditionalFormatting>
  <conditionalFormatting sqref="P5">
    <cfRule type="cellIs" dxfId="12" priority="13" operator="greaterThan">
      <formula>0</formula>
    </cfRule>
  </conditionalFormatting>
  <conditionalFormatting sqref="G7">
    <cfRule type="cellIs" dxfId="11" priority="10" operator="greaterThan">
      <formula>0</formula>
    </cfRule>
  </conditionalFormatting>
  <conditionalFormatting sqref="J7">
    <cfRule type="cellIs" dxfId="10" priority="9" operator="greaterThan">
      <formula>0</formula>
    </cfRule>
  </conditionalFormatting>
  <conditionalFormatting sqref="M7">
    <cfRule type="cellIs" dxfId="9" priority="8" operator="greaterThan">
      <formula>0</formula>
    </cfRule>
  </conditionalFormatting>
  <conditionalFormatting sqref="O7">
    <cfRule type="cellIs" dxfId="8" priority="7" operator="greaterThan">
      <formula>0</formula>
    </cfRule>
  </conditionalFormatting>
  <conditionalFormatting sqref="C7">
    <cfRule type="cellIs" dxfId="7" priority="6" operator="lessThan">
      <formula>0</formula>
    </cfRule>
  </conditionalFormatting>
  <conditionalFormatting sqref="F7">
    <cfRule type="cellIs" dxfId="6" priority="3" operator="lessThan">
      <formula>0</formula>
    </cfRule>
  </conditionalFormatting>
  <conditionalFormatting sqref="I7">
    <cfRule type="cellIs" dxfId="5" priority="2" operator="lessThan">
      <formula>0</formula>
    </cfRule>
  </conditionalFormatting>
  <conditionalFormatting sqref="L7">
    <cfRule type="cellIs" dxfId="4" priority="1" operator="lessThan">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047870DF065845AD5CEF856FE3DFEA" ma:contentTypeVersion="13" ma:contentTypeDescription="Create a new document." ma:contentTypeScope="" ma:versionID="65e6023da80b350b30fd9eca9ac07529">
  <xsd:schema xmlns:xsd="http://www.w3.org/2001/XMLSchema" xmlns:xs="http://www.w3.org/2001/XMLSchema" xmlns:p="http://schemas.microsoft.com/office/2006/metadata/properties" xmlns:ns3="f536b02e-b575-4b2a-9cf6-20d08d19e0d1" xmlns:ns4="cc048793-7258-4528-a7fa-9abd8b0a0748" targetNamespace="http://schemas.microsoft.com/office/2006/metadata/properties" ma:root="true" ma:fieldsID="8b9e22f6c3d4fbccc006e309f3b4255f" ns3:_="" ns4:_="">
    <xsd:import namespace="f536b02e-b575-4b2a-9cf6-20d08d19e0d1"/>
    <xsd:import namespace="cc048793-7258-4528-a7fa-9abd8b0a074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6b02e-b575-4b2a-9cf6-20d08d19e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048793-7258-4528-a7fa-9abd8b0a07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A0EB80-A984-4864-B35C-1DA6F03F7AD2}">
  <ds:schemaRefs>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 ds:uri="cc048793-7258-4528-a7fa-9abd8b0a0748"/>
    <ds:schemaRef ds:uri="f536b02e-b575-4b2a-9cf6-20d08d19e0d1"/>
  </ds:schemaRefs>
</ds:datastoreItem>
</file>

<file path=customXml/itemProps2.xml><?xml version="1.0" encoding="utf-8"?>
<ds:datastoreItem xmlns:ds="http://schemas.openxmlformats.org/officeDocument/2006/customXml" ds:itemID="{2DA11D8F-B962-4121-86DF-5F7D7EE3F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6b02e-b575-4b2a-9cf6-20d08d19e0d1"/>
    <ds:schemaRef ds:uri="cc048793-7258-4528-a7fa-9abd8b0a0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C867B-FC6F-44D4-8BB9-8BFE37D630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Vocabulary</vt:lpstr>
      <vt:lpstr>Account Breakdown</vt:lpstr>
      <vt:lpstr>Input Tabs Instructions</vt:lpstr>
      <vt:lpstr>Company Input</vt:lpstr>
      <vt:lpstr>Product and Service Input</vt:lpstr>
      <vt:lpstr>Other Inputs</vt:lpstr>
      <vt:lpstr>Depreciation Schedule</vt:lpstr>
      <vt:lpstr>Output Tabs --&gt;</vt:lpstr>
      <vt:lpstr>Journal Entries</vt:lpstr>
      <vt:lpstr>Income Statement</vt:lpstr>
      <vt:lpstr>Balance Sheet</vt:lpstr>
      <vt:lpstr>Financial Ratios</vt:lpstr>
      <vt:lpstr>Graphs</vt:lpstr>
      <vt:lpstr>'Company Input'!Print_Area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dc:creator>
  <cp:lastModifiedBy>Jerry Lisman</cp:lastModifiedBy>
  <cp:revision/>
  <dcterms:created xsi:type="dcterms:W3CDTF">2020-01-25T19:11:20Z</dcterms:created>
  <dcterms:modified xsi:type="dcterms:W3CDTF">2026-01-24T16:34:38Z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0x0101008E047870DF065845AD5CEF856FE3DFEA</vt:lpwstr>
  </property>
</Properties>
</file>