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M:\EASTER\2026\"/>
    </mc:Choice>
  </mc:AlternateContent>
  <xr:revisionPtr revIDLastSave="0" documentId="14_{7E139335-1F2B-499C-B327-84D1C724C72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aster Order Form" sheetId="3" r:id="rId1"/>
    <sheet name="Translator" sheetId="4" r:id="rId2"/>
    <sheet name="Times" sheetId="5" r:id="rId3"/>
  </sheets>
  <definedNames>
    <definedName name="_xlnm.Print_Area" localSheetId="0">'Easter Order Form'!$A$1:$F$50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3" i="3" l="1"/>
  <c r="D12" i="3"/>
  <c r="D11" i="3"/>
  <c r="D10" i="3"/>
  <c r="C17" i="3"/>
  <c r="D53" i="3"/>
  <c r="A12" i="5" l="1"/>
  <c r="A4" i="5"/>
  <c r="A5" i="5" s="1"/>
  <c r="A6" i="5" s="1"/>
  <c r="A7" i="5" s="1"/>
  <c r="A8" i="5" s="1"/>
  <c r="A9" i="5" s="1"/>
  <c r="A10" i="5" s="1"/>
  <c r="A11" i="5" s="1"/>
  <c r="A3" i="5"/>
  <c r="F35" i="3"/>
  <c r="AB2" i="4"/>
  <c r="D5" i="4"/>
  <c r="F2" i="4" s="1"/>
  <c r="D6" i="4"/>
  <c r="G2" i="4" s="1"/>
  <c r="D7" i="4"/>
  <c r="H2" i="4" s="1"/>
  <c r="D8" i="4"/>
  <c r="I2" i="4" s="1"/>
  <c r="D9" i="4"/>
  <c r="J2" i="4" s="1"/>
  <c r="D10" i="4"/>
  <c r="K2" i="4" s="1"/>
  <c r="D11" i="4"/>
  <c r="L2" i="4" s="1"/>
  <c r="D12" i="4"/>
  <c r="M2" i="4" s="1"/>
  <c r="D13" i="4"/>
  <c r="N2" i="4" s="1"/>
  <c r="D14" i="4"/>
  <c r="O2" i="4" s="1"/>
  <c r="D15" i="4"/>
  <c r="P2" i="4" s="1"/>
  <c r="D16" i="4"/>
  <c r="Q2" i="4" s="1"/>
  <c r="D17" i="4"/>
  <c r="R2" i="4" s="1"/>
  <c r="D18" i="4"/>
  <c r="S2" i="4" s="1"/>
  <c r="D19" i="4"/>
  <c r="T2" i="4" s="1"/>
  <c r="D20" i="4"/>
  <c r="U2" i="4" s="1"/>
  <c r="D21" i="4"/>
  <c r="V2" i="4" s="1"/>
  <c r="D22" i="4"/>
  <c r="W2" i="4" s="1"/>
  <c r="D23" i="4"/>
  <c r="X2" i="4" s="1"/>
  <c r="D24" i="4"/>
  <c r="Y2" i="4" s="1"/>
  <c r="D25" i="4"/>
  <c r="Z2" i="4" s="1"/>
  <c r="D26" i="4"/>
  <c r="AA2" i="4" s="1"/>
  <c r="D4" i="4"/>
  <c r="E2" i="4" s="1"/>
  <c r="D47" i="3"/>
  <c r="F42" i="3"/>
  <c r="F41" i="3"/>
  <c r="F40" i="3"/>
  <c r="F39" i="3"/>
  <c r="F38" i="3"/>
  <c r="F37" i="3"/>
  <c r="E1" i="4" a="1"/>
  <c r="E1" i="4" s="1"/>
  <c r="C26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4" i="4"/>
  <c r="B15" i="4"/>
  <c r="B17" i="4"/>
  <c r="B18" i="4"/>
  <c r="B19" i="4"/>
  <c r="B20" i="4"/>
  <c r="B21" i="4"/>
  <c r="B22" i="4"/>
  <c r="B23" i="4"/>
  <c r="B24" i="4"/>
  <c r="B25" i="4"/>
  <c r="B26" i="4"/>
  <c r="B27" i="4"/>
  <c r="B28" i="4"/>
  <c r="B12" i="4"/>
  <c r="B13" i="4"/>
  <c r="B14" i="4"/>
  <c r="F28" i="3"/>
  <c r="F29" i="3"/>
  <c r="F30" i="3"/>
  <c r="F31" i="3"/>
  <c r="F32" i="3"/>
  <c r="F33" i="3"/>
  <c r="F27" i="3"/>
  <c r="F34" i="3"/>
  <c r="F26" i="3"/>
  <c r="C23" i="3"/>
  <c r="F23" i="3" s="1"/>
  <c r="C22" i="3"/>
  <c r="F22" i="3" s="1"/>
  <c r="C21" i="3"/>
  <c r="F21" i="3" s="1"/>
  <c r="C20" i="3"/>
  <c r="F20" i="3" s="1"/>
  <c r="C19" i="3"/>
  <c r="F19" i="3" s="1"/>
  <c r="C18" i="3"/>
  <c r="F18" i="3" s="1"/>
  <c r="F17" i="3"/>
  <c r="C16" i="3"/>
  <c r="F16" i="3" s="1"/>
  <c r="E12" i="3"/>
  <c r="E11" i="3"/>
  <c r="E10" i="3"/>
  <c r="F44" i="3" l="1"/>
  <c r="B5" i="4"/>
  <c r="F4" i="4" s="1"/>
  <c r="B16" i="4"/>
  <c r="Q4" i="4" s="1"/>
  <c r="B6" i="4"/>
  <c r="G4" i="4" s="1"/>
  <c r="B7" i="4"/>
  <c r="H4" i="4" s="1"/>
  <c r="B10" i="4"/>
  <c r="K4" i="4" s="1"/>
  <c r="B9" i="4"/>
  <c r="J4" i="4" s="1"/>
  <c r="B11" i="4"/>
  <c r="L4" i="4" s="1"/>
  <c r="B8" i="4"/>
  <c r="I4" i="4" s="1"/>
  <c r="B4" i="4"/>
  <c r="E4" i="4" s="1"/>
  <c r="E3" i="4"/>
  <c r="U3" i="4"/>
  <c r="T3" i="4"/>
  <c r="S3" i="4"/>
  <c r="R3" i="4"/>
  <c r="N4" i="4"/>
  <c r="N3" i="4"/>
  <c r="U4" i="4"/>
  <c r="M3" i="4"/>
  <c r="S4" i="4"/>
  <c r="P3" i="4"/>
  <c r="M4" i="4"/>
  <c r="AB4" i="4"/>
  <c r="AB3" i="4"/>
  <c r="L3" i="4"/>
  <c r="T4" i="4"/>
  <c r="AA4" i="4"/>
  <c r="AA3" i="4"/>
  <c r="K3" i="4"/>
  <c r="R4" i="4"/>
  <c r="Z4" i="4"/>
  <c r="Z3" i="4"/>
  <c r="J3" i="4"/>
  <c r="Y4" i="4"/>
  <c r="Y3" i="4"/>
  <c r="I3" i="4"/>
  <c r="Q3" i="4"/>
  <c r="X4" i="4"/>
  <c r="X3" i="4"/>
  <c r="H3" i="4"/>
  <c r="P4" i="4"/>
  <c r="O4" i="4"/>
  <c r="W4" i="4"/>
  <c r="W3" i="4"/>
  <c r="G3" i="4"/>
  <c r="O3" i="4"/>
  <c r="V4" i="4"/>
  <c r="V3" i="4"/>
  <c r="F3" i="4"/>
  <c r="F10" i="3" l="1"/>
  <c r="F11" i="3" l="1"/>
  <c r="F12" i="3"/>
  <c r="H44" i="3"/>
  <c r="F45" i="3" l="1"/>
  <c r="F46" i="3" s="1"/>
  <c r="F4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<sst xmlns="http://schemas.openxmlformats.org/spreadsheetml/2006/main" count="87" uniqueCount="70">
  <si>
    <t>Qty</t>
  </si>
  <si>
    <t>Total</t>
  </si>
  <si>
    <t>Address</t>
  </si>
  <si>
    <t>Phone</t>
  </si>
  <si>
    <t>Email</t>
  </si>
  <si>
    <t>Sub Total</t>
  </si>
  <si>
    <t xml:space="preserve"> </t>
  </si>
  <si>
    <t>6.625% NJ Sales Tax</t>
  </si>
  <si>
    <t>ACH</t>
  </si>
  <si>
    <t>Check</t>
  </si>
  <si>
    <t>Cash</t>
  </si>
  <si>
    <t>Payment Type</t>
  </si>
  <si>
    <t>Easter Menu</t>
  </si>
  <si>
    <r>
      <t xml:space="preserve">3% Surcharge will be added to </t>
    </r>
    <r>
      <rPr>
        <b/>
        <sz val="8.5"/>
        <color theme="1"/>
        <rFont val="Times New Roman"/>
        <family val="1"/>
      </rPr>
      <t>Credit Card</t>
    </r>
    <r>
      <rPr>
        <sz val="8.5"/>
        <color theme="1"/>
        <rFont val="Times New Roman"/>
        <family val="1"/>
      </rPr>
      <t xml:space="preserve"> payments, use drop down to select the method you will be using.  Pay by check or debit and this fee will be waived</t>
    </r>
  </si>
  <si>
    <t>Select       Pick up Time</t>
  </si>
  <si>
    <t xml:space="preserve"> Between          Noon - 5 PM</t>
  </si>
  <si>
    <t>Serves</t>
  </si>
  <si>
    <t>Price</t>
  </si>
  <si>
    <t>Blueberrry CheeseCake/ Creamy Lemon Curd Topping (serves 8-10)</t>
  </si>
  <si>
    <t>Quiche Mushroom &amp; Onion (8" serves 4)</t>
  </si>
  <si>
    <t>Stuffed Shells in Marinara (Pan of 6)</t>
  </si>
  <si>
    <t>Ganache decorated Cheesecake (2 lb serves 8-10)</t>
  </si>
  <si>
    <t>2 lb VanillaCheesecake  (2 lb serves 8-10)</t>
  </si>
  <si>
    <t>4 lb VanillaCheesecake  (4 lb serves 16)</t>
  </si>
  <si>
    <t>Easter Egg Cheesecake Ganache  (4 lb serves 16-20)</t>
  </si>
  <si>
    <t xml:space="preserve">Fruit topped Vanilla Cheesecake Mixed Berry Topping  </t>
  </si>
  <si>
    <t>Final Total</t>
  </si>
  <si>
    <r>
      <rPr>
        <sz val="10"/>
        <rFont val="Calibri"/>
        <family val="2"/>
        <scheme val="minor"/>
      </rPr>
      <t xml:space="preserve"> Email your order to: </t>
    </r>
    <r>
      <rPr>
        <sz val="10"/>
        <color theme="1"/>
        <rFont val="Calibri"/>
        <family val="2"/>
        <scheme val="minor"/>
      </rPr>
      <t xml:space="preserve">Holiday.Dinner@MaddalenasCatering.com </t>
    </r>
  </si>
  <si>
    <r>
      <rPr>
        <sz val="10"/>
        <rFont val="Calibri"/>
        <family val="2"/>
        <scheme val="minor"/>
      </rPr>
      <t>609-466-7510              415 Rt 31 N, Ringoes, N J 08551</t>
    </r>
    <r>
      <rPr>
        <sz val="10"/>
        <color theme="1"/>
        <rFont val="Calibri"/>
        <family val="2"/>
        <scheme val="minor"/>
      </rPr>
      <t xml:space="preserve">             www.MaddalenasCatering.com</t>
    </r>
  </si>
  <si>
    <t>Select</t>
  </si>
  <si>
    <t>Keylime Cheesecake Creamy Lime Curd Topping (serves 8-10)</t>
  </si>
  <si>
    <t xml:space="preserve">Select
below 
 </t>
  </si>
  <si>
    <t>select
add on below</t>
  </si>
  <si>
    <t>select
dessert below</t>
  </si>
  <si>
    <t xml:space="preserve">dessert pkg discount: </t>
  </si>
  <si>
    <t>Step 2 -  Save $10 when you combine a dessert with a package</t>
  </si>
  <si>
    <t>Sliced Glazed Ham Platter Garnished with Colorful Fruits &amp; Vegetables - Package</t>
  </si>
  <si>
    <t>Slow Roasted Boneless Prime Rib with Horseradish Sauce - Package</t>
  </si>
  <si>
    <t>Pick up Saturday April 4, 2026</t>
  </si>
  <si>
    <t>Order Deadline  March 29, 2026</t>
  </si>
  <si>
    <t>Your Pkg Will 
Auto-Fill</t>
  </si>
  <si>
    <r>
      <rPr>
        <b/>
        <sz val="14"/>
        <color theme="1"/>
        <rFont val="Calibri"/>
        <family val="2"/>
      </rPr>
      <t>Step 1- Option A -  CHOOSE YOUR ENTREE PACKAGE</t>
    </r>
    <r>
      <rPr>
        <b/>
        <sz val="12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Ea. Pkg. Serves 4 &amp; includes; Carrots, Corn, Mashed Potatoes, Gravy &amp; Dinner Rolls</t>
    </r>
  </si>
  <si>
    <r>
      <rPr>
        <b/>
        <sz val="14"/>
        <color theme="1"/>
        <rFont val="Calibri"/>
        <family val="2"/>
      </rPr>
      <t xml:space="preserve">Step 1 - Option B  
ADD EXTRA ITEMS OR CREATE YOUR OWN MENU
</t>
    </r>
    <r>
      <rPr>
        <i/>
        <sz val="12"/>
        <color theme="1"/>
        <rFont val="Calibri"/>
        <family val="2"/>
      </rPr>
      <t xml:space="preserve">Each Selection Serves 4 People
 </t>
    </r>
  </si>
  <si>
    <t>Sliced Glazed Ham Platter Garnished with Colorful Fruits &amp; Vegetables</t>
  </si>
  <si>
    <t>Slow Roasted Boneless Prime Rib with Horseradish Sauce</t>
  </si>
  <si>
    <t>Baked Salmon with Lemon Mustard Dill Sauce - Package</t>
  </si>
  <si>
    <t>MADDALENA SIGNATURE DESSERTS</t>
  </si>
  <si>
    <t>Step 3 - Create an Additional Brunch Menu</t>
  </si>
  <si>
    <t>2 Lb Keylime Cheesecake  (2 lb serves 8-10)</t>
  </si>
  <si>
    <t>Quiche Lorraine / Spinach &amp; Bacon) (8" serves 4)</t>
  </si>
  <si>
    <t>Quiche Riccotta Spinach  (8" serves 4)</t>
  </si>
  <si>
    <t>Colorful Deviled Eggs (1 Dozen)</t>
  </si>
  <si>
    <t>10" Apple Crumb Pie</t>
  </si>
  <si>
    <t>(Gluten Free) Bacon, Egg &amp; Cheese Cauliflower Crust Breakfast Pizza) (10")</t>
  </si>
  <si>
    <r>
      <t xml:space="preserve">Pan Gravy </t>
    </r>
    <r>
      <rPr>
        <i/>
        <sz val="11"/>
        <rFont val="Calibri"/>
        <family val="2"/>
        <scheme val="minor"/>
      </rPr>
      <t>(1 pt.)</t>
    </r>
  </si>
  <si>
    <r>
      <t xml:space="preserve">Fresh Green Bean Almondine </t>
    </r>
    <r>
      <rPr>
        <i/>
        <sz val="10"/>
        <color theme="1"/>
        <rFont val="Calibri"/>
        <family val="2"/>
        <scheme val="minor"/>
      </rPr>
      <t xml:space="preserve"> (1 Lb. serves 4)</t>
    </r>
  </si>
  <si>
    <t>2 lb /4 ppl</t>
  </si>
  <si>
    <t>2.5 lb /4 ppl</t>
  </si>
  <si>
    <t>4 lb /4 ppl</t>
  </si>
  <si>
    <t>1 lb /4 ppl</t>
  </si>
  <si>
    <t>1 pint /4 ppl</t>
  </si>
  <si>
    <t>6 rolls /4 ppl</t>
  </si>
  <si>
    <r>
      <t>Mashed Potatoes (</t>
    </r>
    <r>
      <rPr>
        <i/>
        <sz val="11"/>
        <rFont val="Calibri"/>
        <family val="2"/>
        <scheme val="minor"/>
      </rPr>
      <t>2 lb)</t>
    </r>
  </si>
  <si>
    <r>
      <t>Buttered Sweet Corn (</t>
    </r>
    <r>
      <rPr>
        <i/>
        <sz val="11"/>
        <rFont val="Calibri"/>
        <family val="2"/>
        <scheme val="minor"/>
      </rPr>
      <t>1 lb)</t>
    </r>
  </si>
  <si>
    <r>
      <t xml:space="preserve">Herb Parsley Carrots </t>
    </r>
    <r>
      <rPr>
        <i/>
        <sz val="11"/>
        <rFont val="Calibri"/>
        <family val="2"/>
        <scheme val="minor"/>
      </rPr>
      <t>(1 lb)</t>
    </r>
  </si>
  <si>
    <r>
      <t xml:space="preserve">Dinner Rolls </t>
    </r>
    <r>
      <rPr>
        <i/>
        <sz val="11"/>
        <rFont val="Calibri"/>
        <family val="2"/>
        <scheme val="minor"/>
      </rPr>
      <t>(1/2 doz.)</t>
    </r>
  </si>
  <si>
    <t>Serving Sizes</t>
  </si>
  <si>
    <t xml:space="preserve">Baked Salmon with Lemon Mustard Dill Sauce </t>
  </si>
  <si>
    <t>Last Name</t>
  </si>
  <si>
    <t>Directions:  Customers use the pink areas to enter order 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</si>
</sst>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"/>
    <numFmt numFmtId="165" formatCode="[$-409]h:mm\ AM/PM;@"/>
    <numFmt numFmtId="166" formatCode="0;;&quot;-&quot;"/>
    <numFmt numFmtId="167" formatCode="[$-F400]h:mm:ss\ AM/PM"/>
  </numFmts>
  <fonts count="67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6"/>
      <color theme="1"/>
      <name val="Garamond"/>
      <family val="1"/>
    </font>
    <font>
      <sz val="11"/>
      <color theme="1"/>
      <name val="Garamond"/>
      <family val="1"/>
    </font>
    <font>
      <sz val="12"/>
      <color theme="1"/>
      <name val="Garamond"/>
      <family val="1"/>
    </font>
    <font>
      <b/>
      <sz val="16"/>
      <color rgb="FF222222"/>
      <name val="Garamond"/>
      <family val="1"/>
    </font>
    <font>
      <sz val="14"/>
      <color theme="1"/>
      <name val="Garamond"/>
      <family val="1"/>
    </font>
    <font>
      <sz val="11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9"/>
      <color theme="1"/>
      <name val="Ariel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16"/>
      <color theme="1"/>
      <name val="Times New Roman"/>
      <family val="1"/>
    </font>
    <font>
      <sz val="11"/>
      <name val="Times New Roman"/>
      <family val="1"/>
    </font>
    <font>
      <u/>
      <sz val="11"/>
      <color theme="10"/>
      <name val="Times New Roman"/>
      <family val="1"/>
    </font>
    <font>
      <sz val="8.5"/>
      <color theme="1"/>
      <name val="Times New Roman"/>
      <family val="1"/>
    </font>
    <font>
      <b/>
      <sz val="8.5"/>
      <color theme="1"/>
      <name val="Times New Roman"/>
      <family val="1"/>
    </font>
    <font>
      <b/>
      <sz val="36"/>
      <color rgb="FF0B451A"/>
      <name val="Bradley Hand ITC"/>
      <family val="4"/>
    </font>
    <font>
      <b/>
      <sz val="11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24"/>
      <color rgb="FF0B451A"/>
      <name val="Times New Roman"/>
      <family val="1"/>
    </font>
    <font>
      <b/>
      <sz val="24"/>
      <color rgb="FF0B451A"/>
      <name val="Bradley Hand ITC"/>
      <family val="4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Times New Roman"/>
      <family val="1"/>
    </font>
    <font>
      <sz val="16"/>
      <color theme="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Garamond"/>
      <family val="1"/>
    </font>
    <font>
      <b/>
      <sz val="10"/>
      <color rgb="FFFF0000"/>
      <name val="Garamond"/>
      <family val="1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Garamond"/>
      <family val="1"/>
    </font>
    <font>
      <sz val="8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8.5"/>
      <color theme="1"/>
      <name val="Calibri"/>
      <family val="2"/>
      <scheme val="minor"/>
    </font>
    <font>
      <sz val="6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8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3"/>
      <color theme="1"/>
      <name val="Calibri"/>
      <family val="2"/>
    </font>
    <font>
      <sz val="11"/>
      <color theme="0" tint="-0.34998626667073579"/>
      <name val="Calibri"/>
      <family val="2"/>
      <scheme val="minor"/>
    </font>
    <font>
      <b/>
      <sz val="11"/>
      <color rgb="FFFF5353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i/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name val="Calibri"/>
      <family val="2"/>
    </font>
    <font>
      <sz val="8"/>
      <name val="Calibri"/>
      <family val="2"/>
    </font>
    <font>
      <b/>
      <sz val="12"/>
      <color rgb="FFD610A2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FF2CC"/>
      </patternFill>
    </fill>
    <fill>
      <patternFill patternType="solid">
        <fgColor rgb="FFFCDCF4"/>
        <bgColor rgb="FFFFF2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DCF4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theme="4" tint="0.79998168889431442"/>
        <bgColor rgb="FFFFF2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rgb="FFFFF2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0" fillId="0" borderId="0"/>
    <xf numFmtId="44" fontId="30" fillId="0" borderId="0" applyFont="0" applyFill="0" applyBorder="0" applyAlignment="0" applyProtection="0"/>
  </cellStyleXfs>
  <cellXfs count="193">
    <xf numFmtId="0" fontId="0" fillId="0" borderId="0" xfId="0"/>
    <xf numFmtId="164" fontId="13" fillId="2" borderId="8" xfId="0" applyNumberFormat="1" applyFont="1" applyFill="1" applyBorder="1" applyAlignment="1">
      <alignment horizontal="center" vertical="center" wrapText="1"/>
    </xf>
    <xf numFmtId="164" fontId="13" fillId="0" borderId="0" xfId="0" applyNumberFormat="1" applyFont="1" applyAlignment="1">
      <alignment vertical="center" wrapText="1"/>
    </xf>
    <xf numFmtId="0" fontId="15" fillId="2" borderId="0" xfId="1" applyFont="1" applyFill="1" applyBorder="1" applyAlignment="1" applyProtection="1">
      <alignment horizontal="center" vertical="center" wrapText="1"/>
      <protection locked="0"/>
    </xf>
    <xf numFmtId="0" fontId="16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4" fontId="33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vertical="center" wrapText="1"/>
    </xf>
    <xf numFmtId="164" fontId="31" fillId="2" borderId="1" xfId="0" applyNumberFormat="1" applyFont="1" applyFill="1" applyBorder="1" applyAlignment="1">
      <alignment horizontal="right" vertical="center"/>
    </xf>
    <xf numFmtId="164" fontId="37" fillId="2" borderId="7" xfId="0" applyNumberFormat="1" applyFont="1" applyFill="1" applyBorder="1" applyAlignment="1">
      <alignment horizontal="right" vertical="center" wrapText="1"/>
    </xf>
    <xf numFmtId="164" fontId="0" fillId="0" borderId="1" xfId="0" applyNumberFormat="1" applyBorder="1" applyAlignment="1">
      <alignment vertical="center"/>
    </xf>
    <xf numFmtId="164" fontId="21" fillId="0" borderId="1" xfId="0" applyNumberFormat="1" applyFont="1" applyBorder="1" applyAlignment="1">
      <alignment vertical="center"/>
    </xf>
    <xf numFmtId="164" fontId="31" fillId="0" borderId="1" xfId="0" applyNumberFormat="1" applyFont="1" applyBorder="1" applyAlignment="1">
      <alignment horizontal="right" vertic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2" fillId="2" borderId="0" xfId="0" applyFont="1" applyFill="1" applyAlignment="1" applyProtection="1">
      <alignment horizontal="center" vertical="center"/>
      <protection locked="0"/>
    </xf>
    <xf numFmtId="0" fontId="27" fillId="0" borderId="1" xfId="0" applyFont="1" applyBorder="1" applyAlignment="1">
      <alignment horizontal="right" vertical="center" wrapText="1"/>
    </xf>
    <xf numFmtId="164" fontId="44" fillId="0" borderId="0" xfId="3" applyNumberFormat="1" applyFont="1" applyAlignment="1">
      <alignment horizontal="center"/>
    </xf>
    <xf numFmtId="0" fontId="27" fillId="0" borderId="0" xfId="0" applyFont="1" applyAlignment="1">
      <alignment horizontal="center" textRotation="90"/>
    </xf>
    <xf numFmtId="0" fontId="0" fillId="2" borderId="4" xfId="0" applyFill="1" applyBorder="1" applyAlignment="1" applyProtection="1">
      <alignment horizontal="left" vertical="center"/>
      <protection locked="0"/>
    </xf>
    <xf numFmtId="0" fontId="34" fillId="2" borderId="4" xfId="1" applyFont="1" applyFill="1" applyBorder="1" applyAlignment="1" applyProtection="1">
      <alignment horizontal="left" vertical="center" wrapText="1"/>
      <protection locked="0"/>
    </xf>
    <xf numFmtId="0" fontId="46" fillId="2" borderId="4" xfId="1" applyFont="1" applyFill="1" applyBorder="1" applyAlignment="1" applyProtection="1">
      <alignment horizontal="left" vertical="center" wrapText="1"/>
      <protection locked="0"/>
    </xf>
    <xf numFmtId="164" fontId="0" fillId="2" borderId="9" xfId="0" applyNumberFormat="1" applyFill="1" applyBorder="1" applyAlignment="1">
      <alignment vertical="center" wrapText="1"/>
    </xf>
    <xf numFmtId="0" fontId="31" fillId="0" borderId="20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1" fillId="0" borderId="22" xfId="0" applyFont="1" applyBorder="1" applyAlignment="1">
      <alignment horizontal="center"/>
    </xf>
    <xf numFmtId="167" fontId="0" fillId="0" borderId="0" xfId="0" applyNumberFormat="1"/>
    <xf numFmtId="165" fontId="0" fillId="0" borderId="0" xfId="0" applyNumberFormat="1" applyAlignment="1">
      <alignment horizontal="center"/>
    </xf>
    <xf numFmtId="41" fontId="25" fillId="0" borderId="1" xfId="0" applyNumberFormat="1" applyFont="1" applyBorder="1" applyAlignment="1">
      <alignment horizontal="center" vertical="center" wrapText="1"/>
    </xf>
    <xf numFmtId="41" fontId="38" fillId="4" borderId="11" xfId="0" applyNumberFormat="1" applyFont="1" applyFill="1" applyBorder="1" applyAlignment="1">
      <alignment horizontal="left" vertical="top" wrapText="1"/>
    </xf>
    <xf numFmtId="41" fontId="25" fillId="6" borderId="1" xfId="0" applyNumberFormat="1" applyFont="1" applyFill="1" applyBorder="1" applyAlignment="1">
      <alignment horizontal="center" vertical="center"/>
    </xf>
    <xf numFmtId="41" fontId="31" fillId="6" borderId="1" xfId="0" applyNumberFormat="1" applyFont="1" applyFill="1" applyBorder="1" applyAlignment="1">
      <alignment horizontal="center" vertical="center" wrapText="1"/>
    </xf>
    <xf numFmtId="41" fontId="31" fillId="6" borderId="9" xfId="0" applyNumberFormat="1" applyFont="1" applyFill="1" applyBorder="1" applyAlignment="1">
      <alignment horizontal="center" vertical="center" wrapText="1"/>
    </xf>
    <xf numFmtId="0" fontId="17" fillId="6" borderId="9" xfId="0" applyFont="1" applyFill="1" applyBorder="1" applyAlignment="1">
      <alignment horizontal="center" vertical="center" wrapText="1"/>
    </xf>
    <xf numFmtId="164" fontId="49" fillId="0" borderId="1" xfId="0" applyNumberFormat="1" applyFont="1" applyBorder="1" applyAlignment="1">
      <alignment vertical="center"/>
    </xf>
    <xf numFmtId="164" fontId="48" fillId="0" borderId="19" xfId="0" applyNumberFormat="1" applyFont="1" applyBorder="1" applyAlignment="1">
      <alignment vertical="center"/>
    </xf>
    <xf numFmtId="164" fontId="50" fillId="0" borderId="19" xfId="0" applyNumberFormat="1" applyFont="1" applyBorder="1" applyAlignment="1">
      <alignment vertical="center"/>
    </xf>
    <xf numFmtId="41" fontId="53" fillId="4" borderId="23" xfId="0" applyNumberFormat="1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right" vertical="center"/>
    </xf>
    <xf numFmtId="0" fontId="27" fillId="2" borderId="1" xfId="0" applyFont="1" applyFill="1" applyBorder="1" applyAlignment="1">
      <alignment horizontal="right" vertical="center"/>
    </xf>
    <xf numFmtId="0" fontId="27" fillId="0" borderId="2" xfId="0" applyFont="1" applyBorder="1" applyAlignment="1">
      <alignment horizontal="right" vertical="center"/>
    </xf>
    <xf numFmtId="0" fontId="27" fillId="2" borderId="1" xfId="0" applyFont="1" applyFill="1" applyBorder="1" applyAlignment="1">
      <alignment horizontal="right" vertical="center" wrapText="1"/>
    </xf>
    <xf numFmtId="164" fontId="0" fillId="0" borderId="18" xfId="0" applyNumberFormat="1" applyBorder="1" applyAlignment="1">
      <alignment vertical="center"/>
    </xf>
    <xf numFmtId="164" fontId="34" fillId="7" borderId="2" xfId="0" applyNumberFormat="1" applyFont="1" applyFill="1" applyBorder="1" applyAlignment="1">
      <alignment vertical="center"/>
    </xf>
    <xf numFmtId="164" fontId="34" fillId="7" borderId="1" xfId="0" applyNumberFormat="1" applyFont="1" applyFill="1" applyBorder="1" applyAlignment="1">
      <alignment vertical="center"/>
    </xf>
    <xf numFmtId="164" fontId="58" fillId="5" borderId="8" xfId="0" applyNumberFormat="1" applyFont="1" applyFill="1" applyBorder="1" applyAlignment="1">
      <alignment vertical="center"/>
    </xf>
    <xf numFmtId="164" fontId="49" fillId="7" borderId="2" xfId="0" applyNumberFormat="1" applyFont="1" applyFill="1" applyBorder="1" applyAlignment="1">
      <alignment vertical="center"/>
    </xf>
    <xf numFmtId="164" fontId="38" fillId="7" borderId="23" xfId="0" applyNumberFormat="1" applyFont="1" applyFill="1" applyBorder="1" applyAlignment="1">
      <alignment horizontal="center" vertical="center"/>
    </xf>
    <xf numFmtId="164" fontId="36" fillId="7" borderId="23" xfId="0" applyNumberFormat="1" applyFont="1" applyFill="1" applyBorder="1" applyAlignment="1">
      <alignment horizontal="center" vertical="center"/>
    </xf>
    <xf numFmtId="41" fontId="31" fillId="0" borderId="16" xfId="0" applyNumberFormat="1" applyFont="1" applyBorder="1" applyAlignment="1">
      <alignment vertical="center"/>
    </xf>
    <xf numFmtId="41" fontId="31" fillId="0" borderId="7" xfId="0" applyNumberFormat="1" applyFont="1" applyBorder="1" applyAlignment="1">
      <alignment vertical="center"/>
    </xf>
    <xf numFmtId="164" fontId="0" fillId="0" borderId="0" xfId="0" applyNumberFormat="1" applyAlignment="1">
      <alignment vertical="center"/>
    </xf>
    <xf numFmtId="7" fontId="20" fillId="7" borderId="17" xfId="0" applyNumberFormat="1" applyFont="1" applyFill="1" applyBorder="1" applyAlignment="1">
      <alignment horizontal="center" vertical="center"/>
    </xf>
    <xf numFmtId="0" fontId="38" fillId="2" borderId="0" xfId="0" applyFont="1" applyFill="1" applyAlignment="1">
      <alignment horizontal="center" vertical="center" wrapText="1"/>
    </xf>
    <xf numFmtId="41" fontId="43" fillId="0" borderId="0" xfId="0" applyNumberFormat="1" applyFont="1" applyAlignment="1">
      <alignment horizontal="left" vertical="center" wrapText="1"/>
    </xf>
    <xf numFmtId="41" fontId="31" fillId="6" borderId="1" xfId="0" applyNumberFormat="1" applyFont="1" applyFill="1" applyBorder="1" applyAlignment="1">
      <alignment horizontal="center" vertical="center"/>
    </xf>
    <xf numFmtId="41" fontId="39" fillId="4" borderId="2" xfId="0" applyNumberFormat="1" applyFont="1" applyFill="1" applyBorder="1" applyAlignment="1">
      <alignment horizontal="center" vertical="center"/>
    </xf>
    <xf numFmtId="41" fontId="39" fillId="4" borderId="1" xfId="0" applyNumberFormat="1" applyFont="1" applyFill="1" applyBorder="1" applyAlignment="1">
      <alignment horizontal="center" vertical="center"/>
    </xf>
    <xf numFmtId="41" fontId="19" fillId="2" borderId="10" xfId="0" applyNumberFormat="1" applyFont="1" applyFill="1" applyBorder="1" applyAlignment="1">
      <alignment horizontal="center" vertical="center"/>
    </xf>
    <xf numFmtId="41" fontId="7" fillId="2" borderId="10" xfId="0" applyNumberFormat="1" applyFont="1" applyFill="1" applyBorder="1" applyAlignment="1">
      <alignment vertical="center"/>
    </xf>
    <xf numFmtId="164" fontId="7" fillId="2" borderId="10" xfId="0" applyNumberFormat="1" applyFont="1" applyFill="1" applyBorder="1" applyAlignment="1">
      <alignment vertical="center"/>
    </xf>
    <xf numFmtId="164" fontId="7" fillId="2" borderId="13" xfId="0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41" fontId="7" fillId="2" borderId="17" xfId="0" applyNumberFormat="1" applyFont="1" applyFill="1" applyBorder="1" applyAlignment="1">
      <alignment horizontal="center" vertical="center"/>
    </xf>
    <xf numFmtId="41" fontId="7" fillId="2" borderId="0" xfId="0" applyNumberFormat="1" applyFont="1" applyFill="1" applyAlignment="1">
      <alignment vertical="center"/>
    </xf>
    <xf numFmtId="41" fontId="7" fillId="2" borderId="0" xfId="0" applyNumberFormat="1" applyFont="1" applyFill="1" applyAlignment="1">
      <alignment horizontal="center" vertical="center"/>
    </xf>
    <xf numFmtId="164" fontId="7" fillId="2" borderId="0" xfId="0" applyNumberFormat="1" applyFont="1" applyFill="1" applyAlignment="1">
      <alignment vertical="center"/>
    </xf>
    <xf numFmtId="164" fontId="7" fillId="2" borderId="18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5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164" fontId="12" fillId="2" borderId="18" xfId="0" applyNumberFormat="1" applyFont="1" applyFill="1" applyBorder="1" applyAlignment="1">
      <alignment vertical="center"/>
    </xf>
    <xf numFmtId="164" fontId="12" fillId="2" borderId="18" xfId="0" applyNumberFormat="1" applyFont="1" applyFill="1" applyBorder="1" applyAlignment="1">
      <alignment horizontal="right" vertical="center"/>
    </xf>
    <xf numFmtId="0" fontId="7" fillId="2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 wrapText="1"/>
    </xf>
    <xf numFmtId="41" fontId="22" fillId="0" borderId="17" xfId="0" applyNumberFormat="1" applyFont="1" applyBorder="1" applyAlignment="1">
      <alignment vertical="center"/>
    </xf>
    <xf numFmtId="41" fontId="22" fillId="0" borderId="0" xfId="0" applyNumberFormat="1" applyFont="1" applyAlignment="1">
      <alignment vertical="center"/>
    </xf>
    <xf numFmtId="41" fontId="54" fillId="0" borderId="18" xfId="0" applyNumberFormat="1" applyFont="1" applyBorder="1" applyAlignment="1">
      <alignment vertical="center"/>
    </xf>
    <xf numFmtId="18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" fontId="22" fillId="2" borderId="17" xfId="0" applyNumberFormat="1" applyFont="1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41" fontId="31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vertical="center"/>
    </xf>
    <xf numFmtId="41" fontId="26" fillId="2" borderId="1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1" fillId="6" borderId="2" xfId="0" applyNumberFormat="1" applyFont="1" applyFill="1" applyBorder="1" applyAlignment="1">
      <alignment horizontal="center" vertical="center"/>
    </xf>
    <xf numFmtId="44" fontId="15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164" fontId="13" fillId="0" borderId="0" xfId="0" applyNumberFormat="1" applyFont="1" applyAlignment="1">
      <alignment horizontal="right" vertic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5" xfId="0" applyFont="1" applyBorder="1" applyAlignment="1">
      <alignment vertical="center"/>
    </xf>
    <xf numFmtId="41" fontId="28" fillId="2" borderId="17" xfId="0" applyNumberFormat="1" applyFont="1" applyFill="1" applyBorder="1" applyAlignment="1" applyProtection="1">
      <alignment horizontal="center" vertical="center"/>
      <protection locked="0"/>
    </xf>
    <xf numFmtId="41" fontId="2" fillId="2" borderId="17" xfId="0" applyNumberFormat="1" applyFont="1" applyFill="1" applyBorder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4" fontId="15" fillId="0" borderId="6" xfId="0" applyNumberFormat="1" applyFont="1" applyBorder="1" applyAlignment="1">
      <alignment vertical="center"/>
    </xf>
    <xf numFmtId="41" fontId="40" fillId="0" borderId="0" xfId="0" applyNumberFormat="1" applyFont="1" applyAlignment="1">
      <alignment horizontal="center" vertical="center"/>
    </xf>
    <xf numFmtId="41" fontId="29" fillId="2" borderId="17" xfId="0" applyNumberFormat="1" applyFont="1" applyFill="1" applyBorder="1" applyAlignment="1">
      <alignment horizontal="center" vertical="center"/>
    </xf>
    <xf numFmtId="41" fontId="12" fillId="2" borderId="17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1" fontId="2" fillId="2" borderId="16" xfId="0" applyNumberFormat="1" applyFont="1" applyFill="1" applyBorder="1" applyAlignment="1">
      <alignment horizontal="center" vertical="center"/>
    </xf>
    <xf numFmtId="164" fontId="32" fillId="0" borderId="3" xfId="0" applyNumberFormat="1" applyFont="1" applyBorder="1" applyAlignment="1">
      <alignment vertical="center"/>
    </xf>
    <xf numFmtId="164" fontId="2" fillId="0" borderId="14" xfId="0" applyNumberFormat="1" applyFont="1" applyBorder="1" applyAlignment="1">
      <alignment vertical="center"/>
    </xf>
    <xf numFmtId="41" fontId="2" fillId="0" borderId="0" xfId="0" applyNumberFormat="1" applyFont="1" applyAlignment="1">
      <alignment horizontal="center" vertical="center"/>
    </xf>
    <xf numFmtId="41" fontId="2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41" fontId="3" fillId="0" borderId="0" xfId="0" applyNumberFormat="1" applyFont="1" applyAlignment="1">
      <alignment horizontal="center" vertical="center"/>
    </xf>
    <xf numFmtId="41" fontId="51" fillId="4" borderId="23" xfId="0" applyNumberFormat="1" applyFont="1" applyFill="1" applyBorder="1" applyAlignment="1">
      <alignment horizontal="center" vertical="center"/>
    </xf>
    <xf numFmtId="0" fontId="54" fillId="3" borderId="23" xfId="0" applyFont="1" applyFill="1" applyBorder="1" applyAlignment="1">
      <alignment horizontal="center" vertical="center" wrapText="1"/>
    </xf>
    <xf numFmtId="0" fontId="51" fillId="3" borderId="23" xfId="0" applyFont="1" applyFill="1" applyBorder="1" applyAlignment="1">
      <alignment horizontal="center" vertical="center"/>
    </xf>
    <xf numFmtId="41" fontId="51" fillId="3" borderId="23" xfId="0" applyNumberFormat="1" applyFont="1" applyFill="1" applyBorder="1" applyAlignment="1">
      <alignment horizontal="center" vertical="center"/>
    </xf>
    <xf numFmtId="164" fontId="51" fillId="3" borderId="23" xfId="0" applyNumberFormat="1" applyFont="1" applyFill="1" applyBorder="1" applyAlignment="1">
      <alignment horizontal="center" vertical="center"/>
    </xf>
    <xf numFmtId="0" fontId="56" fillId="3" borderId="25" xfId="0" applyFont="1" applyFill="1" applyBorder="1" applyAlignment="1">
      <alignment horizontal="center" vertical="top" wrapText="1"/>
    </xf>
    <xf numFmtId="0" fontId="39" fillId="8" borderId="14" xfId="0" applyFont="1" applyFill="1" applyBorder="1" applyAlignment="1">
      <alignment horizontal="right" vertical="center"/>
    </xf>
    <xf numFmtId="166" fontId="34" fillId="8" borderId="2" xfId="0" applyNumberFormat="1" applyFont="1" applyFill="1" applyBorder="1" applyAlignment="1">
      <alignment horizontal="center" vertical="center"/>
    </xf>
    <xf numFmtId="166" fontId="34" fillId="8" borderId="1" xfId="0" applyNumberFormat="1" applyFont="1" applyFill="1" applyBorder="1" applyAlignment="1">
      <alignment horizontal="center" vertical="center"/>
    </xf>
    <xf numFmtId="1" fontId="64" fillId="10" borderId="2" xfId="0" applyNumberFormat="1" applyFont="1" applyFill="1" applyBorder="1" applyAlignment="1">
      <alignment horizontal="center" vertical="center"/>
    </xf>
    <xf numFmtId="1" fontId="64" fillId="10" borderId="1" xfId="0" applyNumberFormat="1" applyFont="1" applyFill="1" applyBorder="1" applyAlignment="1">
      <alignment horizontal="center" vertical="center"/>
    </xf>
    <xf numFmtId="1" fontId="65" fillId="10" borderId="1" xfId="0" applyNumberFormat="1" applyFont="1" applyFill="1" applyBorder="1" applyAlignment="1">
      <alignment horizontal="center" vertical="center"/>
    </xf>
    <xf numFmtId="0" fontId="34" fillId="8" borderId="14" xfId="0" applyFont="1" applyFill="1" applyBorder="1" applyAlignment="1">
      <alignment horizontal="right" vertical="center"/>
    </xf>
    <xf numFmtId="0" fontId="34" fillId="8" borderId="8" xfId="0" applyFont="1" applyFill="1" applyBorder="1" applyAlignment="1">
      <alignment horizontal="right" vertical="center"/>
    </xf>
    <xf numFmtId="0" fontId="61" fillId="11" borderId="26" xfId="0" applyFont="1" applyFill="1" applyBorder="1" applyAlignment="1">
      <alignment vertical="center"/>
    </xf>
    <xf numFmtId="0" fontId="54" fillId="3" borderId="24" xfId="0" applyFont="1" applyFill="1" applyBorder="1" applyAlignment="1">
      <alignment horizontal="center" vertical="center" wrapText="1"/>
    </xf>
    <xf numFmtId="0" fontId="55" fillId="3" borderId="27" xfId="0" applyFont="1" applyFill="1" applyBorder="1" applyAlignment="1">
      <alignment horizontal="center" vertical="center" wrapText="1"/>
    </xf>
    <xf numFmtId="0" fontId="17" fillId="12" borderId="17" xfId="0" applyFont="1" applyFill="1" applyBorder="1" applyAlignment="1">
      <alignment horizontal="center" vertical="center" wrapText="1"/>
    </xf>
    <xf numFmtId="7" fontId="20" fillId="7" borderId="30" xfId="0" applyNumberFormat="1" applyFont="1" applyFill="1" applyBorder="1" applyAlignment="1">
      <alignment horizontal="center" vertical="center" wrapText="1"/>
    </xf>
    <xf numFmtId="0" fontId="38" fillId="3" borderId="27" xfId="0" applyFont="1" applyFill="1" applyBorder="1" applyAlignment="1">
      <alignment horizontal="center" vertical="center" wrapText="1"/>
    </xf>
    <xf numFmtId="41" fontId="38" fillId="4" borderId="27" xfId="0" applyNumberFormat="1" applyFont="1" applyFill="1" applyBorder="1" applyAlignment="1">
      <alignment horizontal="left" vertical="center" wrapText="1"/>
    </xf>
    <xf numFmtId="164" fontId="38" fillId="7" borderId="27" xfId="0" applyNumberFormat="1" applyFont="1" applyFill="1" applyBorder="1" applyAlignment="1">
      <alignment horizontal="center" vertical="center"/>
    </xf>
    <xf numFmtId="164" fontId="36" fillId="7" borderId="31" xfId="0" applyNumberFormat="1" applyFont="1" applyFill="1" applyBorder="1" applyAlignment="1">
      <alignment horizontal="center" vertical="center"/>
    </xf>
    <xf numFmtId="1" fontId="64" fillId="10" borderId="9" xfId="0" applyNumberFormat="1" applyFont="1" applyFill="1" applyBorder="1" applyAlignment="1">
      <alignment horizontal="center" vertical="center"/>
    </xf>
    <xf numFmtId="0" fontId="39" fillId="8" borderId="13" xfId="0" applyFont="1" applyFill="1" applyBorder="1" applyAlignment="1">
      <alignment horizontal="right" vertical="center"/>
    </xf>
    <xf numFmtId="166" fontId="34" fillId="8" borderId="24" xfId="0" applyNumberFormat="1" applyFont="1" applyFill="1" applyBorder="1" applyAlignment="1">
      <alignment horizontal="center" vertical="center"/>
    </xf>
    <xf numFmtId="41" fontId="31" fillId="6" borderId="9" xfId="0" applyNumberFormat="1" applyFont="1" applyFill="1" applyBorder="1" applyAlignment="1">
      <alignment horizontal="center" vertical="center"/>
    </xf>
    <xf numFmtId="164" fontId="49" fillId="7" borderId="24" xfId="0" applyNumberFormat="1" applyFont="1" applyFill="1" applyBorder="1" applyAlignment="1">
      <alignment vertical="center"/>
    </xf>
    <xf numFmtId="0" fontId="31" fillId="9" borderId="1" xfId="0" applyFont="1" applyFill="1" applyBorder="1" applyAlignment="1">
      <alignment horizontal="right" vertical="center"/>
    </xf>
    <xf numFmtId="164" fontId="49" fillId="7" borderId="1" xfId="0" applyNumberFormat="1" applyFont="1" applyFill="1" applyBorder="1" applyAlignment="1">
      <alignment vertical="center"/>
    </xf>
    <xf numFmtId="164" fontId="39" fillId="7" borderId="2" xfId="0" applyNumberFormat="1" applyFont="1" applyFill="1" applyBorder="1" applyAlignment="1">
      <alignment vertical="center"/>
    </xf>
    <xf numFmtId="164" fontId="39" fillId="7" borderId="9" xfId="0" applyNumberFormat="1" applyFont="1" applyFill="1" applyBorder="1" applyAlignment="1">
      <alignment vertical="center"/>
    </xf>
    <xf numFmtId="164" fontId="39" fillId="7" borderId="1" xfId="0" applyNumberFormat="1" applyFont="1" applyFill="1" applyBorder="1" applyAlignment="1">
      <alignment vertical="center"/>
    </xf>
    <xf numFmtId="0" fontId="0" fillId="9" borderId="32" xfId="0" applyFill="1" applyBorder="1" applyAlignment="1">
      <alignment vertical="center"/>
    </xf>
    <xf numFmtId="0" fontId="0" fillId="9" borderId="20" xfId="0" applyFill="1" applyBorder="1" applyAlignment="1">
      <alignment vertical="center"/>
    </xf>
    <xf numFmtId="166" fontId="31" fillId="6" borderId="20" xfId="0" applyNumberFormat="1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 wrapText="1"/>
    </xf>
    <xf numFmtId="41" fontId="0" fillId="9" borderId="28" xfId="0" applyNumberFormat="1" applyFill="1" applyBorder="1" applyAlignment="1">
      <alignment horizontal="center" vertical="center"/>
    </xf>
    <xf numFmtId="164" fontId="31" fillId="9" borderId="28" xfId="0" applyNumberFormat="1" applyFont="1" applyFill="1" applyBorder="1" applyAlignment="1">
      <alignment vertical="center"/>
    </xf>
    <xf numFmtId="164" fontId="57" fillId="9" borderId="29" xfId="0" applyNumberFormat="1" applyFont="1" applyFill="1" applyBorder="1" applyAlignment="1">
      <alignment vertical="center"/>
    </xf>
    <xf numFmtId="166" fontId="31" fillId="6" borderId="32" xfId="0" applyNumberFormat="1" applyFont="1" applyFill="1" applyBorder="1" applyAlignment="1">
      <alignment horizontal="center" vertical="center"/>
    </xf>
    <xf numFmtId="0" fontId="2" fillId="9" borderId="33" xfId="0" applyFont="1" applyFill="1" applyBorder="1" applyAlignment="1">
      <alignment horizontal="center" vertical="center" wrapText="1"/>
    </xf>
    <xf numFmtId="41" fontId="0" fillId="9" borderId="33" xfId="0" applyNumberFormat="1" applyFill="1" applyBorder="1" applyAlignment="1">
      <alignment horizontal="center" vertical="center"/>
    </xf>
    <xf numFmtId="164" fontId="31" fillId="9" borderId="33" xfId="0" applyNumberFormat="1" applyFont="1" applyFill="1" applyBorder="1" applyAlignment="1">
      <alignment vertical="center"/>
    </xf>
    <xf numFmtId="164" fontId="57" fillId="9" borderId="34" xfId="0" applyNumberFormat="1" applyFont="1" applyFill="1" applyBorder="1" applyAlignment="1">
      <alignment vertical="center"/>
    </xf>
    <xf numFmtId="41" fontId="27" fillId="0" borderId="16" xfId="0" applyNumberFormat="1" applyFont="1" applyBorder="1" applyAlignment="1">
      <alignment horizontal="center" vertical="center"/>
    </xf>
    <xf numFmtId="41" fontId="27" fillId="0" borderId="3" xfId="0" applyNumberFormat="1" applyFont="1" applyBorder="1" applyAlignment="1">
      <alignment horizontal="center" vertical="center"/>
    </xf>
    <xf numFmtId="41" fontId="27" fillId="0" borderId="14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14" fontId="59" fillId="2" borderId="15" xfId="0" applyNumberFormat="1" applyFont="1" applyFill="1" applyBorder="1" applyAlignment="1">
      <alignment horizontal="center" vertical="center"/>
    </xf>
    <xf numFmtId="14" fontId="59" fillId="2" borderId="10" xfId="0" applyNumberFormat="1" applyFont="1" applyFill="1" applyBorder="1" applyAlignment="1">
      <alignment horizontal="center" vertical="center"/>
    </xf>
    <xf numFmtId="14" fontId="59" fillId="2" borderId="13" xfId="0" applyNumberFormat="1" applyFont="1" applyFill="1" applyBorder="1" applyAlignment="1">
      <alignment horizontal="center" vertical="center"/>
    </xf>
    <xf numFmtId="0" fontId="25" fillId="2" borderId="17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164" fontId="37" fillId="2" borderId="3" xfId="0" applyNumberFormat="1" applyFont="1" applyFill="1" applyBorder="1" applyAlignment="1">
      <alignment horizontal="center" vertical="center" wrapText="1"/>
    </xf>
    <xf numFmtId="41" fontId="27" fillId="0" borderId="15" xfId="0" applyNumberFormat="1" applyFont="1" applyBorder="1" applyAlignment="1">
      <alignment horizontal="center" vertical="center"/>
    </xf>
    <xf numFmtId="41" fontId="27" fillId="0" borderId="10" xfId="0" applyNumberFormat="1" applyFont="1" applyBorder="1" applyAlignment="1">
      <alignment horizontal="center" vertical="center"/>
    </xf>
    <xf numFmtId="41" fontId="27" fillId="0" borderId="13" xfId="0" applyNumberFormat="1" applyFont="1" applyBorder="1" applyAlignment="1">
      <alignment horizontal="center" vertical="center"/>
    </xf>
    <xf numFmtId="164" fontId="36" fillId="2" borderId="0" xfId="0" applyNumberFormat="1" applyFont="1" applyFill="1" applyAlignment="1">
      <alignment horizontal="center" vertical="center" wrapText="1"/>
    </xf>
    <xf numFmtId="164" fontId="36" fillId="2" borderId="7" xfId="0" applyNumberFormat="1" applyFont="1" applyFill="1" applyBorder="1" applyAlignment="1">
      <alignment horizontal="right" vertical="center" wrapText="1"/>
    </xf>
    <xf numFmtId="164" fontId="36" fillId="2" borderId="8" xfId="0" applyNumberFormat="1" applyFont="1" applyFill="1" applyBorder="1" applyAlignment="1">
      <alignment horizontal="right" vertical="center" wrapText="1"/>
    </xf>
    <xf numFmtId="41" fontId="23" fillId="2" borderId="15" xfId="0" applyNumberFormat="1" applyFont="1" applyFill="1" applyBorder="1" applyAlignment="1">
      <alignment horizontal="center" vertical="center"/>
    </xf>
    <xf numFmtId="41" fontId="24" fillId="2" borderId="10" xfId="0" applyNumberFormat="1" applyFont="1" applyFill="1" applyBorder="1" applyAlignment="1">
      <alignment horizontal="center" vertical="center"/>
    </xf>
    <xf numFmtId="41" fontId="7" fillId="2" borderId="17" xfId="0" applyNumberFormat="1" applyFont="1" applyFill="1" applyBorder="1" applyAlignment="1">
      <alignment horizontal="center" vertical="center"/>
    </xf>
    <xf numFmtId="41" fontId="7" fillId="2" borderId="0" xfId="0" applyNumberFormat="1" applyFont="1" applyFill="1" applyAlignment="1">
      <alignment horizontal="center" vertical="center"/>
    </xf>
    <xf numFmtId="41" fontId="7" fillId="2" borderId="18" xfId="0" applyNumberFormat="1" applyFont="1" applyFill="1" applyBorder="1" applyAlignment="1">
      <alignment horizontal="center" vertical="center"/>
    </xf>
    <xf numFmtId="164" fontId="21" fillId="2" borderId="0" xfId="0" applyNumberFormat="1" applyFont="1" applyFill="1" applyAlignment="1">
      <alignment horizontal="center" vertical="center"/>
    </xf>
    <xf numFmtId="164" fontId="21" fillId="2" borderId="18" xfId="0" applyNumberFormat="1" applyFont="1" applyFill="1" applyBorder="1" applyAlignment="1">
      <alignment horizontal="center" vertical="center"/>
    </xf>
    <xf numFmtId="41" fontId="31" fillId="0" borderId="16" xfId="0" applyNumberFormat="1" applyFont="1" applyBorder="1" applyAlignment="1"/>
    <xf numFmtId="165" fontId="36" fillId="6" borderId="12" xfId="0" applyNumberFormat="1" applyFont="1" applyFill="1" applyBorder="1" applyAlignment="1">
      <alignment horizontal="center" vertical="center" wrapText="1"/>
    </xf>
    <xf numFmtId="41" fontId="66" fillId="6" borderId="0" xfId="0" applyNumberFormat="1" applyFont="1" applyFill="1" applyAlignment="1">
      <alignment horizontal="center" vertical="center"/>
    </xf>
  </cellXfs>
  <cellStyles count="4">
    <cellStyle name="Currency" xfId="3" builtinId="4"/>
    <cellStyle name="Hyperlink" xfId="1" builtinId="8"/>
    <cellStyle name="Normal" xfId="0" builtinId="0"/>
    <cellStyle name="Normal 2" xfId="2" xr:uid="{88C5F44F-B25C-4D3A-93D4-F45366010FBE}"/>
  </cellStyles>
  <dxfs count="0"/>
  <tableStyles count="0" defaultTableStyle="TableStyleMedium9" defaultPivotStyle="PivotStyleLight16"/>
  <colors>
    <mruColors>
      <color rgb="FFD610A2"/>
      <color rgb="FFFABCEA"/>
      <color rgb="FFFCDCF4"/>
      <color rgb="FFFFFF99"/>
      <color rgb="FFF1F5F9"/>
      <color rgb="FFFF5353"/>
      <color rgb="FFFFFFFF"/>
      <color rgb="FFFFBF09"/>
      <color rgb="FFFFFFCC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wmf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91109</xdr:colOff>
      <xdr:row>35</xdr:row>
      <xdr:rowOff>210888</xdr:rowOff>
    </xdr:from>
    <xdr:to>
      <xdr:col>1</xdr:col>
      <xdr:colOff>345952</xdr:colOff>
      <xdr:row>39</xdr:row>
      <xdr:rowOff>64030</xdr:rowOff>
    </xdr:to>
    <xdr:pic>
      <xdr:nvPicPr>
        <xdr:cNvPr id="2" name="Picture 6" descr="C:\Program Files (x86)\Microsoft Office\MEDIA\CAGCAT10\j0304933.wmf">
          <a:extLst>
            <a:ext uri="{FF2B5EF4-FFF2-40B4-BE49-F238E27FC236}">
              <a16:creationId xmlns:a16="http://schemas.microsoft.com/office/drawing/2014/main" id="{5AE56B99-515D-4883-B4B3-A16FB34EF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109" y="8526627"/>
          <a:ext cx="876039" cy="84705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480392</xdr:colOff>
      <xdr:row>0</xdr:row>
      <xdr:rowOff>0</xdr:rowOff>
    </xdr:from>
    <xdr:to>
      <xdr:col>5</xdr:col>
      <xdr:colOff>589722</xdr:colOff>
      <xdr:row>3</xdr:row>
      <xdr:rowOff>108557</xdr:rowOff>
    </xdr:to>
    <xdr:pic>
      <xdr:nvPicPr>
        <xdr:cNvPr id="3" name="Picture 8" descr="C:\Users\janet\AppData\Local\Microsoft\Windows\INetCache\IE\FX4LXLS3\Snoopy-Easter-Eggs[1].jpg">
          <a:extLst>
            <a:ext uri="{FF2B5EF4-FFF2-40B4-BE49-F238E27FC236}">
              <a16:creationId xmlns:a16="http://schemas.microsoft.com/office/drawing/2014/main" id="{1FF1ACA0-B71C-4323-A43F-C8B3F9089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048501" y="0"/>
          <a:ext cx="829917" cy="845709"/>
        </a:xfrm>
        <a:prstGeom prst="rect">
          <a:avLst/>
        </a:prstGeom>
        <a:noFill/>
      </xdr:spPr>
    </xdr:pic>
    <xdr:clientData/>
  </xdr:twoCellAnchor>
  <xdr:twoCellAnchor>
    <xdr:from>
      <xdr:col>3</xdr:col>
      <xdr:colOff>16563</xdr:colOff>
      <xdr:row>2</xdr:row>
      <xdr:rowOff>165651</xdr:rowOff>
    </xdr:from>
    <xdr:to>
      <xdr:col>5</xdr:col>
      <xdr:colOff>679174</xdr:colOff>
      <xdr:row>7</xdr:row>
      <xdr:rowOff>24845</xdr:rowOff>
    </xdr:to>
    <xdr:sp macro="" textlink="">
      <xdr:nvSpPr>
        <xdr:cNvPr id="4" name="Rectangular Callout 4">
          <a:extLst>
            <a:ext uri="{FF2B5EF4-FFF2-40B4-BE49-F238E27FC236}">
              <a16:creationId xmlns:a16="http://schemas.microsoft.com/office/drawing/2014/main" id="{1BDCB077-7CF6-483E-8E2E-01B07B7EF5AD}"/>
            </a:ext>
          </a:extLst>
        </xdr:cNvPr>
        <xdr:cNvSpPr/>
      </xdr:nvSpPr>
      <xdr:spPr>
        <a:xfrm rot="10800000">
          <a:off x="4911585" y="737151"/>
          <a:ext cx="1905002" cy="795129"/>
        </a:xfrm>
        <a:prstGeom prst="wedgeRectCallout">
          <a:avLst>
            <a:gd name="adj1" fmla="val -21210"/>
            <a:gd name="adj2" fmla="val 46094"/>
          </a:avLst>
        </a:prstGeom>
        <a:noFill/>
        <a:ln>
          <a:solidFill>
            <a:srgbClr val="FABCE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800"/>
        </a:p>
      </xdr:txBody>
    </xdr:sp>
    <xdr:clientData/>
  </xdr:twoCellAnchor>
  <xdr:twoCellAnchor editAs="oneCell">
    <xdr:from>
      <xdr:col>1</xdr:col>
      <xdr:colOff>1184413</xdr:colOff>
      <xdr:row>0</xdr:row>
      <xdr:rowOff>342712</xdr:rowOff>
    </xdr:from>
    <xdr:to>
      <xdr:col>1</xdr:col>
      <xdr:colOff>3039718</xdr:colOff>
      <xdr:row>3</xdr:row>
      <xdr:rowOff>176834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1DBBA44-4CE0-4D70-A456-260A98E81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5609" y="342712"/>
          <a:ext cx="1855305" cy="571274"/>
        </a:xfrm>
        <a:prstGeom prst="rect">
          <a:avLst/>
        </a:prstGeom>
      </xdr:spPr>
    </xdr:pic>
    <xdr:clientData/>
  </xdr:twoCellAnchor>
  <xdr:twoCellAnchor>
    <xdr:from>
      <xdr:col>0</xdr:col>
      <xdr:colOff>154849</xdr:colOff>
      <xdr:row>25</xdr:row>
      <xdr:rowOff>118057</xdr:rowOff>
    </xdr:from>
    <xdr:to>
      <xdr:col>1</xdr:col>
      <xdr:colOff>1015403</xdr:colOff>
      <xdr:row>32</xdr:row>
      <xdr:rowOff>27999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33011993-C11E-6EF1-A6E1-F398A6076A42}"/>
            </a:ext>
          </a:extLst>
        </xdr:cNvPr>
        <xdr:cNvGrpSpPr/>
      </xdr:nvGrpSpPr>
      <xdr:grpSpPr>
        <a:xfrm rot="20605448">
          <a:off x="154849" y="6445970"/>
          <a:ext cx="1481750" cy="1301420"/>
          <a:chOff x="7155558" y="7620754"/>
          <a:chExt cx="2066595" cy="934418"/>
        </a:xfrm>
      </xdr:grpSpPr>
      <xdr:sp macro="" textlink="">
        <xdr:nvSpPr>
          <xdr:cNvPr id="6" name="Oval 5">
            <a:extLst>
              <a:ext uri="{FF2B5EF4-FFF2-40B4-BE49-F238E27FC236}">
                <a16:creationId xmlns:a16="http://schemas.microsoft.com/office/drawing/2014/main" id="{ED0638BC-5E6A-4651-B055-A16FDB2C50E1}"/>
              </a:ext>
            </a:extLst>
          </xdr:cNvPr>
          <xdr:cNvSpPr/>
        </xdr:nvSpPr>
        <xdr:spPr>
          <a:xfrm rot="20935510">
            <a:off x="7155558" y="7620754"/>
            <a:ext cx="2066595" cy="934418"/>
          </a:xfrm>
          <a:prstGeom prst="ellipse">
            <a:avLst/>
          </a:prstGeom>
          <a:solidFill>
            <a:srgbClr val="FCDCF4"/>
          </a:solidFill>
          <a:ln>
            <a:solidFill>
              <a:schemeClr val="bg2"/>
            </a:solidFill>
          </a:ln>
          <a:effectLst>
            <a:innerShdw blurRad="63500" dist="50800" dir="13500000">
              <a:prstClr val="black">
                <a:alpha val="50000"/>
              </a:prstClr>
            </a:innerShdw>
            <a:softEdge rad="12700"/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F23B6AD5-FA77-4393-9FFF-3BD83D535AA7}"/>
              </a:ext>
            </a:extLst>
          </xdr:cNvPr>
          <xdr:cNvSpPr txBox="1"/>
        </xdr:nvSpPr>
        <xdr:spPr>
          <a:xfrm rot="20875636">
            <a:off x="7353239" y="7780053"/>
            <a:ext cx="1586810" cy="68670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sz="1200" baseline="0"/>
              <a:t>Please visit our store or</a:t>
            </a:r>
          </a:p>
          <a:p>
            <a:pPr algn="ctr"/>
            <a:r>
              <a:rPr lang="en-US" sz="1200" baseline="0"/>
              <a:t> </a:t>
            </a:r>
            <a:r>
              <a:rPr lang="en-US" sz="1200" b="1" baseline="0">
                <a:solidFill>
                  <a:schemeClr val="accent1">
                    <a:lumMod val="75000"/>
                  </a:schemeClr>
                </a:solidFill>
              </a:rPr>
              <a:t>shop online</a:t>
            </a:r>
          </a:p>
          <a:p>
            <a:pPr algn="ctr"/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for dessert only.</a:t>
            </a:r>
            <a:r>
              <a:rPr lang="en-US" sz="1400" baseline="0"/>
              <a:t> </a:t>
            </a:r>
            <a:endParaRPr lang="en-US" sz="1400"/>
          </a:p>
        </xdr:txBody>
      </xdr:sp>
    </xdr:grpSp>
    <xdr:clientData/>
  </xdr:twoCellAnchor>
  <xdr:twoCellAnchor>
    <xdr:from>
      <xdr:col>0</xdr:col>
      <xdr:colOff>595275</xdr:colOff>
      <xdr:row>6</xdr:row>
      <xdr:rowOff>148594</xdr:rowOff>
    </xdr:from>
    <xdr:to>
      <xdr:col>1</xdr:col>
      <xdr:colOff>128726</xdr:colOff>
      <xdr:row>8</xdr:row>
      <xdr:rowOff>140757</xdr:rowOff>
    </xdr:to>
    <xdr:sp macro="" textlink="">
      <xdr:nvSpPr>
        <xdr:cNvPr id="8" name="Arrow: Right 7">
          <a:extLst>
            <a:ext uri="{FF2B5EF4-FFF2-40B4-BE49-F238E27FC236}">
              <a16:creationId xmlns:a16="http://schemas.microsoft.com/office/drawing/2014/main" id="{9CBE7DBB-B507-4530-B02D-527BE84C6F3D}"/>
            </a:ext>
          </a:extLst>
        </xdr:cNvPr>
        <xdr:cNvSpPr/>
      </xdr:nvSpPr>
      <xdr:spPr>
        <a:xfrm rot="7562291">
          <a:off x="498441" y="1719732"/>
          <a:ext cx="348316" cy="15464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oneCellAnchor>
    <xdr:from>
      <xdr:col>5</xdr:col>
      <xdr:colOff>9238</xdr:colOff>
      <xdr:row>4</xdr:row>
      <xdr:rowOff>141442</xdr:rowOff>
    </xdr:from>
    <xdr:ext cx="670891" cy="173934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133C1A60-65A8-47EB-B267-19578D67E3E1}"/>
            </a:ext>
          </a:extLst>
        </xdr:cNvPr>
        <xdr:cNvSpPr txBox="1"/>
      </xdr:nvSpPr>
      <xdr:spPr>
        <a:xfrm>
          <a:off x="6171180" y="1284442"/>
          <a:ext cx="670891" cy="173934"/>
        </a:xfrm>
        <a:prstGeom prst="rect">
          <a:avLst/>
        </a:prstGeom>
        <a:solidFill>
          <a:srgbClr val="FCDCF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>
              <a:solidFill>
                <a:sysClr val="windowText" lastClr="000000"/>
              </a:solidFill>
            </a:rPr>
            <a:t>Enter  Here</a:t>
          </a:r>
        </a:p>
      </xdr:txBody>
    </xdr:sp>
    <xdr:clientData/>
  </xdr:oneCellAnchor>
  <xdr:twoCellAnchor>
    <xdr:from>
      <xdr:col>3</xdr:col>
      <xdr:colOff>397562</xdr:colOff>
      <xdr:row>46</xdr:row>
      <xdr:rowOff>173935</xdr:rowOff>
    </xdr:from>
    <xdr:to>
      <xdr:col>4</xdr:col>
      <xdr:colOff>49693</xdr:colOff>
      <xdr:row>46</xdr:row>
      <xdr:rowOff>173935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9A784377-9992-9334-3F71-99CFD0E8DF0F}"/>
            </a:ext>
          </a:extLst>
        </xdr:cNvPr>
        <xdr:cNvCxnSpPr/>
      </xdr:nvCxnSpPr>
      <xdr:spPr>
        <a:xfrm>
          <a:off x="5292584" y="9781761"/>
          <a:ext cx="20706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562262</xdr:colOff>
      <xdr:row>30</xdr:row>
      <xdr:rowOff>64034</xdr:rowOff>
    </xdr:from>
    <xdr:to>
      <xdr:col>1</xdr:col>
      <xdr:colOff>1531904</xdr:colOff>
      <xdr:row>34</xdr:row>
      <xdr:rowOff>49695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727518D9-9989-CF94-6669-E2F2EF9565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382" t="36078" r="2575" b="5152"/>
        <a:stretch>
          <a:fillRect/>
        </a:stretch>
      </xdr:blipFill>
      <xdr:spPr>
        <a:xfrm>
          <a:off x="1183458" y="7385860"/>
          <a:ext cx="969642" cy="780792"/>
        </a:xfrm>
        <a:prstGeom prst="rect">
          <a:avLst/>
        </a:prstGeom>
        <a:ln w="76200">
          <a:solidFill>
            <a:srgbClr val="7030A0"/>
          </a:solidFill>
        </a:ln>
        <a:effectLst>
          <a:softEdge rad="112500"/>
        </a:effectLst>
      </xdr:spPr>
    </xdr:pic>
    <xdr:clientData/>
  </xdr:twoCellAnchor>
  <xdr:twoCellAnchor>
    <xdr:from>
      <xdr:col>1</xdr:col>
      <xdr:colOff>1898220</xdr:colOff>
      <xdr:row>31</xdr:row>
      <xdr:rowOff>29309</xdr:rowOff>
    </xdr:from>
    <xdr:to>
      <xdr:col>1</xdr:col>
      <xdr:colOff>2121957</xdr:colOff>
      <xdr:row>31</xdr:row>
      <xdr:rowOff>153868</xdr:rowOff>
    </xdr:to>
    <xdr:sp macro="" textlink="">
      <xdr:nvSpPr>
        <xdr:cNvPr id="23" name="Arrow: Right 22">
          <a:extLst>
            <a:ext uri="{FF2B5EF4-FFF2-40B4-BE49-F238E27FC236}">
              <a16:creationId xmlns:a16="http://schemas.microsoft.com/office/drawing/2014/main" id="{68B1AAAD-B450-4EDC-916B-53AF14DFA229}"/>
            </a:ext>
          </a:extLst>
        </xdr:cNvPr>
        <xdr:cNvSpPr/>
      </xdr:nvSpPr>
      <xdr:spPr>
        <a:xfrm>
          <a:off x="2519416" y="7549918"/>
          <a:ext cx="223737" cy="124559"/>
        </a:xfrm>
        <a:prstGeom prst="rightArrow">
          <a:avLst>
            <a:gd name="adj1" fmla="val 50000"/>
            <a:gd name="adj2" fmla="val 51221"/>
          </a:avLst>
        </a:prstGeom>
        <a:solidFill>
          <a:srgbClr val="FABCEA"/>
        </a:solidFill>
        <a:ln>
          <a:solidFill>
            <a:srgbClr val="FABCE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418166</xdr:colOff>
      <xdr:row>14</xdr:row>
      <xdr:rowOff>113480</xdr:rowOff>
    </xdr:from>
    <xdr:to>
      <xdr:col>3</xdr:col>
      <xdr:colOff>550293</xdr:colOff>
      <xdr:row>14</xdr:row>
      <xdr:rowOff>425647</xdr:rowOff>
    </xdr:to>
    <xdr:sp macro="" textlink="">
      <xdr:nvSpPr>
        <xdr:cNvPr id="29" name="Arrow: Right 28">
          <a:extLst>
            <a:ext uri="{FF2B5EF4-FFF2-40B4-BE49-F238E27FC236}">
              <a16:creationId xmlns:a16="http://schemas.microsoft.com/office/drawing/2014/main" id="{543969A1-BF24-4A8E-9BD1-B65347D49ED4}"/>
            </a:ext>
          </a:extLst>
        </xdr:cNvPr>
        <xdr:cNvSpPr/>
      </xdr:nvSpPr>
      <xdr:spPr>
        <a:xfrm rot="5400000">
          <a:off x="5223168" y="3673913"/>
          <a:ext cx="312167" cy="13212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389282</xdr:colOff>
      <xdr:row>23</xdr:row>
      <xdr:rowOff>190499</xdr:rowOff>
    </xdr:from>
    <xdr:to>
      <xdr:col>3</xdr:col>
      <xdr:colOff>543930</xdr:colOff>
      <xdr:row>24</xdr:row>
      <xdr:rowOff>340032</xdr:rowOff>
    </xdr:to>
    <xdr:sp macro="" textlink="">
      <xdr:nvSpPr>
        <xdr:cNvPr id="31" name="Arrow: Right 30">
          <a:extLst>
            <a:ext uri="{FF2B5EF4-FFF2-40B4-BE49-F238E27FC236}">
              <a16:creationId xmlns:a16="http://schemas.microsoft.com/office/drawing/2014/main" id="{08EAA96E-2927-4E19-807D-8C38CE7F0BA5}"/>
            </a:ext>
          </a:extLst>
        </xdr:cNvPr>
        <xdr:cNvSpPr/>
      </xdr:nvSpPr>
      <xdr:spPr>
        <a:xfrm rot="5400000">
          <a:off x="5187470" y="5853246"/>
          <a:ext cx="348316" cy="154648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3</xdr:col>
      <xdr:colOff>426501</xdr:colOff>
      <xdr:row>35</xdr:row>
      <xdr:rowOff>21600</xdr:rowOff>
    </xdr:from>
    <xdr:to>
      <xdr:col>4</xdr:col>
      <xdr:colOff>8590</xdr:colOff>
      <xdr:row>35</xdr:row>
      <xdr:rowOff>380956</xdr:rowOff>
    </xdr:to>
    <xdr:sp macro="" textlink="">
      <xdr:nvSpPr>
        <xdr:cNvPr id="32" name="Arrow: Right 31">
          <a:extLst>
            <a:ext uri="{FF2B5EF4-FFF2-40B4-BE49-F238E27FC236}">
              <a16:creationId xmlns:a16="http://schemas.microsoft.com/office/drawing/2014/main" id="{77D03EC5-DD34-4BB9-B66D-A8D7A83DDCE4}"/>
            </a:ext>
          </a:extLst>
        </xdr:cNvPr>
        <xdr:cNvSpPr/>
      </xdr:nvSpPr>
      <xdr:spPr>
        <a:xfrm rot="5400000">
          <a:off x="5210357" y="8249723"/>
          <a:ext cx="359356" cy="137024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  <xdr:twoCellAnchor>
    <xdr:from>
      <xdr:col>2</xdr:col>
      <xdr:colOff>466384</xdr:colOff>
      <xdr:row>46</xdr:row>
      <xdr:rowOff>312181</xdr:rowOff>
    </xdr:from>
    <xdr:to>
      <xdr:col>3</xdr:col>
      <xdr:colOff>259765</xdr:colOff>
      <xdr:row>47</xdr:row>
      <xdr:rowOff>127241</xdr:rowOff>
    </xdr:to>
    <xdr:sp macro="" textlink="">
      <xdr:nvSpPr>
        <xdr:cNvPr id="33" name="Arrow: Right 32">
          <a:extLst>
            <a:ext uri="{FF2B5EF4-FFF2-40B4-BE49-F238E27FC236}">
              <a16:creationId xmlns:a16="http://schemas.microsoft.com/office/drawing/2014/main" id="{8E635F5F-9549-40FF-9341-5426CB7C7F8C}"/>
            </a:ext>
          </a:extLst>
        </xdr:cNvPr>
        <xdr:cNvSpPr/>
      </xdr:nvSpPr>
      <xdr:spPr>
        <a:xfrm rot="13341228">
          <a:off x="4806471" y="10516355"/>
          <a:ext cx="348316" cy="154647"/>
        </a:xfrm>
        <a:prstGeom prst="rightArrow">
          <a:avLst>
            <a:gd name="adj1" fmla="val 50000"/>
            <a:gd name="adj2" fmla="val 50132"/>
          </a:avLst>
        </a:prstGeom>
        <a:solidFill>
          <a:srgbClr val="FFFF00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rgbClr val="FF66CC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3</xdr:row>
      <xdr:rowOff>28575</xdr:rowOff>
    </xdr:from>
    <xdr:to>
      <xdr:col>0</xdr:col>
      <xdr:colOff>495300</xdr:colOff>
      <xdr:row>3</xdr:row>
      <xdr:rowOff>161925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CC3D8324-2F79-9370-2BCF-464621F6D574}"/>
            </a:ext>
          </a:extLst>
        </xdr:cNvPr>
        <xdr:cNvSpPr/>
      </xdr:nvSpPr>
      <xdr:spPr>
        <a:xfrm>
          <a:off x="161925" y="4019550"/>
          <a:ext cx="333375" cy="13335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28</xdr:col>
      <xdr:colOff>19050</xdr:colOff>
      <xdr:row>3</xdr:row>
      <xdr:rowOff>19050</xdr:rowOff>
    </xdr:from>
    <xdr:to>
      <xdr:col>28</xdr:col>
      <xdr:colOff>438150</xdr:colOff>
      <xdr:row>3</xdr:row>
      <xdr:rowOff>171450</xdr:rowOff>
    </xdr:to>
    <xdr:sp macro="" textlink="">
      <xdr:nvSpPr>
        <xdr:cNvPr id="4" name="Arrow: Left 3">
          <a:extLst>
            <a:ext uri="{FF2B5EF4-FFF2-40B4-BE49-F238E27FC236}">
              <a16:creationId xmlns:a16="http://schemas.microsoft.com/office/drawing/2014/main" id="{A2F9FAC6-ED6B-757A-9179-970E4B141803}"/>
            </a:ext>
          </a:extLst>
        </xdr:cNvPr>
        <xdr:cNvSpPr/>
      </xdr:nvSpPr>
      <xdr:spPr>
        <a:xfrm>
          <a:off x="8467725" y="4010025"/>
          <a:ext cx="419100" cy="15240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D1399-99CC-43B5-94A4-E070B7097C6D}">
  <sheetPr>
    <pageSetUpPr fitToPage="1"/>
  </sheetPr>
  <dimension ref="A1:AF53"/>
  <sheetViews>
    <sheetView showGridLines="0" tabSelected="1" zoomScale="115" zoomScaleNormal="115" workbookViewId="0">
      <selection activeCell="AD10" sqref="AD10"/>
    </sheetView>
  </sheetViews>
  <sheetFormatPr defaultColWidth="9.140625" defaultRowHeight="21"/>
  <cols>
    <col min="1" max="1" width="9.28515625" style="115" customWidth="1"/>
    <col min="2" max="2" width="72.5703125" style="111" customWidth="1"/>
    <col min="3" max="3" width="8.28515625" style="111" customWidth="1"/>
    <col min="4" max="4" width="8.28515625" style="119" customWidth="1"/>
    <col min="5" max="5" width="10.85546875" style="117" customWidth="1"/>
    <col min="6" max="6" width="10.28515625" style="118" customWidth="1"/>
    <col min="7" max="7" width="17.28515625" style="71" hidden="1" customWidth="1"/>
    <col min="8" max="8" width="12.7109375" style="71" hidden="1" customWidth="1"/>
    <col min="9" max="9" width="12.5703125" style="71" hidden="1" customWidth="1"/>
    <col min="10" max="22" width="9.140625" style="71" hidden="1" customWidth="1"/>
    <col min="23" max="23" width="0.5703125" style="71" hidden="1" customWidth="1"/>
    <col min="24" max="27" width="9.140625" style="71" hidden="1" customWidth="1"/>
    <col min="28" max="28" width="10.42578125" style="71" bestFit="1" customWidth="1"/>
    <col min="29" max="29" width="31.42578125" style="71" customWidth="1"/>
    <col min="30" max="30" width="4.140625" style="71" customWidth="1"/>
    <col min="31" max="16384" width="9.140625" style="71"/>
  </cols>
  <sheetData>
    <row r="1" spans="1:32" s="65" customFormat="1" ht="32.25" customHeight="1">
      <c r="A1" s="183" t="s">
        <v>12</v>
      </c>
      <c r="B1" s="184"/>
      <c r="C1" s="61"/>
      <c r="D1" s="62"/>
      <c r="E1" s="63"/>
      <c r="F1" s="64"/>
    </row>
    <row r="2" spans="1:32" ht="12.75" customHeight="1">
      <c r="A2" s="66"/>
      <c r="B2" s="67"/>
      <c r="C2" s="68"/>
      <c r="D2" s="67"/>
      <c r="E2" s="69"/>
      <c r="F2" s="70"/>
    </row>
    <row r="3" spans="1:32" ht="12.75" customHeight="1">
      <c r="A3" s="185"/>
      <c r="B3" s="186"/>
      <c r="C3" s="186"/>
      <c r="D3" s="186"/>
      <c r="E3" s="186"/>
      <c r="F3" s="187"/>
    </row>
    <row r="4" spans="1:32" ht="32.25" customHeight="1">
      <c r="A4" s="190" t="s">
        <v>68</v>
      </c>
      <c r="B4" s="72"/>
      <c r="C4" s="73"/>
      <c r="D4" s="188" t="s">
        <v>38</v>
      </c>
      <c r="E4" s="188"/>
      <c r="F4" s="189"/>
    </row>
    <row r="5" spans="1:32" ht="12.75" customHeight="1">
      <c r="A5" s="52" t="s">
        <v>2</v>
      </c>
      <c r="B5" s="21"/>
      <c r="C5" s="17"/>
      <c r="D5" s="180" t="s">
        <v>14</v>
      </c>
      <c r="E5" s="180"/>
      <c r="F5" s="74"/>
    </row>
    <row r="6" spans="1:32" ht="12.75" customHeight="1" thickBot="1">
      <c r="A6" s="52" t="s">
        <v>3</v>
      </c>
      <c r="B6" s="22"/>
      <c r="C6" s="3"/>
      <c r="D6" s="180"/>
      <c r="E6" s="180"/>
      <c r="F6" s="75"/>
      <c r="Q6" s="76"/>
    </row>
    <row r="7" spans="1:32" ht="12.75" customHeight="1" thickBot="1">
      <c r="A7" s="53" t="s">
        <v>4</v>
      </c>
      <c r="B7" s="23"/>
      <c r="C7" s="4"/>
      <c r="D7" s="176" t="s">
        <v>15</v>
      </c>
      <c r="E7" s="176"/>
      <c r="F7" s="191"/>
      <c r="H7" s="77"/>
    </row>
    <row r="8" spans="1:32" ht="15" customHeight="1">
      <c r="A8" s="78"/>
      <c r="B8" s="192" t="s">
        <v>69</v>
      </c>
      <c r="C8" s="79"/>
      <c r="D8" s="79"/>
      <c r="E8" s="79"/>
      <c r="F8" s="80"/>
    </row>
    <row r="9" spans="1:32" ht="33.75" customHeight="1" thickBot="1">
      <c r="A9" s="120" t="s">
        <v>0</v>
      </c>
      <c r="B9" s="121" t="s">
        <v>41</v>
      </c>
      <c r="C9" s="122" t="s">
        <v>6</v>
      </c>
      <c r="D9" s="123" t="s">
        <v>16</v>
      </c>
      <c r="E9" s="124" t="s">
        <v>17</v>
      </c>
      <c r="F9" s="124" t="s">
        <v>1</v>
      </c>
      <c r="I9" s="81">
        <v>0.5</v>
      </c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</row>
    <row r="10" spans="1:32" s="82" customFormat="1" ht="22.5" customHeight="1" thickTop="1" thickBot="1">
      <c r="A10" s="160">
        <v>0</v>
      </c>
      <c r="B10" s="153" t="s">
        <v>36</v>
      </c>
      <c r="C10" s="161"/>
      <c r="D10" s="162">
        <f>4*A10</f>
        <v>0</v>
      </c>
      <c r="E10" s="163">
        <f>E16+SUM($E$19:$E$23)</f>
        <v>101.63000000000001</v>
      </c>
      <c r="F10" s="164">
        <f>E10*A10</f>
        <v>0</v>
      </c>
      <c r="I10" s="81">
        <v>0.52083333333333337</v>
      </c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C10" s="71"/>
      <c r="AD10" s="71"/>
      <c r="AE10" s="71"/>
      <c r="AF10" s="71"/>
    </row>
    <row r="11" spans="1:32" s="82" customFormat="1" ht="22.5" customHeight="1" thickBot="1">
      <c r="A11" s="155">
        <v>0</v>
      </c>
      <c r="B11" s="154" t="s">
        <v>37</v>
      </c>
      <c r="C11" s="156"/>
      <c r="D11" s="157">
        <f t="shared" ref="D11:D12" si="0">4*A11</f>
        <v>0</v>
      </c>
      <c r="E11" s="158">
        <f>E17+SUM($E$19:$E$23)</f>
        <v>265.68</v>
      </c>
      <c r="F11" s="159">
        <f t="shared" ref="F11" si="1">E11*A11</f>
        <v>0</v>
      </c>
      <c r="I11" s="8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B11" s="6"/>
      <c r="AC11" s="71"/>
      <c r="AD11" s="71"/>
      <c r="AE11" s="71"/>
      <c r="AF11" s="71"/>
    </row>
    <row r="12" spans="1:32" s="82" customFormat="1" ht="22.5" customHeight="1" thickBot="1">
      <c r="A12" s="155">
        <v>0</v>
      </c>
      <c r="B12" s="154" t="s">
        <v>45</v>
      </c>
      <c r="C12" s="156"/>
      <c r="D12" s="157">
        <f t="shared" si="0"/>
        <v>0</v>
      </c>
      <c r="E12" s="158">
        <f>E18+SUM($E$19:$E$23)</f>
        <v>111.63000000000001</v>
      </c>
      <c r="F12" s="159">
        <f t="shared" ref="F12" si="2">E12*A12</f>
        <v>0</v>
      </c>
      <c r="I12" s="8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B12" s="6"/>
      <c r="AC12" s="71"/>
      <c r="AD12" s="71"/>
      <c r="AE12" s="71"/>
      <c r="AF12" s="71"/>
    </row>
    <row r="13" spans="1:32" ht="8.25" customHeight="1">
      <c r="A13" s="172"/>
      <c r="B13" s="173"/>
      <c r="C13" s="173"/>
      <c r="D13" s="173"/>
      <c r="E13" s="173"/>
      <c r="F13" s="174"/>
      <c r="I13" s="81">
        <v>0.58333333333333337</v>
      </c>
    </row>
    <row r="14" spans="1:32" ht="8.25" customHeight="1" thickBot="1">
      <c r="A14" s="175"/>
      <c r="B14" s="173"/>
      <c r="C14" s="173"/>
      <c r="D14" s="173"/>
      <c r="E14" s="173"/>
      <c r="F14" s="174"/>
      <c r="I14" s="81">
        <v>0.60416666666666663</v>
      </c>
    </row>
    <row r="15" spans="1:32" ht="54" customHeight="1" thickBot="1">
      <c r="A15" s="138" t="s">
        <v>66</v>
      </c>
      <c r="B15" s="125" t="s">
        <v>42</v>
      </c>
      <c r="C15" s="139" t="s">
        <v>40</v>
      </c>
      <c r="D15" s="140" t="s">
        <v>32</v>
      </c>
      <c r="E15" s="141" t="s">
        <v>17</v>
      </c>
      <c r="F15" s="142" t="s">
        <v>1</v>
      </c>
      <c r="G15" s="83"/>
      <c r="H15" s="83"/>
      <c r="K15" s="81">
        <v>0.66666666666666663</v>
      </c>
      <c r="AE15" s="71" t="s">
        <v>6</v>
      </c>
    </row>
    <row r="16" spans="1:32" ht="15.75" customHeight="1" thickTop="1">
      <c r="A16" s="129" t="s">
        <v>57</v>
      </c>
      <c r="B16" s="126" t="s">
        <v>43</v>
      </c>
      <c r="C16" s="127">
        <f>A10</f>
        <v>0</v>
      </c>
      <c r="D16" s="90">
        <v>0</v>
      </c>
      <c r="E16" s="150">
        <v>49.95</v>
      </c>
      <c r="F16" s="49">
        <f>E16*(C16+D16)</f>
        <v>0</v>
      </c>
      <c r="G16" s="83"/>
      <c r="H16" s="83"/>
      <c r="K16" s="81"/>
    </row>
    <row r="17" spans="1:29" ht="15.75" customHeight="1">
      <c r="A17" s="143" t="s">
        <v>58</v>
      </c>
      <c r="B17" s="144" t="s">
        <v>44</v>
      </c>
      <c r="C17" s="145">
        <f>A11</f>
        <v>0</v>
      </c>
      <c r="D17" s="146">
        <v>0</v>
      </c>
      <c r="E17" s="151">
        <v>214</v>
      </c>
      <c r="F17" s="147">
        <f t="shared" ref="F17:F23" si="3">E17*(C17+D17)</f>
        <v>0</v>
      </c>
      <c r="G17" s="83"/>
      <c r="H17" s="83"/>
      <c r="K17" s="81"/>
    </row>
    <row r="18" spans="1:29" ht="15.75" customHeight="1">
      <c r="A18" s="130" t="s">
        <v>56</v>
      </c>
      <c r="B18" s="148" t="s">
        <v>67</v>
      </c>
      <c r="C18" s="128">
        <f>A12</f>
        <v>0</v>
      </c>
      <c r="D18" s="58">
        <v>0</v>
      </c>
      <c r="E18" s="152">
        <v>59.95</v>
      </c>
      <c r="F18" s="149">
        <f t="shared" si="3"/>
        <v>0</v>
      </c>
      <c r="G18" s="83"/>
      <c r="H18" s="83"/>
      <c r="K18" s="81"/>
    </row>
    <row r="19" spans="1:29" ht="15.75" customHeight="1">
      <c r="A19" s="129" t="s">
        <v>56</v>
      </c>
      <c r="B19" s="132" t="s">
        <v>62</v>
      </c>
      <c r="C19" s="127">
        <f>SUM($A$10:$A$12)</f>
        <v>0</v>
      </c>
      <c r="D19" s="59">
        <v>0</v>
      </c>
      <c r="E19" s="46">
        <v>19.98</v>
      </c>
      <c r="F19" s="49">
        <f t="shared" si="3"/>
        <v>0</v>
      </c>
      <c r="G19" s="83"/>
      <c r="H19" s="83"/>
      <c r="K19" s="81"/>
    </row>
    <row r="20" spans="1:29" ht="15.75" customHeight="1">
      <c r="A20" s="130" t="s">
        <v>60</v>
      </c>
      <c r="B20" s="133" t="s">
        <v>54</v>
      </c>
      <c r="C20" s="128">
        <f t="shared" ref="C20:C23" si="4">SUM($A$10:$A$12)</f>
        <v>0</v>
      </c>
      <c r="D20" s="60">
        <v>0</v>
      </c>
      <c r="E20" s="47">
        <v>5.75</v>
      </c>
      <c r="F20" s="49">
        <f t="shared" si="3"/>
        <v>0</v>
      </c>
      <c r="G20" s="83"/>
      <c r="H20" s="83"/>
      <c r="K20" s="81"/>
    </row>
    <row r="21" spans="1:29" ht="15.75" customHeight="1">
      <c r="A21" s="130" t="s">
        <v>59</v>
      </c>
      <c r="B21" s="133" t="s">
        <v>63</v>
      </c>
      <c r="C21" s="128">
        <f t="shared" si="4"/>
        <v>0</v>
      </c>
      <c r="D21" s="60">
        <v>0</v>
      </c>
      <c r="E21" s="47">
        <v>9.75</v>
      </c>
      <c r="F21" s="49">
        <f t="shared" si="3"/>
        <v>0</v>
      </c>
      <c r="G21" s="83"/>
      <c r="H21" s="83"/>
      <c r="K21" s="81"/>
    </row>
    <row r="22" spans="1:29" ht="15.75" customHeight="1">
      <c r="A22" s="130" t="s">
        <v>59</v>
      </c>
      <c r="B22" s="133" t="s">
        <v>64</v>
      </c>
      <c r="C22" s="128">
        <f t="shared" si="4"/>
        <v>0</v>
      </c>
      <c r="D22" s="60">
        <v>0</v>
      </c>
      <c r="E22" s="47">
        <v>9.9499999999999993</v>
      </c>
      <c r="F22" s="49">
        <f t="shared" si="3"/>
        <v>0</v>
      </c>
      <c r="G22" s="83"/>
      <c r="H22" s="83"/>
      <c r="K22" s="81"/>
    </row>
    <row r="23" spans="1:29" ht="15.75" customHeight="1">
      <c r="A23" s="131" t="s">
        <v>61</v>
      </c>
      <c r="B23" s="133" t="s">
        <v>65</v>
      </c>
      <c r="C23" s="128">
        <f t="shared" si="4"/>
        <v>0</v>
      </c>
      <c r="D23" s="60">
        <v>0</v>
      </c>
      <c r="E23" s="47">
        <v>6.25</v>
      </c>
      <c r="F23" s="49">
        <f t="shared" si="3"/>
        <v>0</v>
      </c>
      <c r="G23" s="83"/>
      <c r="H23" s="83"/>
      <c r="K23" s="81"/>
    </row>
    <row r="24" spans="1:29" ht="24" customHeight="1" thickBot="1">
      <c r="A24" s="84"/>
      <c r="B24" s="134" t="s">
        <v>46</v>
      </c>
      <c r="C24" s="85"/>
      <c r="D24" s="86"/>
      <c r="E24" s="54"/>
      <c r="F24" s="45"/>
      <c r="G24" s="83"/>
      <c r="H24" s="83"/>
      <c r="K24" s="81">
        <v>0.6875</v>
      </c>
      <c r="Z24" s="87"/>
    </row>
    <row r="25" spans="1:29" ht="31.5" customHeight="1" thickTop="1" thickBot="1">
      <c r="A25" s="55" t="s">
        <v>6</v>
      </c>
      <c r="B25" s="135" t="s">
        <v>35</v>
      </c>
      <c r="C25" s="56"/>
      <c r="D25" s="39" t="s">
        <v>33</v>
      </c>
      <c r="E25" s="50" t="s">
        <v>17</v>
      </c>
      <c r="F25" s="51" t="s">
        <v>1</v>
      </c>
      <c r="G25" s="83"/>
      <c r="H25" s="83"/>
      <c r="K25" s="81"/>
      <c r="Z25" s="87"/>
      <c r="AC25" s="71" t="s">
        <v>6</v>
      </c>
    </row>
    <row r="26" spans="1:29" ht="15.75" customHeight="1" thickTop="1">
      <c r="A26" s="88">
        <v>0</v>
      </c>
      <c r="B26" s="43" t="s">
        <v>22</v>
      </c>
      <c r="C26" s="89"/>
      <c r="D26" s="90">
        <v>0</v>
      </c>
      <c r="E26" s="11">
        <v>24.99</v>
      </c>
      <c r="F26" s="36">
        <f>D26*E26</f>
        <v>0</v>
      </c>
      <c r="G26" s="2"/>
      <c r="H26" s="91"/>
      <c r="Z26" s="87"/>
    </row>
    <row r="27" spans="1:29" ht="15.75" customHeight="1">
      <c r="A27" s="88">
        <v>0</v>
      </c>
      <c r="B27" s="44" t="s">
        <v>48</v>
      </c>
      <c r="C27" s="89"/>
      <c r="D27" s="33">
        <v>0</v>
      </c>
      <c r="E27" s="8">
        <v>24.99</v>
      </c>
      <c r="F27" s="36">
        <f>D27*E27</f>
        <v>0</v>
      </c>
      <c r="G27" s="92"/>
      <c r="H27" s="91"/>
      <c r="Z27" s="87"/>
    </row>
    <row r="28" spans="1:29" ht="15.75" customHeight="1">
      <c r="A28" s="88">
        <v>0</v>
      </c>
      <c r="B28" s="41" t="s">
        <v>23</v>
      </c>
      <c r="C28" s="89"/>
      <c r="D28" s="58">
        <v>0</v>
      </c>
      <c r="E28" s="11">
        <v>50.35</v>
      </c>
      <c r="F28" s="36">
        <f t="shared" ref="F28:F34" si="5">D28*E28</f>
        <v>0</v>
      </c>
      <c r="G28" s="93"/>
      <c r="H28" s="91"/>
      <c r="K28" s="94" t="s">
        <v>11</v>
      </c>
      <c r="X28" s="71" t="s">
        <v>6</v>
      </c>
      <c r="Z28" s="87"/>
    </row>
    <row r="29" spans="1:29" ht="15.75" customHeight="1">
      <c r="A29" s="88" t="s">
        <v>6</v>
      </c>
      <c r="B29" s="18" t="s">
        <v>52</v>
      </c>
      <c r="C29" s="89"/>
      <c r="D29" s="33">
        <v>0</v>
      </c>
      <c r="E29" s="11">
        <v>32.950000000000003</v>
      </c>
      <c r="F29" s="36">
        <f t="shared" si="5"/>
        <v>0</v>
      </c>
      <c r="G29" s="92"/>
      <c r="H29" s="91"/>
      <c r="K29" s="95"/>
      <c r="Z29" s="87"/>
    </row>
    <row r="30" spans="1:29" ht="15.75" customHeight="1">
      <c r="A30" s="88"/>
      <c r="B30" s="44" t="s">
        <v>18</v>
      </c>
      <c r="C30" s="89"/>
      <c r="D30" s="33">
        <v>0</v>
      </c>
      <c r="E30" s="8">
        <v>37.950000000000003</v>
      </c>
      <c r="F30" s="36">
        <f t="shared" si="5"/>
        <v>0</v>
      </c>
      <c r="G30" s="92"/>
      <c r="H30" s="91"/>
      <c r="K30" s="95"/>
      <c r="Z30" s="87"/>
    </row>
    <row r="31" spans="1:29" ht="15.75" customHeight="1">
      <c r="A31" s="88"/>
      <c r="B31" s="44" t="s">
        <v>30</v>
      </c>
      <c r="C31" s="96"/>
      <c r="D31" s="33">
        <v>0</v>
      </c>
      <c r="E31" s="8">
        <v>37.950000000000003</v>
      </c>
      <c r="F31" s="36">
        <f t="shared" si="5"/>
        <v>0</v>
      </c>
      <c r="G31" s="92"/>
      <c r="H31" s="91"/>
      <c r="K31" s="95"/>
      <c r="Z31" s="87"/>
    </row>
    <row r="32" spans="1:29" ht="15.75" customHeight="1">
      <c r="A32" s="88"/>
      <c r="B32" s="44" t="s">
        <v>24</v>
      </c>
      <c r="C32" s="89"/>
      <c r="D32" s="33">
        <v>0</v>
      </c>
      <c r="E32" s="8">
        <v>65</v>
      </c>
      <c r="F32" s="36">
        <f t="shared" si="5"/>
        <v>0</v>
      </c>
      <c r="G32" s="92"/>
      <c r="H32" s="91"/>
      <c r="K32" s="95"/>
      <c r="Z32" s="87"/>
    </row>
    <row r="33" spans="1:29" ht="15.75" customHeight="1">
      <c r="A33" s="88" t="s">
        <v>6</v>
      </c>
      <c r="B33" s="44" t="s">
        <v>21</v>
      </c>
      <c r="C33" s="89"/>
      <c r="D33" s="33">
        <v>0</v>
      </c>
      <c r="E33" s="8">
        <v>37.950000000000003</v>
      </c>
      <c r="F33" s="36">
        <f t="shared" si="5"/>
        <v>0</v>
      </c>
      <c r="G33" s="92"/>
      <c r="H33" s="91"/>
      <c r="K33" s="95"/>
      <c r="Z33" s="87"/>
    </row>
    <row r="34" spans="1:29" ht="15.75" customHeight="1">
      <c r="A34" s="88"/>
      <c r="B34" s="44" t="s">
        <v>25</v>
      </c>
      <c r="C34" s="89"/>
      <c r="D34" s="34">
        <v>0</v>
      </c>
      <c r="E34" s="24">
        <v>36.75</v>
      </c>
      <c r="F34" s="36">
        <f t="shared" si="5"/>
        <v>0</v>
      </c>
      <c r="G34" s="92"/>
      <c r="H34" s="91"/>
      <c r="K34" s="95"/>
      <c r="Z34" s="87"/>
    </row>
    <row r="35" spans="1:29" ht="15.75" customHeight="1" thickBot="1">
      <c r="A35" s="88"/>
      <c r="B35" s="40"/>
      <c r="C35" s="89"/>
      <c r="D35" s="181" t="s">
        <v>34</v>
      </c>
      <c r="E35" s="182"/>
      <c r="F35" s="48">
        <f>IF(SUM(A10:A12)&gt;0,IF(SUM(D26:D34)&gt;0,-10,0),0)</f>
        <v>0</v>
      </c>
      <c r="G35" s="92"/>
      <c r="H35" s="91"/>
      <c r="K35" s="95" t="s">
        <v>8</v>
      </c>
      <c r="Z35" s="87"/>
      <c r="AC35" s="71" t="s">
        <v>6</v>
      </c>
    </row>
    <row r="36" spans="1:29" ht="31.5" customHeight="1" thickBot="1">
      <c r="A36" s="55" t="s">
        <v>6</v>
      </c>
      <c r="B36" s="136" t="s">
        <v>47</v>
      </c>
      <c r="C36" s="89"/>
      <c r="D36" s="31" t="s">
        <v>31</v>
      </c>
      <c r="E36" s="54"/>
      <c r="F36" s="45"/>
      <c r="G36" s="92"/>
      <c r="H36" s="91"/>
      <c r="K36" s="95" t="s">
        <v>9</v>
      </c>
      <c r="Z36" s="87"/>
    </row>
    <row r="37" spans="1:29" ht="15.75" customHeight="1" thickTop="1">
      <c r="A37" s="88">
        <v>0</v>
      </c>
      <c r="B37" s="43" t="s">
        <v>49</v>
      </c>
      <c r="C37" s="89"/>
      <c r="D37" s="58">
        <v>0</v>
      </c>
      <c r="E37" s="12">
        <v>12.5</v>
      </c>
      <c r="F37" s="36">
        <f t="shared" ref="F37:F43" si="6">D37*E37</f>
        <v>0</v>
      </c>
      <c r="G37" s="92"/>
      <c r="H37" s="91"/>
      <c r="K37" s="95" t="s">
        <v>10</v>
      </c>
      <c r="Z37" s="87"/>
    </row>
    <row r="38" spans="1:29" ht="15.75" customHeight="1">
      <c r="A38" s="88">
        <v>0</v>
      </c>
      <c r="B38" s="41" t="s">
        <v>19</v>
      </c>
      <c r="C38" s="89"/>
      <c r="D38" s="58">
        <v>0</v>
      </c>
      <c r="E38" s="12">
        <v>12.5</v>
      </c>
      <c r="F38" s="36">
        <f t="shared" si="6"/>
        <v>0</v>
      </c>
      <c r="G38" s="92"/>
      <c r="H38" s="91"/>
      <c r="M38" s="168"/>
      <c r="N38" s="168"/>
      <c r="Z38" s="87"/>
    </row>
    <row r="39" spans="1:29" ht="15.75" customHeight="1">
      <c r="A39" s="88">
        <v>0</v>
      </c>
      <c r="B39" s="42" t="s">
        <v>50</v>
      </c>
      <c r="C39" s="89"/>
      <c r="D39" s="32">
        <v>0</v>
      </c>
      <c r="E39" s="12">
        <v>12.5</v>
      </c>
      <c r="F39" s="36">
        <f t="shared" si="6"/>
        <v>0</v>
      </c>
      <c r="G39" s="92"/>
      <c r="H39" s="91"/>
      <c r="Z39" s="87"/>
    </row>
    <row r="40" spans="1:29" ht="15.75" customHeight="1">
      <c r="A40" s="88">
        <v>0</v>
      </c>
      <c r="B40" s="41" t="s">
        <v>53</v>
      </c>
      <c r="C40" s="89"/>
      <c r="D40" s="32">
        <v>0</v>
      </c>
      <c r="E40" s="11">
        <v>19.95</v>
      </c>
      <c r="F40" s="36">
        <f t="shared" si="6"/>
        <v>0</v>
      </c>
      <c r="G40" s="92"/>
      <c r="H40" s="91"/>
      <c r="N40" s="97"/>
      <c r="Z40" s="87"/>
    </row>
    <row r="41" spans="1:29" ht="15.75" customHeight="1">
      <c r="A41" s="88">
        <v>0</v>
      </c>
      <c r="B41" s="41" t="s">
        <v>51</v>
      </c>
      <c r="C41" s="89"/>
      <c r="D41" s="58">
        <v>0</v>
      </c>
      <c r="E41" s="11">
        <v>19.95</v>
      </c>
      <c r="F41" s="36">
        <f t="shared" si="6"/>
        <v>0</v>
      </c>
      <c r="G41" s="92"/>
      <c r="H41" s="91"/>
      <c r="Z41" s="87"/>
    </row>
    <row r="42" spans="1:29" ht="15.75" customHeight="1">
      <c r="A42" s="88">
        <v>0</v>
      </c>
      <c r="B42" s="41" t="s">
        <v>20</v>
      </c>
      <c r="C42" s="89"/>
      <c r="D42" s="58">
        <v>0</v>
      </c>
      <c r="E42" s="11">
        <v>17.79</v>
      </c>
      <c r="F42" s="36">
        <f t="shared" si="6"/>
        <v>0</v>
      </c>
      <c r="G42" s="92"/>
      <c r="H42" s="91"/>
      <c r="Y42" s="98"/>
      <c r="Z42" s="99"/>
    </row>
    <row r="43" spans="1:29" ht="15.75" customHeight="1">
      <c r="A43" s="100">
        <v>0</v>
      </c>
      <c r="B43" s="18" t="s">
        <v>55</v>
      </c>
      <c r="C43" s="89"/>
      <c r="D43" s="58">
        <v>0</v>
      </c>
      <c r="E43" s="11">
        <v>10.75</v>
      </c>
      <c r="F43" s="36">
        <f t="shared" si="6"/>
        <v>0</v>
      </c>
      <c r="G43" s="92"/>
      <c r="H43" s="91"/>
      <c r="Y43" s="98"/>
      <c r="Z43" s="99"/>
    </row>
    <row r="44" spans="1:29" ht="15.75" customHeight="1">
      <c r="A44" s="101"/>
      <c r="B44" s="18"/>
      <c r="C44" s="89"/>
      <c r="D44" s="102"/>
      <c r="E44" s="13" t="s">
        <v>5</v>
      </c>
      <c r="F44" s="37">
        <f>SUM(F16:F43)</f>
        <v>0</v>
      </c>
      <c r="G44" s="1"/>
      <c r="H44" s="103" t="e">
        <f>IF(#REF!="Credit Card",#REF!*0.03,0)</f>
        <v>#REF!</v>
      </c>
      <c r="Y44" s="98"/>
      <c r="Z44" s="98"/>
    </row>
    <row r="45" spans="1:29" ht="21" customHeight="1">
      <c r="A45" s="100">
        <v>0</v>
      </c>
      <c r="B45" s="18"/>
      <c r="C45" s="89"/>
      <c r="D45" s="104"/>
      <c r="E45" s="10" t="s">
        <v>7</v>
      </c>
      <c r="F45" s="38">
        <f>0.06625*F44</f>
        <v>0</v>
      </c>
      <c r="V45" s="98"/>
      <c r="W45" s="98"/>
      <c r="X45" s="98"/>
    </row>
    <row r="46" spans="1:29" ht="15.75" customHeight="1">
      <c r="A46" s="100">
        <v>0</v>
      </c>
      <c r="B46" s="18"/>
      <c r="C46" s="7" t="s">
        <v>29</v>
      </c>
      <c r="D46" s="30"/>
      <c r="E46" s="9" t="s">
        <v>1</v>
      </c>
      <c r="F46" s="37">
        <f>F45+F44</f>
        <v>0</v>
      </c>
      <c r="L46" s="71" t="s">
        <v>6</v>
      </c>
    </row>
    <row r="47" spans="1:29" ht="27" customHeight="1">
      <c r="A47" s="105"/>
      <c r="B47" s="137" t="s">
        <v>13</v>
      </c>
      <c r="C47" s="35" t="s">
        <v>9</v>
      </c>
      <c r="D47" s="57" t="str">
        <f>IF(C47="Credit","Add 3%","")</f>
        <v/>
      </c>
      <c r="E47" s="9" t="s">
        <v>26</v>
      </c>
      <c r="F47" s="37">
        <f>IF(C47="Credit",1.03*F46,F46)</f>
        <v>0</v>
      </c>
    </row>
    <row r="48" spans="1:29" ht="15.75" customHeight="1">
      <c r="A48" s="106"/>
      <c r="B48" s="169" t="s">
        <v>39</v>
      </c>
      <c r="C48" s="170"/>
      <c r="D48" s="171"/>
      <c r="E48" s="107"/>
      <c r="F48" s="108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</row>
    <row r="49" spans="1:29" ht="16.5" customHeight="1">
      <c r="A49" s="101"/>
      <c r="B49" s="177" t="s">
        <v>27</v>
      </c>
      <c r="C49" s="178"/>
      <c r="D49" s="179"/>
      <c r="E49" s="109"/>
      <c r="F49" s="110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</row>
    <row r="50" spans="1:29" ht="15.75" customHeight="1">
      <c r="A50" s="112"/>
      <c r="B50" s="165" t="s">
        <v>28</v>
      </c>
      <c r="C50" s="166"/>
      <c r="D50" s="167"/>
      <c r="E50" s="113"/>
      <c r="F50" s="114"/>
    </row>
    <row r="53" spans="1:29">
      <c r="D53" s="116">
        <f>SUM(D16:D23)+SUM(D37:D43)</f>
        <v>0</v>
      </c>
    </row>
  </sheetData>
  <sheetProtection algorithmName="SHA-512" hashValue="Htu+ENchOC2HdbcZrdMsyYi5dul9flD8YK4ouKBlRum0lIauS26OrjnJ/ouJmHgR6QZdV6g+r5qBUH+xn7pceQ==" saltValue="58ghTZV4f5SOeY5OFTOGSg==" spinCount="100000" sheet="1" objects="1" scenarios="1"/>
  <mergeCells count="11">
    <mergeCell ref="D5:E6"/>
    <mergeCell ref="D35:E35"/>
    <mergeCell ref="A1:B1"/>
    <mergeCell ref="A3:F3"/>
    <mergeCell ref="D4:F4"/>
    <mergeCell ref="B50:D50"/>
    <mergeCell ref="M38:N38"/>
    <mergeCell ref="B48:D48"/>
    <mergeCell ref="A13:F14"/>
    <mergeCell ref="D7:E7"/>
    <mergeCell ref="B49:D49"/>
  </mergeCells>
  <dataValidations count="5">
    <dataValidation type="list" allowBlank="1" showInputMessage="1" showErrorMessage="1" sqref="K29:K37" xr:uid="{0750C6E4-5AA0-49A5-A6B3-EAE2F2DDF3F1}">
      <formula1>$K$29:$K$37</formula1>
    </dataValidation>
    <dataValidation type="list" allowBlank="1" showInputMessage="1" showErrorMessage="1" sqref="C47" xr:uid="{9B7238B4-A4D4-455D-9BCC-1FC9F6B53BAC}">
      <formula1>"Check, Debit, Credit"</formula1>
    </dataValidation>
    <dataValidation type="list" allowBlank="1" showInputMessage="1" showErrorMessage="1" sqref="D19:D24" xr:uid="{2E8D31D8-B095-4CF4-848D-362AC93F92C7}">
      <formula1>"-1,0,1,2,3,4"</formula1>
    </dataValidation>
    <dataValidation type="list" allowBlank="1" showInputMessage="1" showErrorMessage="1" sqref="D16:D18 D37:D43 D26:D34" xr:uid="{42C75597-B7C5-43BD-9760-E8EC51387496}">
      <formula1>"0,1,2,3,4"</formula1>
    </dataValidation>
    <dataValidation type="custom" allowBlank="1" showInputMessage="1" showErrorMessage="1" errorTitle="Must Order Some Savory." error="Please enter savory selection first. For dessert-only orders please go to online store." sqref="A45:A46 A43" xr:uid="{F1C4F430-0367-4737-8BA5-A3E723CA37FE}">
      <formula1>#REF!&gt;0</formula1>
    </dataValidation>
  </dataValidations>
  <pageMargins left="0.1" right="0.1" top="0.1" bottom="0.1" header="0.3" footer="0.3"/>
  <pageSetup scale="8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AF2914-A131-4BA2-AA38-36A94D934E94}">
          <x14:formula1>
            <xm:f>Times!$A$2:$A$12</xm:f>
          </x14:formula1>
          <xm:sqref>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8A10-B6AB-4D2C-A74B-7BF9899BCB70}">
  <dimension ref="B1:AC28"/>
  <sheetViews>
    <sheetView workbookViewId="0">
      <selection activeCell="I3" sqref="I3"/>
    </sheetView>
  </sheetViews>
  <sheetFormatPr defaultRowHeight="15" outlineLevelCol="1"/>
  <cols>
    <col min="1" max="1" width="7.5703125" customWidth="1"/>
    <col min="2" max="2" width="5" style="15" hidden="1" customWidth="1" outlineLevel="1"/>
    <col min="3" max="3" width="61.7109375" hidden="1" customWidth="1" outlineLevel="1"/>
    <col min="4" max="4" width="6.42578125" hidden="1" customWidth="1" outlineLevel="1"/>
    <col min="5" max="5" width="6.28515625" style="5" customWidth="1" collapsed="1"/>
    <col min="6" max="6" width="6" style="5" customWidth="1"/>
    <col min="7" max="28" width="4.85546875" style="5" customWidth="1"/>
  </cols>
  <sheetData>
    <row r="1" spans="2:29">
      <c r="E1" s="14" cm="1">
        <f t="array" ref="E1:AB1">_xlfn.SEQUENCE(1,24)</f>
        <v>1</v>
      </c>
      <c r="F1" s="14">
        <v>2</v>
      </c>
      <c r="G1" s="14">
        <v>3</v>
      </c>
      <c r="H1" s="14">
        <v>4</v>
      </c>
      <c r="I1" s="14">
        <v>5</v>
      </c>
      <c r="J1" s="14">
        <v>6</v>
      </c>
      <c r="K1" s="14">
        <v>7</v>
      </c>
      <c r="L1" s="14">
        <v>8</v>
      </c>
      <c r="M1" s="14">
        <v>9</v>
      </c>
      <c r="N1" s="14">
        <v>10</v>
      </c>
      <c r="O1" s="14">
        <v>11</v>
      </c>
      <c r="P1" s="14">
        <v>12</v>
      </c>
      <c r="Q1" s="14">
        <v>13</v>
      </c>
      <c r="R1" s="14">
        <v>14</v>
      </c>
      <c r="S1" s="14">
        <v>15</v>
      </c>
      <c r="T1" s="14">
        <v>16</v>
      </c>
      <c r="U1" s="14">
        <v>17</v>
      </c>
      <c r="V1" s="14">
        <v>18</v>
      </c>
      <c r="W1" s="14">
        <v>19</v>
      </c>
      <c r="X1" s="14">
        <v>20</v>
      </c>
      <c r="Y1" s="14">
        <v>21</v>
      </c>
      <c r="Z1" s="14">
        <v>22</v>
      </c>
      <c r="AA1" s="14">
        <v>23</v>
      </c>
      <c r="AB1" s="14">
        <v>24</v>
      </c>
    </row>
    <row r="2" spans="2:29">
      <c r="E2" s="19">
        <f ca="1">OFFSET($D$3,E1,0)</f>
        <v>49.95</v>
      </c>
      <c r="F2" s="19">
        <f ca="1">OFFSET($D$3,F1,0)</f>
        <v>214</v>
      </c>
      <c r="G2" s="19">
        <f t="shared" ref="G2:AB2" ca="1" si="0">OFFSET($D$3,G1,0)</f>
        <v>59.95</v>
      </c>
      <c r="H2" s="19">
        <f t="shared" ca="1" si="0"/>
        <v>19.98</v>
      </c>
      <c r="I2" s="19">
        <f t="shared" ca="1" si="0"/>
        <v>5.75</v>
      </c>
      <c r="J2" s="19">
        <f t="shared" ca="1" si="0"/>
        <v>9.75</v>
      </c>
      <c r="K2" s="19">
        <f t="shared" ca="1" si="0"/>
        <v>9.9499999999999993</v>
      </c>
      <c r="L2" s="19">
        <f t="shared" ca="1" si="0"/>
        <v>6.25</v>
      </c>
      <c r="M2" s="19">
        <f t="shared" ca="1" si="0"/>
        <v>24.99</v>
      </c>
      <c r="N2" s="19">
        <f t="shared" ca="1" si="0"/>
        <v>50.35</v>
      </c>
      <c r="O2" s="19">
        <f t="shared" ca="1" si="0"/>
        <v>32.950000000000003</v>
      </c>
      <c r="P2" s="19">
        <f t="shared" ca="1" si="0"/>
        <v>37.950000000000003</v>
      </c>
      <c r="Q2" s="19">
        <f t="shared" ca="1" si="0"/>
        <v>37.950000000000003</v>
      </c>
      <c r="R2" s="19">
        <f t="shared" ca="1" si="0"/>
        <v>65</v>
      </c>
      <c r="S2" s="19">
        <f t="shared" ca="1" si="0"/>
        <v>37.950000000000003</v>
      </c>
      <c r="T2" s="19">
        <f t="shared" ca="1" si="0"/>
        <v>24.99</v>
      </c>
      <c r="U2" s="19">
        <f t="shared" ca="1" si="0"/>
        <v>36.75</v>
      </c>
      <c r="V2" s="19">
        <f t="shared" ca="1" si="0"/>
        <v>12.5</v>
      </c>
      <c r="W2" s="19">
        <f t="shared" ca="1" si="0"/>
        <v>12.5</v>
      </c>
      <c r="X2" s="19">
        <f t="shared" ca="1" si="0"/>
        <v>12.5</v>
      </c>
      <c r="Y2" s="19">
        <f t="shared" ca="1" si="0"/>
        <v>19.95</v>
      </c>
      <c r="Z2" s="19">
        <f t="shared" ca="1" si="0"/>
        <v>19.95</v>
      </c>
      <c r="AA2" s="19">
        <f t="shared" ca="1" si="0"/>
        <v>17.79</v>
      </c>
      <c r="AB2" s="19">
        <f t="shared" ca="1" si="0"/>
        <v>0</v>
      </c>
    </row>
    <row r="3" spans="2:29" ht="317.25" thickBot="1">
      <c r="E3" s="20" t="str">
        <f t="shared" ref="E3:AB3" ca="1" si="1">OFFSET($C$3,E1,0)</f>
        <v>Sliced Glazed Ham Platter Garnished with Colorful Fruits &amp; Vegetables</v>
      </c>
      <c r="F3" s="20" t="str">
        <f t="shared" ca="1" si="1"/>
        <v>Slow Roasted Boneless Prime Rib with Horseradish Sauce</v>
      </c>
      <c r="G3" s="20" t="str">
        <f t="shared" ca="1" si="1"/>
        <v xml:space="preserve">Baked Salmon with Lemon Mustard Dill Sauce </v>
      </c>
      <c r="H3" s="20" t="str">
        <f t="shared" ca="1" si="1"/>
        <v>Mashed Potatoes (2 lb)</v>
      </c>
      <c r="I3" s="20" t="str">
        <f t="shared" ca="1" si="1"/>
        <v>Pan Gravy (1 pt.)</v>
      </c>
      <c r="J3" s="20" t="str">
        <f t="shared" ca="1" si="1"/>
        <v>Buttered Sweet Corn (1 lb)</v>
      </c>
      <c r="K3" s="20" t="str">
        <f t="shared" ca="1" si="1"/>
        <v>Herb Parsley Carrots (1 lb)</v>
      </c>
      <c r="L3" s="20" t="str">
        <f t="shared" ca="1" si="1"/>
        <v>Dinner Rolls (1/2 doz.)</v>
      </c>
      <c r="M3" s="20" t="str">
        <f t="shared" ca="1" si="1"/>
        <v>2 lb VanillaCheesecake  (2 lb serves 8-10)</v>
      </c>
      <c r="N3" s="20" t="str">
        <f t="shared" ca="1" si="1"/>
        <v>4 lb VanillaCheesecake  (4 lb serves 16)</v>
      </c>
      <c r="O3" s="20" t="str">
        <f t="shared" ca="1" si="1"/>
        <v>10" Apple Crumb Pie</v>
      </c>
      <c r="P3" s="20" t="str">
        <f t="shared" ca="1" si="1"/>
        <v>Blueberrry CheeseCake/ Creamy Lemon Curd Topping (serves 8-10)</v>
      </c>
      <c r="Q3" s="20" t="str">
        <f t="shared" ca="1" si="1"/>
        <v>Keylime Cheesecake Creamy Lime Curd Topping (serves 8-10)</v>
      </c>
      <c r="R3" s="20" t="str">
        <f t="shared" ca="1" si="1"/>
        <v>Easter Egg Cheesecake Ganache  (4 lb serves 16-20)</v>
      </c>
      <c r="S3" s="20" t="str">
        <f t="shared" ca="1" si="1"/>
        <v>Ganache decorated Cheesecake (2 lb serves 8-10)</v>
      </c>
      <c r="T3" s="20" t="str">
        <f t="shared" ca="1" si="1"/>
        <v>2 Lb Keylime Cheesecake  (2 lb serves 8-10)</v>
      </c>
      <c r="U3" s="20" t="str">
        <f t="shared" ca="1" si="1"/>
        <v xml:space="preserve">Fruit topped Vanilla Cheesecake Mixed Berry Topping  </v>
      </c>
      <c r="V3" s="20" t="str">
        <f t="shared" ca="1" si="1"/>
        <v>Quiche Lorraine / Spinach &amp; Bacon) (8" serves 4)</v>
      </c>
      <c r="W3" s="20" t="str">
        <f t="shared" ca="1" si="1"/>
        <v>Quiche Mushroom &amp; Onion (8" serves 4)</v>
      </c>
      <c r="X3" s="20" t="str">
        <f t="shared" ca="1" si="1"/>
        <v>Quiche Riccotta Spinach  (8" serves 4)</v>
      </c>
      <c r="Y3" s="20" t="str">
        <f t="shared" ca="1" si="1"/>
        <v>(Gluten Free) Bacon, Egg &amp; Cheese Cauliflower Crust Breakfast Pizza) (10")</v>
      </c>
      <c r="Z3" s="20" t="str">
        <f t="shared" ca="1" si="1"/>
        <v>Colorful Deviled Eggs (1 Dozen)</v>
      </c>
      <c r="AA3" s="20" t="str">
        <f t="shared" ca="1" si="1"/>
        <v>Stuffed Shells in Marinara (Pan of 6)</v>
      </c>
      <c r="AB3" s="20">
        <f t="shared" ca="1" si="1"/>
        <v>0</v>
      </c>
      <c r="AC3" s="5"/>
    </row>
    <row r="4" spans="2:29" ht="15.75" thickBot="1">
      <c r="B4" s="15">
        <f>'Easter Order Form'!C16+'Easter Order Form'!D16</f>
        <v>0</v>
      </c>
      <c r="C4" s="16" t="str">
        <f>'Easter Order Form'!B16</f>
        <v>Sliced Glazed Ham Platter Garnished with Colorful Fruits &amp; Vegetables</v>
      </c>
      <c r="D4" s="16">
        <f>'Easter Order Form'!E16</f>
        <v>49.95</v>
      </c>
      <c r="E4" s="25">
        <f t="shared" ref="E4:AB4" ca="1" si="2">OFFSET($B$3,E1,0)</f>
        <v>0</v>
      </c>
      <c r="F4" s="26">
        <f t="shared" ca="1" si="2"/>
        <v>0</v>
      </c>
      <c r="G4" s="26">
        <f t="shared" ca="1" si="2"/>
        <v>0</v>
      </c>
      <c r="H4" s="26">
        <f t="shared" ca="1" si="2"/>
        <v>0</v>
      </c>
      <c r="I4" s="26">
        <f t="shared" ca="1" si="2"/>
        <v>0</v>
      </c>
      <c r="J4" s="26">
        <f t="shared" ca="1" si="2"/>
        <v>0</v>
      </c>
      <c r="K4" s="26">
        <f t="shared" ca="1" si="2"/>
        <v>0</v>
      </c>
      <c r="L4" s="26">
        <f t="shared" ca="1" si="2"/>
        <v>0</v>
      </c>
      <c r="M4" s="26">
        <f t="shared" ca="1" si="2"/>
        <v>0</v>
      </c>
      <c r="N4" s="26">
        <f t="shared" ca="1" si="2"/>
        <v>0</v>
      </c>
      <c r="O4" s="26">
        <f t="shared" ca="1" si="2"/>
        <v>0</v>
      </c>
      <c r="P4" s="26">
        <f t="shared" ca="1" si="2"/>
        <v>0</v>
      </c>
      <c r="Q4" s="26">
        <f t="shared" ca="1" si="2"/>
        <v>0</v>
      </c>
      <c r="R4" s="26">
        <f t="shared" ca="1" si="2"/>
        <v>0</v>
      </c>
      <c r="S4" s="26">
        <f t="shared" ca="1" si="2"/>
        <v>0</v>
      </c>
      <c r="T4" s="26">
        <f t="shared" ca="1" si="2"/>
        <v>0</v>
      </c>
      <c r="U4" s="26">
        <f t="shared" ca="1" si="2"/>
        <v>0</v>
      </c>
      <c r="V4" s="26">
        <f t="shared" ca="1" si="2"/>
        <v>0</v>
      </c>
      <c r="W4" s="26">
        <f t="shared" ca="1" si="2"/>
        <v>0</v>
      </c>
      <c r="X4" s="26">
        <f t="shared" ca="1" si="2"/>
        <v>0</v>
      </c>
      <c r="Y4" s="26">
        <f t="shared" ca="1" si="2"/>
        <v>0</v>
      </c>
      <c r="Z4" s="26">
        <f t="shared" ca="1" si="2"/>
        <v>0</v>
      </c>
      <c r="AA4" s="26">
        <f t="shared" ca="1" si="2"/>
        <v>0</v>
      </c>
      <c r="AB4" s="27">
        <f t="shared" ca="1" si="2"/>
        <v>0</v>
      </c>
    </row>
    <row r="5" spans="2:29">
      <c r="B5" s="15">
        <f>'Easter Order Form'!C17+'Easter Order Form'!D17</f>
        <v>0</v>
      </c>
      <c r="C5" s="16" t="str">
        <f>'Easter Order Form'!B17</f>
        <v>Slow Roasted Boneless Prime Rib with Horseradish Sauce</v>
      </c>
      <c r="D5" s="16">
        <f>'Easter Order Form'!E17</f>
        <v>214</v>
      </c>
    </row>
    <row r="6" spans="2:29">
      <c r="B6" s="15">
        <f>'Easter Order Form'!C18+'Easter Order Form'!D18</f>
        <v>0</v>
      </c>
      <c r="C6" s="16" t="str">
        <f>'Easter Order Form'!B18</f>
        <v xml:space="preserve">Baked Salmon with Lemon Mustard Dill Sauce </v>
      </c>
      <c r="D6" s="16">
        <f>'Easter Order Form'!E18</f>
        <v>59.95</v>
      </c>
    </row>
    <row r="7" spans="2:29">
      <c r="B7" s="15">
        <f>'Easter Order Form'!C19+'Easter Order Form'!D19</f>
        <v>0</v>
      </c>
      <c r="C7" s="16" t="str">
        <f>'Easter Order Form'!B19</f>
        <v>Mashed Potatoes (2 lb)</v>
      </c>
      <c r="D7" s="16">
        <f>'Easter Order Form'!E19</f>
        <v>19.98</v>
      </c>
    </row>
    <row r="8" spans="2:29">
      <c r="B8" s="15">
        <f>'Easter Order Form'!C20+'Easter Order Form'!D20</f>
        <v>0</v>
      </c>
      <c r="C8" s="16" t="str">
        <f>'Easter Order Form'!B20</f>
        <v>Pan Gravy (1 pt.)</v>
      </c>
      <c r="D8" s="16">
        <f>'Easter Order Form'!E20</f>
        <v>5.75</v>
      </c>
    </row>
    <row r="9" spans="2:29">
      <c r="B9" s="15">
        <f>'Easter Order Form'!C21+'Easter Order Form'!D21</f>
        <v>0</v>
      </c>
      <c r="C9" s="16" t="str">
        <f>'Easter Order Form'!B21</f>
        <v>Buttered Sweet Corn (1 lb)</v>
      </c>
      <c r="D9" s="16">
        <f>'Easter Order Form'!E21</f>
        <v>9.75</v>
      </c>
    </row>
    <row r="10" spans="2:29">
      <c r="B10" s="15">
        <f>'Easter Order Form'!C22+'Easter Order Form'!D22</f>
        <v>0</v>
      </c>
      <c r="C10" s="16" t="str">
        <f>'Easter Order Form'!B22</f>
        <v>Herb Parsley Carrots (1 lb)</v>
      </c>
      <c r="D10" s="16">
        <f>'Easter Order Form'!E22</f>
        <v>9.9499999999999993</v>
      </c>
    </row>
    <row r="11" spans="2:29">
      <c r="B11" s="15">
        <f>'Easter Order Form'!C23+'Easter Order Form'!D23</f>
        <v>0</v>
      </c>
      <c r="C11" s="16" t="str">
        <f>'Easter Order Form'!B23</f>
        <v>Dinner Rolls (1/2 doz.)</v>
      </c>
      <c r="D11" s="16">
        <f>'Easter Order Form'!E23</f>
        <v>6.25</v>
      </c>
    </row>
    <row r="12" spans="2:29">
      <c r="B12" s="15">
        <f>'Easter Order Form'!C26+'Easter Order Form'!D26</f>
        <v>0</v>
      </c>
      <c r="C12" s="16" t="str">
        <f>'Easter Order Form'!B26</f>
        <v>2 lb VanillaCheesecake  (2 lb serves 8-10)</v>
      </c>
      <c r="D12" s="16">
        <f>'Easter Order Form'!E26</f>
        <v>24.99</v>
      </c>
    </row>
    <row r="13" spans="2:29">
      <c r="B13" s="15">
        <f>'Easter Order Form'!C28+'Easter Order Form'!D28</f>
        <v>0</v>
      </c>
      <c r="C13" s="16" t="str">
        <f>'Easter Order Form'!B28</f>
        <v>4 lb VanillaCheesecake  (4 lb serves 16)</v>
      </c>
      <c r="D13" s="16">
        <f>'Easter Order Form'!E28</f>
        <v>50.35</v>
      </c>
    </row>
    <row r="14" spans="2:29">
      <c r="B14" s="15">
        <f>'Easter Order Form'!C29+'Easter Order Form'!D29</f>
        <v>0</v>
      </c>
      <c r="C14" s="16" t="str">
        <f>'Easter Order Form'!B29</f>
        <v>10" Apple Crumb Pie</v>
      </c>
      <c r="D14" s="16">
        <f>'Easter Order Form'!E29</f>
        <v>32.950000000000003</v>
      </c>
    </row>
    <row r="15" spans="2:29">
      <c r="B15" s="15">
        <f>'Easter Order Form'!C30+'Easter Order Form'!D30</f>
        <v>0</v>
      </c>
      <c r="C15" s="16" t="str">
        <f>'Easter Order Form'!B30</f>
        <v>Blueberrry CheeseCake/ Creamy Lemon Curd Topping (serves 8-10)</v>
      </c>
      <c r="D15" s="16">
        <f>'Easter Order Form'!E30</f>
        <v>37.950000000000003</v>
      </c>
    </row>
    <row r="16" spans="2:29">
      <c r="B16" s="15">
        <f>'Easter Order Form'!C31+'Easter Order Form'!D31</f>
        <v>0</v>
      </c>
      <c r="C16" s="16" t="str">
        <f>'Easter Order Form'!B31</f>
        <v>Keylime Cheesecake Creamy Lime Curd Topping (serves 8-10)</v>
      </c>
      <c r="D16" s="16">
        <f>'Easter Order Form'!E31</f>
        <v>37.950000000000003</v>
      </c>
    </row>
    <row r="17" spans="2:4">
      <c r="B17" s="15">
        <f>'Easter Order Form'!C32+'Easter Order Form'!D32</f>
        <v>0</v>
      </c>
      <c r="C17" s="16" t="str">
        <f>'Easter Order Form'!B32</f>
        <v>Easter Egg Cheesecake Ganache  (4 lb serves 16-20)</v>
      </c>
      <c r="D17" s="16">
        <f>'Easter Order Form'!E32</f>
        <v>65</v>
      </c>
    </row>
    <row r="18" spans="2:4">
      <c r="B18" s="15">
        <f>'Easter Order Form'!C33+'Easter Order Form'!D33</f>
        <v>0</v>
      </c>
      <c r="C18" s="16" t="str">
        <f>'Easter Order Form'!B33</f>
        <v>Ganache decorated Cheesecake (2 lb serves 8-10)</v>
      </c>
      <c r="D18" s="16">
        <f>'Easter Order Form'!E33</f>
        <v>37.950000000000003</v>
      </c>
    </row>
    <row r="19" spans="2:4">
      <c r="B19" s="15">
        <f>'Easter Order Form'!C27+'Easter Order Form'!D27</f>
        <v>0</v>
      </c>
      <c r="C19" s="16" t="str">
        <f>'Easter Order Form'!B27</f>
        <v>2 Lb Keylime Cheesecake  (2 lb serves 8-10)</v>
      </c>
      <c r="D19" s="16">
        <f>'Easter Order Form'!E27</f>
        <v>24.99</v>
      </c>
    </row>
    <row r="20" spans="2:4">
      <c r="B20" s="15">
        <f>'Easter Order Form'!C34+'Easter Order Form'!D34</f>
        <v>0</v>
      </c>
      <c r="C20" s="16" t="str">
        <f>'Easter Order Form'!B34</f>
        <v xml:space="preserve">Fruit topped Vanilla Cheesecake Mixed Berry Topping  </v>
      </c>
      <c r="D20" s="16">
        <f>'Easter Order Form'!E34</f>
        <v>36.75</v>
      </c>
    </row>
    <row r="21" spans="2:4">
      <c r="B21" s="15">
        <f>'Easter Order Form'!C37+'Easter Order Form'!D37</f>
        <v>0</v>
      </c>
      <c r="C21" s="16" t="str">
        <f>'Easter Order Form'!B37</f>
        <v>Quiche Lorraine / Spinach &amp; Bacon) (8" serves 4)</v>
      </c>
      <c r="D21" s="16">
        <f>'Easter Order Form'!E37</f>
        <v>12.5</v>
      </c>
    </row>
    <row r="22" spans="2:4">
      <c r="B22" s="15">
        <f>'Easter Order Form'!C38+'Easter Order Form'!D38</f>
        <v>0</v>
      </c>
      <c r="C22" s="16" t="str">
        <f>'Easter Order Form'!B38</f>
        <v>Quiche Mushroom &amp; Onion (8" serves 4)</v>
      </c>
      <c r="D22" s="16">
        <f>'Easter Order Form'!E38</f>
        <v>12.5</v>
      </c>
    </row>
    <row r="23" spans="2:4">
      <c r="B23" s="15">
        <f>'Easter Order Form'!C39+'Easter Order Form'!D39</f>
        <v>0</v>
      </c>
      <c r="C23" s="16" t="str">
        <f>'Easter Order Form'!B39</f>
        <v>Quiche Riccotta Spinach  (8" serves 4)</v>
      </c>
      <c r="D23" s="16">
        <f>'Easter Order Form'!E39</f>
        <v>12.5</v>
      </c>
    </row>
    <row r="24" spans="2:4">
      <c r="B24" s="15">
        <f>'Easter Order Form'!C40+'Easter Order Form'!D40</f>
        <v>0</v>
      </c>
      <c r="C24" s="16" t="str">
        <f>'Easter Order Form'!B40</f>
        <v>(Gluten Free) Bacon, Egg &amp; Cheese Cauliflower Crust Breakfast Pizza) (10")</v>
      </c>
      <c r="D24" s="16">
        <f>'Easter Order Form'!E40</f>
        <v>19.95</v>
      </c>
    </row>
    <row r="25" spans="2:4">
      <c r="B25" s="15">
        <f>'Easter Order Form'!C41+'Easter Order Form'!D41</f>
        <v>0</v>
      </c>
      <c r="C25" s="16" t="str">
        <f>'Easter Order Form'!B41</f>
        <v>Colorful Deviled Eggs (1 Dozen)</v>
      </c>
      <c r="D25" s="16">
        <f>'Easter Order Form'!E41</f>
        <v>19.95</v>
      </c>
    </row>
    <row r="26" spans="2:4">
      <c r="B26" s="15">
        <f>'Easter Order Form'!C42+'Easter Order Form'!D42</f>
        <v>0</v>
      </c>
      <c r="C26" s="16" t="str">
        <f>'Easter Order Form'!B42</f>
        <v>Stuffed Shells in Marinara (Pan of 6)</v>
      </c>
      <c r="D26" s="16">
        <f>'Easter Order Form'!E42</f>
        <v>17.79</v>
      </c>
    </row>
    <row r="27" spans="2:4">
      <c r="B27" s="15">
        <f>'Easter Order Form'!C43+'Easter Order Form'!D43</f>
        <v>0</v>
      </c>
    </row>
    <row r="28" spans="2:4">
      <c r="B28" s="15">
        <f>'Easter Order Form'!C44+'Easter Order Form'!D44</f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C2338-7643-4CA3-B5D9-E9A762CE47C7}">
  <dimension ref="A1:C12"/>
  <sheetViews>
    <sheetView workbookViewId="0">
      <selection activeCell="A2" sqref="A2:A12"/>
    </sheetView>
  </sheetViews>
  <sheetFormatPr defaultRowHeight="15"/>
  <cols>
    <col min="1" max="1" width="11.42578125" style="28" bestFit="1" customWidth="1"/>
    <col min="2" max="2" width="11.5703125" style="28" bestFit="1" customWidth="1"/>
    <col min="3" max="3" width="9.140625" style="28"/>
  </cols>
  <sheetData>
    <row r="1" spans="1:2">
      <c r="B1" s="28">
        <v>2.0833333333333332E-2</v>
      </c>
    </row>
    <row r="2" spans="1:2">
      <c r="A2" s="29">
        <v>0.5</v>
      </c>
    </row>
    <row r="3" spans="1:2">
      <c r="A3" s="29">
        <f>A2+$B$1</f>
        <v>0.52083333333333337</v>
      </c>
    </row>
    <row r="4" spans="1:2">
      <c r="A4" s="29">
        <f t="shared" ref="A4:A11" si="0">A3+$B$1</f>
        <v>0.54166666666666674</v>
      </c>
    </row>
    <row r="5" spans="1:2">
      <c r="A5" s="29">
        <f t="shared" si="0"/>
        <v>0.56250000000000011</v>
      </c>
    </row>
    <row r="6" spans="1:2">
      <c r="A6" s="29">
        <f t="shared" si="0"/>
        <v>0.58333333333333348</v>
      </c>
    </row>
    <row r="7" spans="1:2">
      <c r="A7" s="29">
        <f t="shared" si="0"/>
        <v>0.60416666666666685</v>
      </c>
    </row>
    <row r="8" spans="1:2">
      <c r="A8" s="29">
        <f t="shared" si="0"/>
        <v>0.62500000000000022</v>
      </c>
    </row>
    <row r="9" spans="1:2">
      <c r="A9" s="29">
        <f t="shared" si="0"/>
        <v>0.64583333333333359</v>
      </c>
    </row>
    <row r="10" spans="1:2">
      <c r="A10" s="29">
        <f t="shared" si="0"/>
        <v>0.66666666666666696</v>
      </c>
    </row>
    <row r="11" spans="1:2">
      <c r="A11" s="29">
        <f t="shared" si="0"/>
        <v>0.68750000000000033</v>
      </c>
    </row>
    <row r="12" spans="1:2">
      <c r="A12" s="29">
        <f>A11+$B$1</f>
        <v>0.7083333333333337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Easter Order Form</vt:lpstr>
      <vt:lpstr>Translator</vt:lpstr>
      <vt:lpstr>Times</vt:lpstr>
      <vt:lpstr>'Easter Order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</dc:creator>
  <cp:lastModifiedBy>Janet Maddalena</cp:lastModifiedBy>
  <cp:lastPrinted>2026-03-09T13:13:53Z</cp:lastPrinted>
  <dcterms:created xsi:type="dcterms:W3CDTF">2018-01-24T01:14:59Z</dcterms:created>
  <dcterms:modified xsi:type="dcterms:W3CDTF">2026-03-09T13:14:58Z</dcterms:modified>
</cp:coreProperties>
</file>