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kedunn.sharepoint.com/sites/DFSFinance/Shared Documents/Schools/Act 370/Summer 2025/ISL/"/>
    </mc:Choice>
  </mc:AlternateContent>
  <xr:revisionPtr revIDLastSave="35" documentId="8_{35333610-10B0-4596-A529-64BBB39BBC9E}" xr6:coauthVersionLast="47" xr6:coauthVersionMax="47" xr10:uidLastSave="{6AD673CB-DD3A-4776-B794-FE0883256C76}"/>
  <bookViews>
    <workbookView xWindow="-110" yWindow="-110" windowWidth="38620" windowHeight="21100" xr2:uid="{E48FA229-3E0E-4349-A64E-83D4A7A8A69A}"/>
  </bookViews>
  <sheets>
    <sheet name="SemiAnnual Budg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2" l="1"/>
  <c r="K21" i="2"/>
  <c r="K20" i="2"/>
  <c r="K19" i="2"/>
  <c r="K18" i="2"/>
  <c r="K17" i="2"/>
  <c r="K16" i="2"/>
  <c r="K14" i="2"/>
  <c r="K11" i="2"/>
  <c r="K9" i="2"/>
  <c r="K8" i="2"/>
  <c r="K4" i="2"/>
  <c r="K2" i="2"/>
  <c r="O8" i="2"/>
  <c r="O22" i="2"/>
  <c r="O14" i="2"/>
  <c r="O9" i="2"/>
  <c r="O6" i="2"/>
  <c r="O2" i="2"/>
  <c r="N22" i="2"/>
  <c r="J22" i="2" s="1"/>
  <c r="M22" i="2"/>
  <c r="N17" i="2"/>
  <c r="J17" i="2"/>
  <c r="N14" i="2"/>
  <c r="J14" i="2" s="1"/>
  <c r="N9" i="2"/>
  <c r="J9" i="2"/>
  <c r="N8" i="2"/>
  <c r="J8" i="2" s="1"/>
</calcChain>
</file>

<file path=xl/sharedStrings.xml><?xml version="1.0" encoding="utf-8"?>
<sst xmlns="http://schemas.openxmlformats.org/spreadsheetml/2006/main" count="145" uniqueCount="51">
  <si>
    <t>Regular Programs - Elementary/Secondary</t>
  </si>
  <si>
    <t>Special Education Programs</t>
  </si>
  <si>
    <t>Career and Technical Educational Programs</t>
  </si>
  <si>
    <t>Other Instructional Programs - Elementary/Secondary</t>
  </si>
  <si>
    <t>Special Programs</t>
  </si>
  <si>
    <t>Adult/Continuing Education Programs</t>
  </si>
  <si>
    <t>Pupil Support Services</t>
  </si>
  <si>
    <t>Instructional Staff Services</t>
  </si>
  <si>
    <t>General Administration</t>
  </si>
  <si>
    <t>School Administration</t>
  </si>
  <si>
    <t>Business Services</t>
  </si>
  <si>
    <t>Operation &amp; Maintenance of Plant Services</t>
  </si>
  <si>
    <t>Student Transportation Services</t>
  </si>
  <si>
    <t>Central Services</t>
  </si>
  <si>
    <t>Food Service Operations</t>
  </si>
  <si>
    <t>Enterprise Operations</t>
  </si>
  <si>
    <t>Community Service Operations</t>
  </si>
  <si>
    <t>Facility Acquisition &amp; Construction Services</t>
  </si>
  <si>
    <t>Debt Services</t>
  </si>
  <si>
    <t>Other Use Funds</t>
  </si>
  <si>
    <t>Expenditures</t>
  </si>
  <si>
    <t xml:space="preserve">Type </t>
  </si>
  <si>
    <t xml:space="preserve">Description </t>
  </si>
  <si>
    <t xml:space="preserve">Revenue </t>
  </si>
  <si>
    <t>State Sources (Other than MFP)</t>
  </si>
  <si>
    <t>Local Sources</t>
  </si>
  <si>
    <t>MFP (Exclude School Lunch)</t>
  </si>
  <si>
    <t>MFP (School Lunch Fund)</t>
  </si>
  <si>
    <t>Category</t>
  </si>
  <si>
    <t>Support Services Program</t>
  </si>
  <si>
    <t>Federal Sources</t>
  </si>
  <si>
    <t>Other Sources of Funds</t>
  </si>
  <si>
    <t>Revenues/Other Sources of Funds</t>
  </si>
  <si>
    <t>Site Code
(DOE Assigned Site Code)</t>
  </si>
  <si>
    <t>Site Code Description
(System/School Name)</t>
  </si>
  <si>
    <t xml:space="preserve">Instruction </t>
  </si>
  <si>
    <t>Revenues</t>
  </si>
  <si>
    <t>Source/Function Code (L.A.U.G.H)</t>
  </si>
  <si>
    <t>Operation of Non-Instructional Services</t>
  </si>
  <si>
    <t>Other Use of Funds</t>
  </si>
  <si>
    <t>Year</t>
  </si>
  <si>
    <t xml:space="preserve">General Budget Revenue/Actual 2023- 2024 </t>
  </si>
  <si>
    <t>General Fund Budget/Budgeted 2024 - 2025</t>
  </si>
  <si>
    <t>General Fund SemiAnnual (Q1 and Q2) 2024 -2025</t>
  </si>
  <si>
    <t>General Fund SemiAnnual (Q3 and Q4) 2024-2025</t>
  </si>
  <si>
    <t xml:space="preserve">Special Revenue Funds/Actual 2023- 2024 </t>
  </si>
  <si>
    <t>Special Revenue Funds/Budgeted 2024 - 2025</t>
  </si>
  <si>
    <t>Special Revenue SemiAnnual (Q1 and Q2) 2024-2025</t>
  </si>
  <si>
    <t>Special Revenue SemiAnnual (Q3 and Q4) 2024-2025</t>
  </si>
  <si>
    <t>2024-2025</t>
  </si>
  <si>
    <t>International School of Louisiana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</si>
</sst>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30303"/>
      <name val="Times New Roman"/>
      <family val="1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vertical="top"/>
    </xf>
    <xf numFmtId="164" fontId="4" fillId="0" borderId="1" xfId="1" applyNumberFormat="1" applyFont="1" applyBorder="1" applyAlignment="1">
      <alignment vertical="top"/>
    </xf>
    <xf numFmtId="164" fontId="4" fillId="0" borderId="3" xfId="1" applyNumberFormat="1" applyFont="1" applyBorder="1" applyAlignment="1">
      <alignment vertical="top"/>
    </xf>
    <xf numFmtId="164" fontId="4" fillId="0" borderId="2" xfId="1" applyNumberFormat="1" applyFont="1" applyFill="1" applyBorder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41AB6-7D01-494B-9235-28D8C164571A}">
  <dimension ref="A1:AE40"/>
  <sheetViews>
    <sheetView tabSelected="1" zoomScale="80" zoomScaleNormal="80" workbookViewId="0">
      <selection activeCell="K48" sqref="K48"/>
    </sheetView>
  </sheetViews>
  <sheetFormatPr defaultRowHeight="14.5" x14ac:dyDescent="0.35"/>
  <cols>
    <col min="1" max="1" width="12.453125" customWidth="1"/>
    <col min="2" max="4" width="25.7265625" customWidth="1"/>
    <col min="5" max="5" width="29.54296875" customWidth="1"/>
    <col min="6" max="6" width="40.453125" style="1" bestFit="1" customWidth="1"/>
    <col min="7" max="15" width="25.7265625" style="1" customWidth="1"/>
    <col min="16" max="31" width="9.1796875" style="1"/>
  </cols>
  <sheetData>
    <row r="1" spans="1:15" ht="45" x14ac:dyDescent="0.35">
      <c r="A1" s="21" t="s">
        <v>40</v>
      </c>
      <c r="B1" s="19" t="s">
        <v>33</v>
      </c>
      <c r="C1" s="20" t="s">
        <v>34</v>
      </c>
      <c r="D1" s="22" t="s">
        <v>21</v>
      </c>
      <c r="E1" s="22" t="s">
        <v>28</v>
      </c>
      <c r="F1" s="22" t="s">
        <v>22</v>
      </c>
      <c r="G1" s="26" t="s">
        <v>37</v>
      </c>
      <c r="H1" s="26" t="s">
        <v>41</v>
      </c>
      <c r="I1" s="26" t="s">
        <v>42</v>
      </c>
      <c r="J1" s="26" t="s">
        <v>43</v>
      </c>
      <c r="K1" s="26" t="s">
        <v>44</v>
      </c>
      <c r="L1" s="26" t="s">
        <v>45</v>
      </c>
      <c r="M1" s="26" t="s">
        <v>46</v>
      </c>
      <c r="N1" s="26" t="s">
        <v>47</v>
      </c>
      <c r="O1" s="26" t="s">
        <v>48</v>
      </c>
    </row>
    <row r="2" spans="1:15" ht="15.5" x14ac:dyDescent="0.35">
      <c r="A2" s="18" t="s">
        <v>49</v>
      </c>
      <c r="B2" s="15">
        <v>331001</v>
      </c>
      <c r="C2" s="15" t="s">
        <v>50</v>
      </c>
      <c r="D2" s="15" t="s">
        <v>23</v>
      </c>
      <c r="E2" s="16" t="s">
        <v>36</v>
      </c>
      <c r="F2" s="17" t="s">
        <v>25</v>
      </c>
      <c r="G2" s="23">
        <v>1000</v>
      </c>
      <c r="H2" s="27">
        <v>887116</v>
      </c>
      <c r="I2" s="27">
        <v>115000</v>
      </c>
      <c r="J2" s="27">
        <v>81619</v>
      </c>
      <c r="K2" s="30">
        <f>128917-J2</f>
        <v>47298</v>
      </c>
      <c r="L2" s="27">
        <v>129808</v>
      </c>
      <c r="M2" s="27">
        <v>0</v>
      </c>
      <c r="N2" s="27">
        <v>7709</v>
      </c>
      <c r="O2" s="30">
        <f>13033-N2</f>
        <v>5324</v>
      </c>
    </row>
    <row r="3" spans="1:15" ht="15.5" x14ac:dyDescent="0.35">
      <c r="A3" s="18" t="s">
        <v>49</v>
      </c>
      <c r="B3" s="15">
        <v>331001</v>
      </c>
      <c r="C3" s="15" t="s">
        <v>50</v>
      </c>
      <c r="D3" s="4" t="s">
        <v>23</v>
      </c>
      <c r="E3" s="16" t="s">
        <v>36</v>
      </c>
      <c r="F3" s="6" t="s">
        <v>24</v>
      </c>
      <c r="G3" s="7">
        <v>3000</v>
      </c>
      <c r="H3" s="28">
        <v>431895</v>
      </c>
      <c r="I3" s="28">
        <v>0</v>
      </c>
      <c r="J3" s="28">
        <v>422819</v>
      </c>
      <c r="K3" s="30">
        <v>0</v>
      </c>
      <c r="L3" s="28">
        <v>0</v>
      </c>
      <c r="M3" s="28">
        <v>0</v>
      </c>
      <c r="N3" s="28">
        <v>0</v>
      </c>
      <c r="O3" s="30">
        <v>0</v>
      </c>
    </row>
    <row r="4" spans="1:15" ht="15.5" x14ac:dyDescent="0.35">
      <c r="A4" s="18" t="s">
        <v>49</v>
      </c>
      <c r="B4" s="15">
        <v>331001</v>
      </c>
      <c r="C4" s="15" t="s">
        <v>50</v>
      </c>
      <c r="D4" s="4" t="s">
        <v>23</v>
      </c>
      <c r="E4" s="16" t="s">
        <v>36</v>
      </c>
      <c r="F4" s="6" t="s">
        <v>26</v>
      </c>
      <c r="G4" s="7">
        <v>3000</v>
      </c>
      <c r="H4" s="28">
        <v>14078918</v>
      </c>
      <c r="I4" s="28">
        <v>13916588</v>
      </c>
      <c r="J4" s="28">
        <v>7238700</v>
      </c>
      <c r="K4" s="30">
        <f>14358106-J4</f>
        <v>7119406</v>
      </c>
      <c r="L4" s="28">
        <v>0</v>
      </c>
      <c r="M4" s="28">
        <v>0</v>
      </c>
      <c r="N4" s="28">
        <v>0</v>
      </c>
      <c r="O4" s="30">
        <v>0</v>
      </c>
    </row>
    <row r="5" spans="1:15" ht="15.5" x14ac:dyDescent="0.35">
      <c r="A5" s="18" t="s">
        <v>49</v>
      </c>
      <c r="B5" s="15">
        <v>331001</v>
      </c>
      <c r="C5" s="15" t="s">
        <v>50</v>
      </c>
      <c r="D5" s="4" t="s">
        <v>23</v>
      </c>
      <c r="E5" s="16" t="s">
        <v>36</v>
      </c>
      <c r="F5" s="6" t="s">
        <v>27</v>
      </c>
      <c r="G5" s="7">
        <v>3000</v>
      </c>
      <c r="H5" s="28">
        <v>0</v>
      </c>
      <c r="I5" s="28">
        <v>0</v>
      </c>
      <c r="J5" s="28">
        <v>0</v>
      </c>
      <c r="K5" s="30">
        <v>0</v>
      </c>
      <c r="L5" s="28">
        <v>7161</v>
      </c>
      <c r="M5" s="28">
        <v>0</v>
      </c>
      <c r="N5" s="28">
        <v>0</v>
      </c>
      <c r="O5" s="30">
        <v>0</v>
      </c>
    </row>
    <row r="6" spans="1:15" ht="15.5" x14ac:dyDescent="0.35">
      <c r="A6" s="18" t="s">
        <v>49</v>
      </c>
      <c r="B6" s="15">
        <v>331001</v>
      </c>
      <c r="C6" s="15" t="s">
        <v>50</v>
      </c>
      <c r="D6" s="4" t="s">
        <v>23</v>
      </c>
      <c r="E6" s="16" t="s">
        <v>36</v>
      </c>
      <c r="F6" s="6" t="s">
        <v>30</v>
      </c>
      <c r="G6" s="7">
        <v>4000</v>
      </c>
      <c r="H6" s="28">
        <v>0</v>
      </c>
      <c r="I6" s="28">
        <v>0</v>
      </c>
      <c r="J6" s="28">
        <v>0</v>
      </c>
      <c r="K6" s="30">
        <v>0</v>
      </c>
      <c r="L6" s="28">
        <v>2332003</v>
      </c>
      <c r="M6" s="28">
        <v>1414263</v>
      </c>
      <c r="N6" s="28">
        <v>2757143</v>
      </c>
      <c r="O6" s="30">
        <f>3428771-N6</f>
        <v>671628</v>
      </c>
    </row>
    <row r="7" spans="1:15" ht="31" x14ac:dyDescent="0.35">
      <c r="A7" s="18" t="s">
        <v>49</v>
      </c>
      <c r="B7" s="15">
        <v>331001</v>
      </c>
      <c r="C7" s="15" t="s">
        <v>50</v>
      </c>
      <c r="D7" s="4" t="s">
        <v>23</v>
      </c>
      <c r="E7" s="16" t="s">
        <v>32</v>
      </c>
      <c r="F7" s="6" t="s">
        <v>31</v>
      </c>
      <c r="G7" s="7">
        <v>5000</v>
      </c>
      <c r="H7" s="28">
        <v>147762</v>
      </c>
      <c r="I7" s="28">
        <v>0</v>
      </c>
      <c r="J7" s="28">
        <v>0</v>
      </c>
      <c r="K7" s="30">
        <v>0</v>
      </c>
      <c r="L7" s="28">
        <v>0</v>
      </c>
      <c r="M7" s="28">
        <v>0</v>
      </c>
      <c r="N7" s="28">
        <v>0</v>
      </c>
      <c r="O7" s="30">
        <v>0</v>
      </c>
    </row>
    <row r="8" spans="1:15" ht="15.5" x14ac:dyDescent="0.35">
      <c r="A8" s="18" t="s">
        <v>49</v>
      </c>
      <c r="B8" s="15">
        <v>331001</v>
      </c>
      <c r="C8" s="15" t="s">
        <v>50</v>
      </c>
      <c r="D8" s="4" t="s">
        <v>20</v>
      </c>
      <c r="E8" s="5" t="s">
        <v>35</v>
      </c>
      <c r="F8" s="4" t="s">
        <v>0</v>
      </c>
      <c r="G8" s="7">
        <v>1100</v>
      </c>
      <c r="H8" s="28">
        <v>5760284</v>
      </c>
      <c r="I8" s="28">
        <v>6201694</v>
      </c>
      <c r="J8" s="28">
        <f>3880949+1468-N8</f>
        <v>2842399</v>
      </c>
      <c r="K8" s="30">
        <f>6067776.0045-J8</f>
        <v>3225377.0044999998</v>
      </c>
      <c r="L8" s="28">
        <v>1317958</v>
      </c>
      <c r="M8" s="28">
        <v>688657</v>
      </c>
      <c r="N8" s="28">
        <f>111025+836023-75300+157000+11270</f>
        <v>1040018</v>
      </c>
      <c r="O8" s="30">
        <f>1335433.9955-N8-24284</f>
        <v>271131.99549999996</v>
      </c>
    </row>
    <row r="9" spans="1:15" ht="15.5" x14ac:dyDescent="0.35">
      <c r="A9" s="18" t="s">
        <v>49</v>
      </c>
      <c r="B9" s="15">
        <v>331001</v>
      </c>
      <c r="C9" s="15" t="s">
        <v>50</v>
      </c>
      <c r="D9" s="4" t="s">
        <v>20</v>
      </c>
      <c r="E9" s="5" t="s">
        <v>35</v>
      </c>
      <c r="F9" s="4" t="s">
        <v>1</v>
      </c>
      <c r="G9" s="7">
        <v>1200</v>
      </c>
      <c r="H9" s="28">
        <v>851015</v>
      </c>
      <c r="I9" s="28">
        <v>851347</v>
      </c>
      <c r="J9" s="28">
        <f>461921-N9</f>
        <v>379991</v>
      </c>
      <c r="K9" s="30">
        <f>835841-J9</f>
        <v>455850</v>
      </c>
      <c r="L9" s="28">
        <v>156411</v>
      </c>
      <c r="M9" s="28">
        <v>222891</v>
      </c>
      <c r="N9" s="28">
        <f>75300+6630</f>
        <v>81930</v>
      </c>
      <c r="O9" s="30">
        <f>210102-N9</f>
        <v>128172</v>
      </c>
    </row>
    <row r="10" spans="1:15" ht="15.5" x14ac:dyDescent="0.35">
      <c r="A10" s="18" t="s">
        <v>49</v>
      </c>
      <c r="B10" s="15">
        <v>331001</v>
      </c>
      <c r="C10" s="15" t="s">
        <v>50</v>
      </c>
      <c r="D10" s="4" t="s">
        <v>20</v>
      </c>
      <c r="E10" s="5" t="s">
        <v>35</v>
      </c>
      <c r="F10" s="4" t="s">
        <v>2</v>
      </c>
      <c r="G10" s="7">
        <v>1300</v>
      </c>
      <c r="H10" s="28"/>
      <c r="I10" s="28"/>
      <c r="J10" s="28">
        <v>0</v>
      </c>
      <c r="K10" s="30">
        <v>0</v>
      </c>
      <c r="L10" s="28">
        <v>0</v>
      </c>
      <c r="M10" s="28">
        <v>0</v>
      </c>
      <c r="N10" s="28">
        <v>0</v>
      </c>
      <c r="O10" s="30">
        <v>0</v>
      </c>
    </row>
    <row r="11" spans="1:15" ht="31" x14ac:dyDescent="0.35">
      <c r="A11" s="18" t="s">
        <v>49</v>
      </c>
      <c r="B11" s="15">
        <v>331001</v>
      </c>
      <c r="C11" s="15" t="s">
        <v>50</v>
      </c>
      <c r="D11" s="4" t="s">
        <v>20</v>
      </c>
      <c r="E11" s="5" t="s">
        <v>35</v>
      </c>
      <c r="F11" s="5" t="s">
        <v>3</v>
      </c>
      <c r="G11" s="7">
        <v>1400</v>
      </c>
      <c r="H11" s="28">
        <v>854478</v>
      </c>
      <c r="I11" s="28">
        <v>688572</v>
      </c>
      <c r="J11" s="28">
        <v>469469</v>
      </c>
      <c r="K11" s="30">
        <f>873154-J11</f>
        <v>403685</v>
      </c>
      <c r="L11" s="28">
        <v>62750</v>
      </c>
      <c r="M11" s="28">
        <v>0</v>
      </c>
      <c r="N11" s="28">
        <v>0</v>
      </c>
      <c r="O11" s="30">
        <v>0</v>
      </c>
    </row>
    <row r="12" spans="1:15" ht="15.5" x14ac:dyDescent="0.35">
      <c r="A12" s="18" t="s">
        <v>49</v>
      </c>
      <c r="B12" s="15">
        <v>331001</v>
      </c>
      <c r="C12" s="15" t="s">
        <v>50</v>
      </c>
      <c r="D12" s="4" t="s">
        <v>20</v>
      </c>
      <c r="E12" s="5" t="s">
        <v>35</v>
      </c>
      <c r="F12" s="4" t="s">
        <v>4</v>
      </c>
      <c r="G12" s="7">
        <v>1500</v>
      </c>
      <c r="H12" s="28">
        <v>0</v>
      </c>
      <c r="I12" s="28">
        <v>0</v>
      </c>
      <c r="J12" s="28">
        <v>0</v>
      </c>
      <c r="K12" s="30">
        <v>0</v>
      </c>
      <c r="L12" s="28">
        <v>0</v>
      </c>
      <c r="M12" s="28">
        <v>0</v>
      </c>
      <c r="N12" s="28">
        <v>0</v>
      </c>
      <c r="O12" s="30">
        <v>0</v>
      </c>
    </row>
    <row r="13" spans="1:15" ht="15.5" x14ac:dyDescent="0.35">
      <c r="A13" s="18" t="s">
        <v>49</v>
      </c>
      <c r="B13" s="15">
        <v>331001</v>
      </c>
      <c r="C13" s="15" t="s">
        <v>50</v>
      </c>
      <c r="D13" s="4" t="s">
        <v>20</v>
      </c>
      <c r="E13" s="5" t="s">
        <v>35</v>
      </c>
      <c r="F13" s="4" t="s">
        <v>5</v>
      </c>
      <c r="G13" s="7">
        <v>1600</v>
      </c>
      <c r="H13" s="28">
        <v>0</v>
      </c>
      <c r="I13" s="28">
        <v>0</v>
      </c>
      <c r="J13" s="28">
        <v>0</v>
      </c>
      <c r="K13" s="30">
        <v>0</v>
      </c>
      <c r="L13" s="28">
        <v>0</v>
      </c>
      <c r="M13" s="28">
        <v>0</v>
      </c>
      <c r="N13" s="28">
        <v>0</v>
      </c>
      <c r="O13" s="30">
        <v>0</v>
      </c>
    </row>
    <row r="14" spans="1:15" ht="15.5" x14ac:dyDescent="0.35">
      <c r="A14" s="18" t="s">
        <v>49</v>
      </c>
      <c r="B14" s="15">
        <v>331001</v>
      </c>
      <c r="C14" s="15" t="s">
        <v>50</v>
      </c>
      <c r="D14" s="4" t="s">
        <v>20</v>
      </c>
      <c r="E14" s="5" t="s">
        <v>29</v>
      </c>
      <c r="F14" s="4" t="s">
        <v>6</v>
      </c>
      <c r="G14" s="24">
        <v>2100</v>
      </c>
      <c r="H14" s="28">
        <v>877093</v>
      </c>
      <c r="I14" s="28">
        <v>1004748</v>
      </c>
      <c r="J14" s="28">
        <f>418951-N14</f>
        <v>391451</v>
      </c>
      <c r="K14" s="30">
        <f>754157-J14-34428</f>
        <v>328278</v>
      </c>
      <c r="L14" s="28">
        <v>180849</v>
      </c>
      <c r="M14" s="28">
        <v>0</v>
      </c>
      <c r="N14" s="28">
        <f>27500</f>
        <v>27500</v>
      </c>
      <c r="O14" s="30">
        <f>43060-N14</f>
        <v>15560</v>
      </c>
    </row>
    <row r="15" spans="1:15" ht="15.5" x14ac:dyDescent="0.35">
      <c r="A15" s="18" t="s">
        <v>49</v>
      </c>
      <c r="B15" s="15">
        <v>331001</v>
      </c>
      <c r="C15" s="15" t="s">
        <v>50</v>
      </c>
      <c r="D15" s="4" t="s">
        <v>20</v>
      </c>
      <c r="E15" s="5" t="s">
        <v>29</v>
      </c>
      <c r="F15" s="4" t="s">
        <v>7</v>
      </c>
      <c r="G15" s="24">
        <v>2200</v>
      </c>
      <c r="H15" s="28">
        <v>191297</v>
      </c>
      <c r="I15" s="28">
        <v>39662</v>
      </c>
      <c r="J15" s="28">
        <v>69060</v>
      </c>
      <c r="K15" s="30">
        <v>0</v>
      </c>
      <c r="L15" s="28">
        <v>29997</v>
      </c>
      <c r="M15" s="28">
        <v>62173</v>
      </c>
      <c r="N15" s="28"/>
      <c r="O15" s="30">
        <v>55463</v>
      </c>
    </row>
    <row r="16" spans="1:15" ht="15.5" x14ac:dyDescent="0.35">
      <c r="A16" s="18" t="s">
        <v>49</v>
      </c>
      <c r="B16" s="15">
        <v>331001</v>
      </c>
      <c r="C16" s="15" t="s">
        <v>50</v>
      </c>
      <c r="D16" s="4" t="s">
        <v>20</v>
      </c>
      <c r="E16" s="5" t="s">
        <v>29</v>
      </c>
      <c r="F16" s="4" t="s">
        <v>8</v>
      </c>
      <c r="G16" s="24">
        <v>2300</v>
      </c>
      <c r="H16" s="28">
        <v>149961</v>
      </c>
      <c r="I16" s="28">
        <v>99657</v>
      </c>
      <c r="J16" s="28">
        <v>203149</v>
      </c>
      <c r="K16" s="30">
        <f>224023-J16</f>
        <v>20874</v>
      </c>
      <c r="L16" s="28">
        <v>0</v>
      </c>
      <c r="M16" s="28">
        <v>0</v>
      </c>
      <c r="N16" s="28"/>
      <c r="O16" s="30">
        <v>0</v>
      </c>
    </row>
    <row r="17" spans="1:15" ht="15.5" x14ac:dyDescent="0.35">
      <c r="A17" s="18" t="s">
        <v>49</v>
      </c>
      <c r="B17" s="15">
        <v>331001</v>
      </c>
      <c r="C17" s="15" t="s">
        <v>50</v>
      </c>
      <c r="D17" s="4" t="s">
        <v>20</v>
      </c>
      <c r="E17" s="5" t="s">
        <v>29</v>
      </c>
      <c r="F17" s="4" t="s">
        <v>9</v>
      </c>
      <c r="G17" s="24">
        <v>2400</v>
      </c>
      <c r="H17" s="28">
        <v>2717912</v>
      </c>
      <c r="I17" s="28">
        <v>2687473</v>
      </c>
      <c r="J17" s="28">
        <f>1646173-N17</f>
        <v>1519621</v>
      </c>
      <c r="K17" s="30">
        <f>3160149.5-J17</f>
        <v>1640528.5</v>
      </c>
      <c r="L17" s="28">
        <v>0</v>
      </c>
      <c r="M17" s="28">
        <v>0</v>
      </c>
      <c r="N17" s="28">
        <f>46552+45000+35000</f>
        <v>126552</v>
      </c>
      <c r="O17" s="30">
        <v>0</v>
      </c>
    </row>
    <row r="18" spans="1:15" ht="15.5" x14ac:dyDescent="0.35">
      <c r="A18" s="18" t="s">
        <v>49</v>
      </c>
      <c r="B18" s="15">
        <v>331001</v>
      </c>
      <c r="C18" s="15" t="s">
        <v>50</v>
      </c>
      <c r="D18" s="4" t="s">
        <v>20</v>
      </c>
      <c r="E18" s="5" t="s">
        <v>29</v>
      </c>
      <c r="F18" s="4" t="s">
        <v>10</v>
      </c>
      <c r="G18" s="24">
        <v>2500</v>
      </c>
      <c r="H18" s="28"/>
      <c r="I18" s="28"/>
      <c r="J18" s="28">
        <v>7623</v>
      </c>
      <c r="K18" s="30">
        <f>12982-J18</f>
        <v>5359</v>
      </c>
      <c r="L18" s="28">
        <v>0</v>
      </c>
      <c r="M18" s="28">
        <v>0</v>
      </c>
      <c r="N18" s="28"/>
      <c r="O18" s="30">
        <v>0</v>
      </c>
    </row>
    <row r="19" spans="1:15" ht="15.5" x14ac:dyDescent="0.35">
      <c r="A19" s="18" t="s">
        <v>49</v>
      </c>
      <c r="B19" s="15">
        <v>331001</v>
      </c>
      <c r="C19" s="15" t="s">
        <v>50</v>
      </c>
      <c r="D19" s="4" t="s">
        <v>20</v>
      </c>
      <c r="E19" s="5" t="s">
        <v>29</v>
      </c>
      <c r="F19" s="4" t="s">
        <v>11</v>
      </c>
      <c r="G19" s="24">
        <v>2600</v>
      </c>
      <c r="H19" s="28">
        <v>1662079</v>
      </c>
      <c r="I19" s="28">
        <v>1631039</v>
      </c>
      <c r="J19" s="28">
        <v>999635</v>
      </c>
      <c r="K19" s="30">
        <f>2011919-J19</f>
        <v>1012284</v>
      </c>
      <c r="L19" s="28">
        <v>0</v>
      </c>
      <c r="M19" s="28">
        <v>0</v>
      </c>
      <c r="N19" s="28"/>
      <c r="O19" s="30">
        <v>0</v>
      </c>
    </row>
    <row r="20" spans="1:15" ht="15.5" x14ac:dyDescent="0.35">
      <c r="A20" s="18" t="s">
        <v>49</v>
      </c>
      <c r="B20" s="15">
        <v>331001</v>
      </c>
      <c r="C20" s="15" t="s">
        <v>50</v>
      </c>
      <c r="D20" s="4" t="s">
        <v>20</v>
      </c>
      <c r="E20" s="5" t="s">
        <v>29</v>
      </c>
      <c r="F20" s="4" t="s">
        <v>12</v>
      </c>
      <c r="G20" s="25">
        <v>2700</v>
      </c>
      <c r="H20" s="28">
        <v>447100</v>
      </c>
      <c r="I20" s="28">
        <v>473000</v>
      </c>
      <c r="J20" s="28">
        <v>204804</v>
      </c>
      <c r="K20" s="30">
        <f>359004-J20</f>
        <v>154200</v>
      </c>
      <c r="L20" s="28">
        <v>16800</v>
      </c>
      <c r="M20" s="28">
        <v>0</v>
      </c>
      <c r="N20" s="28"/>
      <c r="O20" s="30">
        <v>0</v>
      </c>
    </row>
    <row r="21" spans="1:15" ht="15.5" x14ac:dyDescent="0.35">
      <c r="A21" s="18" t="s">
        <v>49</v>
      </c>
      <c r="B21" s="15">
        <v>331001</v>
      </c>
      <c r="C21" s="15" t="s">
        <v>50</v>
      </c>
      <c r="D21" s="4" t="s">
        <v>20</v>
      </c>
      <c r="E21" s="5" t="s">
        <v>29</v>
      </c>
      <c r="F21" s="4" t="s">
        <v>13</v>
      </c>
      <c r="G21" s="3">
        <v>2800</v>
      </c>
      <c r="H21" s="29">
        <v>195025</v>
      </c>
      <c r="I21" s="28">
        <v>152548</v>
      </c>
      <c r="J21" s="28">
        <v>239943</v>
      </c>
      <c r="K21" s="30">
        <f>293673-J21</f>
        <v>53730</v>
      </c>
      <c r="L21" s="28">
        <v>0</v>
      </c>
      <c r="M21" s="28">
        <v>0</v>
      </c>
      <c r="N21" s="28"/>
      <c r="O21" s="30">
        <v>0</v>
      </c>
    </row>
    <row r="22" spans="1:15" ht="31" x14ac:dyDescent="0.35">
      <c r="A22" s="18" t="s">
        <v>49</v>
      </c>
      <c r="B22" s="15">
        <v>331001</v>
      </c>
      <c r="C22" s="15" t="s">
        <v>50</v>
      </c>
      <c r="D22" s="4" t="s">
        <v>20</v>
      </c>
      <c r="E22" s="5" t="s">
        <v>38</v>
      </c>
      <c r="F22" s="4" t="s">
        <v>14</v>
      </c>
      <c r="G22" s="24">
        <v>3100</v>
      </c>
      <c r="H22" s="28">
        <v>82056</v>
      </c>
      <c r="I22" s="28">
        <v>198124</v>
      </c>
      <c r="J22" s="28">
        <f>379443-N22</f>
        <v>54036</v>
      </c>
      <c r="K22" s="30">
        <f>212856.344-J22</f>
        <v>158820.34400000001</v>
      </c>
      <c r="L22" s="28">
        <v>556445</v>
      </c>
      <c r="M22" s="28">
        <f>440542+14339</f>
        <v>454881</v>
      </c>
      <c r="N22" s="28">
        <f>164267+153431+7709</f>
        <v>325407</v>
      </c>
      <c r="O22" s="30">
        <f>532032.656-N22</f>
        <v>206625.65599999996</v>
      </c>
    </row>
    <row r="23" spans="1:15" ht="31" x14ac:dyDescent="0.35">
      <c r="A23" s="18" t="s">
        <v>49</v>
      </c>
      <c r="B23" s="15">
        <v>331001</v>
      </c>
      <c r="C23" s="15" t="s">
        <v>50</v>
      </c>
      <c r="D23" s="4" t="s">
        <v>20</v>
      </c>
      <c r="E23" s="5" t="s">
        <v>38</v>
      </c>
      <c r="F23" s="4" t="s">
        <v>15</v>
      </c>
      <c r="G23" s="24">
        <v>3200</v>
      </c>
      <c r="H23" s="28">
        <v>0</v>
      </c>
      <c r="I23" s="28">
        <v>0</v>
      </c>
      <c r="J23" s="28">
        <v>0</v>
      </c>
      <c r="K23" s="30">
        <v>0</v>
      </c>
      <c r="L23" s="28">
        <v>0</v>
      </c>
      <c r="M23" s="28">
        <v>0</v>
      </c>
      <c r="N23" s="28">
        <v>0</v>
      </c>
      <c r="O23" s="30">
        <v>0</v>
      </c>
    </row>
    <row r="24" spans="1:15" ht="31" x14ac:dyDescent="0.35">
      <c r="A24" s="18" t="s">
        <v>49</v>
      </c>
      <c r="B24" s="15">
        <v>331001</v>
      </c>
      <c r="C24" s="15" t="s">
        <v>50</v>
      </c>
      <c r="D24" s="4" t="s">
        <v>20</v>
      </c>
      <c r="E24" s="5" t="s">
        <v>38</v>
      </c>
      <c r="F24" s="4" t="s">
        <v>16</v>
      </c>
      <c r="G24" s="25">
        <v>3300</v>
      </c>
      <c r="H24" s="28">
        <v>0</v>
      </c>
      <c r="I24" s="28">
        <v>0</v>
      </c>
      <c r="J24" s="28">
        <v>0</v>
      </c>
      <c r="K24" s="30">
        <v>0</v>
      </c>
      <c r="L24" s="28">
        <v>0</v>
      </c>
      <c r="M24" s="28">
        <v>0</v>
      </c>
      <c r="N24" s="28">
        <v>0</v>
      </c>
      <c r="O24" s="30">
        <v>0</v>
      </c>
    </row>
    <row r="25" spans="1:15" ht="31" x14ac:dyDescent="0.35">
      <c r="A25" s="18" t="s">
        <v>49</v>
      </c>
      <c r="B25" s="15">
        <v>331001</v>
      </c>
      <c r="C25" s="15" t="s">
        <v>50</v>
      </c>
      <c r="D25" s="4" t="s">
        <v>20</v>
      </c>
      <c r="E25" s="8" t="s">
        <v>17</v>
      </c>
      <c r="F25" s="6" t="s">
        <v>17</v>
      </c>
      <c r="G25" s="3">
        <v>4000</v>
      </c>
      <c r="H25" s="29">
        <v>0</v>
      </c>
      <c r="I25" s="28">
        <v>0</v>
      </c>
      <c r="J25" s="28">
        <v>0</v>
      </c>
      <c r="K25" s="30">
        <v>0</v>
      </c>
      <c r="L25" s="28">
        <v>0</v>
      </c>
      <c r="M25" s="28">
        <v>0</v>
      </c>
      <c r="N25" s="28">
        <v>1163445</v>
      </c>
      <c r="O25" s="30">
        <v>0</v>
      </c>
    </row>
    <row r="26" spans="1:15" ht="15.5" x14ac:dyDescent="0.35">
      <c r="A26" s="18" t="s">
        <v>49</v>
      </c>
      <c r="B26" s="15">
        <v>331001</v>
      </c>
      <c r="C26" s="15" t="s">
        <v>50</v>
      </c>
      <c r="D26" s="4" t="s">
        <v>20</v>
      </c>
      <c r="E26" s="8" t="s">
        <v>18</v>
      </c>
      <c r="F26" s="6" t="s">
        <v>18</v>
      </c>
      <c r="G26" s="24">
        <v>5100</v>
      </c>
      <c r="H26" s="28">
        <v>0</v>
      </c>
      <c r="I26" s="28">
        <v>0</v>
      </c>
      <c r="J26" s="28">
        <v>0</v>
      </c>
      <c r="K26" s="30">
        <v>0</v>
      </c>
      <c r="L26" s="28">
        <v>0</v>
      </c>
      <c r="M26" s="28">
        <v>0</v>
      </c>
      <c r="N26" s="28">
        <v>0</v>
      </c>
      <c r="O26" s="30">
        <v>0</v>
      </c>
    </row>
    <row r="27" spans="1:15" ht="15.5" x14ac:dyDescent="0.35">
      <c r="A27" s="18" t="s">
        <v>49</v>
      </c>
      <c r="B27" s="15">
        <v>331001</v>
      </c>
      <c r="C27" s="15" t="s">
        <v>50</v>
      </c>
      <c r="D27" s="4" t="s">
        <v>20</v>
      </c>
      <c r="E27" s="5" t="s">
        <v>19</v>
      </c>
      <c r="F27" s="4" t="s">
        <v>39</v>
      </c>
      <c r="G27" s="24">
        <v>5200</v>
      </c>
      <c r="H27" s="28">
        <v>0</v>
      </c>
      <c r="I27" s="28">
        <v>0</v>
      </c>
      <c r="J27" s="28">
        <v>0</v>
      </c>
      <c r="K27" s="30">
        <v>0</v>
      </c>
      <c r="L27" s="28">
        <v>147762</v>
      </c>
      <c r="M27" s="28">
        <v>0</v>
      </c>
      <c r="N27" s="28">
        <v>0</v>
      </c>
      <c r="O27" s="30">
        <v>0</v>
      </c>
    </row>
    <row r="28" spans="1:15" s="1" customFormat="1" ht="15.5" x14ac:dyDescent="0.3">
      <c r="A28" s="9"/>
      <c r="B28" s="9"/>
      <c r="C28" s="9"/>
      <c r="D28" s="10"/>
      <c r="E28" s="10"/>
      <c r="F28" s="10"/>
      <c r="G28" s="12"/>
      <c r="H28" s="10"/>
      <c r="I28" s="10"/>
      <c r="J28" s="10"/>
      <c r="K28" s="10"/>
      <c r="L28" s="10"/>
      <c r="M28" s="10"/>
      <c r="N28" s="10"/>
      <c r="O28" s="10"/>
    </row>
    <row r="29" spans="1:15" s="1" customFormat="1" ht="15.5" x14ac:dyDescent="0.3">
      <c r="A29" s="9"/>
      <c r="B29" s="9"/>
      <c r="C29" s="9"/>
      <c r="D29" s="10"/>
      <c r="E29" s="10"/>
      <c r="F29" s="11"/>
      <c r="G29" s="12"/>
      <c r="H29" s="10"/>
      <c r="I29" s="10"/>
      <c r="J29" s="10"/>
      <c r="K29" s="10"/>
      <c r="L29" s="10"/>
      <c r="M29" s="10"/>
      <c r="N29" s="10"/>
      <c r="O29" s="10"/>
    </row>
    <row r="30" spans="1:15" s="1" customFormat="1" ht="15.5" x14ac:dyDescent="0.3">
      <c r="A30" s="9"/>
      <c r="B30" s="9"/>
      <c r="C30" s="9"/>
      <c r="D30" s="10"/>
      <c r="E30" s="10"/>
      <c r="F30" s="13"/>
      <c r="G30" s="10"/>
      <c r="H30" s="10"/>
      <c r="I30" s="10"/>
      <c r="J30" s="10"/>
      <c r="K30" s="10"/>
      <c r="L30" s="10"/>
      <c r="M30" s="10"/>
      <c r="N30" s="10"/>
      <c r="O30" s="10"/>
    </row>
    <row r="31" spans="1:15" s="1" customFormat="1" ht="15.5" x14ac:dyDescent="0.3">
      <c r="A31" s="9"/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s="1" customFormat="1" ht="15.5" x14ac:dyDescent="0.3">
      <c r="A32" s="9"/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s="1" customFormat="1" ht="15.5" x14ac:dyDescent="0.3">
      <c r="A33" s="9"/>
      <c r="B33" s="9"/>
      <c r="C33" s="9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s="1" customFormat="1" ht="15.5" x14ac:dyDescent="0.3">
      <c r="A34" s="9"/>
      <c r="B34" s="9"/>
      <c r="C34" s="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s="1" customFormat="1" ht="15.5" x14ac:dyDescent="0.3">
      <c r="A35" s="9"/>
      <c r="B35" s="9"/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s="1" customFormat="1" ht="15.5" x14ac:dyDescent="0.3">
      <c r="A36" s="9"/>
      <c r="B36" s="9"/>
      <c r="C36" s="9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ht="15.5" x14ac:dyDescent="0.35">
      <c r="A37" s="14"/>
      <c r="B37" s="14"/>
      <c r="C37" s="14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s="1" customFormat="1" ht="15.5" x14ac:dyDescent="0.3">
      <c r="A38" s="9"/>
      <c r="B38" s="9"/>
      <c r="C38" s="9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15.5" x14ac:dyDescent="0.35">
      <c r="D39" s="2"/>
      <c r="E39" s="2"/>
      <c r="F39" s="10"/>
      <c r="G39" s="2"/>
      <c r="H39" s="2"/>
      <c r="I39" s="2"/>
      <c r="J39" s="2"/>
      <c r="K39" s="2"/>
      <c r="L39" s="2"/>
      <c r="M39" s="2"/>
      <c r="N39" s="2"/>
      <c r="O39" s="2"/>
    </row>
    <row r="40" spans="1:15" ht="15.5" x14ac:dyDescent="0.35">
      <c r="F40" s="2"/>
    </row>
  </sheetData>
  <dataValidations xWindow="181" yWindow="268" count="2">
    <dataValidation type="decimal" operator="greaterThanOrEqual" allowBlank="1" showInputMessage="1" showErrorMessage="1" errorTitle="FORMAT ERROR" error="Please enter a dollar value, like 1.00." promptTitle="FORMAT ERROR" prompt="Please enter a dollar value, like 1.00." sqref="K5:K27 K2:K3" xr:uid="{20F8C5C3-B555-4DBA-84C4-BD33C80E4BE0}">
      <formula1>0</formula1>
    </dataValidation>
    <dataValidation type="decimal" operator="greaterThanOrEqual" allowBlank="1" showInputMessage="1" showErrorMessage="1" error="Please enter a dollar value, like 1.00." prompt="Please enter a dollar value, like 1.00." sqref="K4 O2:O27" xr:uid="{D15058B6-6CA2-40CE-9DED-E29D60657DD4}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34d8a74-0ed6-4873-87de-c367b990fe22" xsi:nil="true"/>
    <TaxCatchAll xmlns="b18ef83a-cb8b-49a1-94cf-4314d6ee7008" xsi:nil="true"/>
    <lcf76f155ced4ddcb4097134ff3c332f xmlns="834d8a74-0ed6-4873-87de-c367b990fe2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F3884B5F80AE418D0489907010149B" ma:contentTypeVersion="19" ma:contentTypeDescription="Create a new document." ma:contentTypeScope="" ma:versionID="7a790ed227e82d00745e7a4ae7e35eb6">
  <xsd:schema xmlns:xsd="http://www.w3.org/2001/XMLSchema" xmlns:xs="http://www.w3.org/2001/XMLSchema" xmlns:p="http://schemas.microsoft.com/office/2006/metadata/properties" xmlns:ns2="834d8a74-0ed6-4873-87de-c367b990fe22" xmlns:ns3="b18ef83a-cb8b-49a1-94cf-4314d6ee7008" targetNamespace="http://schemas.microsoft.com/office/2006/metadata/properties" ma:root="true" ma:fieldsID="e9ba6ab906c672c918d874285f9560f3" ns2:_="" ns3:_="">
    <xsd:import namespace="834d8a74-0ed6-4873-87de-c367b990fe22"/>
    <xsd:import namespace="b18ef83a-cb8b-49a1-94cf-4314d6ee70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4d8a74-0ed6-4873-87de-c367b990fe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7788f8-b8d4-4591-810f-429a6b2582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ef83a-cb8b-49a1-94cf-4314d6ee700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2ce16b6-2d12-40fc-ae7f-e7fa67272cea}" ma:internalName="TaxCatchAll" ma:showField="CatchAllData" ma:web="b18ef83a-cb8b-49a1-94cf-4314d6ee70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566773-52F9-43D7-A62C-1FF92BD85F5B}">
  <ds:schemaRefs>
    <ds:schemaRef ds:uri="http://schemas.microsoft.com/office/2006/metadata/properties"/>
    <ds:schemaRef ds:uri="http://schemas.microsoft.com/office/infopath/2007/PartnerControls"/>
    <ds:schemaRef ds:uri="834d8a74-0ed6-4873-87de-c367b990fe22"/>
    <ds:schemaRef ds:uri="b18ef83a-cb8b-49a1-94cf-4314d6ee7008"/>
  </ds:schemaRefs>
</ds:datastoreItem>
</file>

<file path=customXml/itemProps2.xml><?xml version="1.0" encoding="utf-8"?>
<ds:datastoreItem xmlns:ds="http://schemas.openxmlformats.org/officeDocument/2006/customXml" ds:itemID="{9C2542F0-4A75-4980-8F2E-E93BA663D5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1D6A8C-2431-4D62-B94A-E586C504B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4d8a74-0ed6-4873-87de-c367b990fe22"/>
    <ds:schemaRef ds:uri="b18ef83a-cb8b-49a1-94cf-4314d6ee70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SemiAnnual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 Sukits</dc:creator>
  <cp:lastModifiedBy>Michael Dunn</cp:lastModifiedBy>
  <dcterms:created xsi:type="dcterms:W3CDTF">2024-11-27T14:10:21Z</dcterms:created>
  <dcterms:modified xsi:type="dcterms:W3CDTF">2025-08-27T20:48:59Z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2024-11-27T15:32:50Z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9316e383-b0c4-4bdc-88b7-89d04bc8dc2f</vt:lpwstr>
  </property>
  <property fmtid="{D5CDD505-2E9C-101B-9397-08002B2CF9AE}" pid="7" name="MSIP_Label_defa4170-0d19-0005-0004-bc88714345d2_ActionId">
    <vt:lpwstr>78993d06-64b3-4687-a15d-d8a06d35b8f8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0x01010091F3884B5F80AE418D0489907010149B</vt:lpwstr>
  </property>
  <property fmtid="{D5CDD505-2E9C-101B-9397-08002B2CF9AE}" pid="10" name="MediaServiceImageTags">
    <vt:lpwstr/>
  </property>
</Properties>
</file>