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defaultThemeVersion="124226"/>
  <bookViews>
    <workbookView xWindow="-105" yWindow="-105" windowWidth="20730" windowHeight="11760"/>
  </bookViews>
  <sheets>
    <sheet name="Variances" sheetId="1" r:id="rId1"/>
  </sheets>
  <definedNames>
    <definedName name="_xlnm.Print_Area" localSheetId="0">Variances!$A$1:$O$34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" i="1" l="1"/>
  <c r="H30" i="1" l="1"/>
  <c r="L30" i="1" s="1"/>
  <c r="H28" i="1"/>
  <c r="L28" i="1" s="1"/>
  <c r="N28" i="1" s="1"/>
  <c r="H26" i="1"/>
  <c r="K26" i="1" s="1"/>
  <c r="H22" i="1"/>
  <c r="K22" i="1" s="1"/>
  <c r="H20" i="1"/>
  <c r="L20" i="1" s="1"/>
  <c r="N20" i="1" s="1"/>
  <c r="H18" i="1"/>
  <c r="L18" i="1" s="1"/>
  <c r="H16" i="1"/>
  <c r="L16" i="1" s="1"/>
  <c r="H14" i="1"/>
  <c r="L14" i="1" s="1"/>
  <c r="G30" i="1"/>
  <c r="M30" i="1" s="1"/>
  <c r="G28" i="1"/>
  <c r="M28" i="1" s="1"/>
  <c r="G26" i="1"/>
  <c r="M26" i="1" s="1"/>
  <c r="G22" i="1"/>
  <c r="M22" i="1" s="1"/>
  <c r="G20" i="1"/>
  <c r="M20" i="1" s="1"/>
  <c r="G18" i="1"/>
  <c r="M18" i="1" s="1"/>
  <c r="M16" i="1"/>
  <c r="G14" i="1"/>
  <c r="M14" i="1" s="1"/>
  <c r="J14" i="1"/>
  <c r="I14" i="1"/>
  <c r="J30" i="1"/>
  <c r="I30" i="1"/>
  <c r="J28" i="1"/>
  <c r="I28" i="1"/>
  <c r="J26" i="1"/>
  <c r="I26" i="1"/>
  <c r="J22" i="1"/>
  <c r="I22" i="1"/>
  <c r="J20" i="1"/>
  <c r="I20" i="1"/>
  <c r="J18" i="1"/>
  <c r="I18" i="1"/>
  <c r="J16" i="1"/>
  <c r="I16" i="1"/>
  <c r="F24" i="1"/>
  <c r="D24" i="1"/>
  <c r="K14" i="1"/>
  <c r="K16" i="1" l="1"/>
  <c r="K18" i="1"/>
  <c r="K20" i="1"/>
  <c r="I24" i="1"/>
  <c r="N30" i="1"/>
  <c r="K30" i="1"/>
  <c r="L26" i="1"/>
  <c r="N26" i="1" s="1"/>
  <c r="K28" i="1"/>
  <c r="N16" i="1"/>
  <c r="N14" i="1"/>
  <c r="J24" i="1"/>
  <c r="G24" i="1"/>
  <c r="M24" i="1" s="1"/>
  <c r="N12" i="1"/>
  <c r="H24" i="1"/>
  <c r="N18" i="1"/>
  <c r="L22" i="1"/>
  <c r="N22" i="1" s="1"/>
  <c r="L24" i="1" l="1"/>
  <c r="N24" i="1" s="1"/>
  <c r="K24" i="1"/>
</calcChain>
</file>

<file path=xl/sharedStrings.xml><?xml version="1.0" encoding="utf-8"?>
<sst xmlns="http://schemas.openxmlformats.org/spreadsheetml/2006/main" count="30" uniqueCount="27">
  <si>
    <t>Variance</t>
  </si>
  <si>
    <t>£</t>
  </si>
  <si>
    <t>1 Balances Brought Forward</t>
  </si>
  <si>
    <t>3 Total Other Receipts</t>
  </si>
  <si>
    <t>4 Staff Costs</t>
  </si>
  <si>
    <t>7 Balances Carried Forward</t>
  </si>
  <si>
    <t>10 Total Borrowings</t>
  </si>
  <si>
    <t>5 Loan Interest/Capital Repayment</t>
  </si>
  <si>
    <t>9 Total Fixed Assets plus Other Long Term Investments and Assets</t>
  </si>
  <si>
    <t>8 Total Cash and Short Term Investments</t>
  </si>
  <si>
    <t>%</t>
  </si>
  <si>
    <t>Explanation Required?</t>
  </si>
  <si>
    <t>2 Precept or Rates and Levies</t>
  </si>
  <si>
    <t>6 All Other Payments</t>
  </si>
  <si>
    <r>
      <t xml:space="preserve">Insert figures from Section 2 of the AGAR in all </t>
    </r>
    <r>
      <rPr>
        <b/>
        <u/>
        <sz val="10"/>
        <color indexed="62"/>
        <rFont val="Arial"/>
        <family val="2"/>
      </rPr>
      <t>Blue</t>
    </r>
    <r>
      <rPr>
        <b/>
        <sz val="10"/>
        <color indexed="10"/>
        <rFont val="Arial"/>
        <family val="2"/>
      </rPr>
      <t xml:space="preserve"> highlighted boxes </t>
    </r>
  </si>
  <si>
    <t>DO NOT OVERWRITE THE BOXES HIGHLIGHTED IN RED/GREEN</t>
  </si>
  <si>
    <t>Please ensure variance explanations are quantified to reduce the variance excluding stated items below the 15% / £500 / £100,000 threshold</t>
  </si>
  <si>
    <t>Is &gt; 15%</t>
  </si>
  <si>
    <t>Is &gt; £100,000</t>
  </si>
  <si>
    <r>
      <t xml:space="preserve">Now, please provide full explanations, including numerical values, for the following that will be flagged in the green boxes where relevant:
</t>
    </r>
    <r>
      <rPr>
        <sz val="10"/>
        <color indexed="8"/>
        <rFont val="Arial"/>
        <family val="2"/>
      </rPr>
      <t>• variances of more than 15% between totals for individual boxes (except variances of less than £500);
• variances of more than £100,000 must be explained even where this constitutes less than 15%;</t>
    </r>
  </si>
  <si>
    <r>
      <t xml:space="preserve">Explanation </t>
    </r>
    <r>
      <rPr>
        <b/>
        <u/>
        <sz val="11"/>
        <color indexed="8"/>
        <rFont val="Arial"/>
        <family val="2"/>
      </rPr>
      <t>(must include narrative and supporting figures)</t>
    </r>
    <r>
      <rPr>
        <b/>
        <sz val="11"/>
        <color theme="1"/>
        <rFont val="Arial"/>
        <family val="2"/>
      </rPr>
      <t xml:space="preserve">
</t>
    </r>
    <r>
      <rPr>
        <sz val="11"/>
        <color theme="1"/>
        <rFont val="Arial"/>
        <family val="2"/>
      </rPr>
      <t>Note: If an explanation is required for the variance of Box 4 and the explanation refers to a change in hours or a change in pay rates, please could you note the previous hours/rates and the updated hours/rates</t>
    </r>
  </si>
  <si>
    <t>Name of smaller authority:  BROUGH PARISH COUNCIL</t>
  </si>
  <si>
    <t xml:space="preserve">Explanation of variances 2025/26 </t>
  </si>
  <si>
    <t>Increased level of grant funding (£4,500) less reduced VAT refunds (£1,733)</t>
  </si>
  <si>
    <t>See 7 above</t>
  </si>
  <si>
    <t>Pump Track Improvement Grants (£5,000 plus £2,500) and Precept increase due to tax base increase (£1,291) plus reduced spend on grasscutting (£1,408)</t>
  </si>
  <si>
    <t>Reduced (£0) spend on special projects in 2025/26 compared to 2024/25 spend (£20,071) plus reduced spend on grasscutting (£1,408)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</si>
</sst>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b/>
      <u/>
      <sz val="10"/>
      <color indexed="62"/>
      <name val="Arial"/>
      <family val="2"/>
    </font>
    <font>
      <b/>
      <sz val="11"/>
      <color indexed="8"/>
      <name val="Arial"/>
      <family val="2"/>
    </font>
    <font>
      <sz val="10"/>
      <color indexed="8"/>
      <name val="Arial"/>
      <family val="2"/>
    </font>
    <font>
      <b/>
      <u/>
      <sz val="11"/>
      <color indexed="8"/>
      <name val="Arial"/>
      <family val="2"/>
    </font>
    <font>
      <sz val="11"/>
      <color theme="1"/>
      <name val="Arial"/>
      <family val="2"/>
    </font>
    <font>
      <b/>
      <sz val="11"/>
      <color rgb="FFFF0000"/>
      <name val="Arial"/>
      <family val="2"/>
    </font>
    <font>
      <b/>
      <sz val="11"/>
      <color theme="1"/>
      <name val="Arial"/>
      <family val="2"/>
    </font>
    <font>
      <sz val="10"/>
      <color theme="1"/>
      <name val="Symbol"/>
      <family val="1"/>
      <charset val="2"/>
    </font>
    <font>
      <b/>
      <sz val="14"/>
      <color rgb="FFFF0000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66CCFF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4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3" fontId="9" fillId="0" borderId="0" xfId="0" applyNumberFormat="1" applyFont="1"/>
    <xf numFmtId="10" fontId="9" fillId="0" borderId="0" xfId="0" applyNumberFormat="1" applyFont="1"/>
    <xf numFmtId="0" fontId="9" fillId="0" borderId="0" xfId="0" applyFont="1" applyAlignment="1">
      <alignment vertical="center"/>
    </xf>
    <xf numFmtId="3" fontId="3" fillId="2" borderId="1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Alignment="1">
      <alignment vertical="top"/>
    </xf>
    <xf numFmtId="0" fontId="9" fillId="3" borderId="2" xfId="0" applyFont="1" applyFill="1" applyBorder="1" applyAlignment="1">
      <alignment wrapText="1"/>
    </xf>
    <xf numFmtId="0" fontId="10" fillId="0" borderId="0" xfId="0" applyFont="1"/>
    <xf numFmtId="0" fontId="9" fillId="0" borderId="0" xfId="0" applyFont="1" applyAlignment="1">
      <alignment wrapText="1"/>
    </xf>
    <xf numFmtId="0" fontId="9" fillId="0" borderId="2" xfId="0" applyFont="1" applyBorder="1" applyAlignment="1">
      <alignment wrapText="1"/>
    </xf>
    <xf numFmtId="0" fontId="9" fillId="0" borderId="0" xfId="0" applyFont="1" applyFill="1"/>
    <xf numFmtId="3" fontId="3" fillId="0" borderId="0" xfId="0" applyNumberFormat="1" applyFont="1" applyFill="1" applyBorder="1" applyAlignment="1" applyProtection="1">
      <alignment horizontal="center"/>
      <protection locked="0"/>
    </xf>
    <xf numFmtId="0" fontId="9" fillId="0" borderId="0" xfId="0" applyFont="1" applyAlignment="1">
      <alignment wrapText="1"/>
    </xf>
    <xf numFmtId="0" fontId="9" fillId="0" borderId="0" xfId="0" applyFont="1" applyBorder="1" applyAlignment="1">
      <alignment horizontal="left" vertical="center"/>
    </xf>
    <xf numFmtId="0" fontId="9" fillId="0" borderId="0" xfId="0" applyFont="1" applyAlignment="1">
      <alignment wrapText="1"/>
    </xf>
    <xf numFmtId="0" fontId="9" fillId="0" borderId="0" xfId="0" applyFont="1" applyFill="1" applyBorder="1" applyAlignment="1">
      <alignment horizontal="left" vertical="top" wrapText="1"/>
    </xf>
    <xf numFmtId="0" fontId="11" fillId="0" borderId="0" xfId="0" applyFont="1"/>
    <xf numFmtId="0" fontId="12" fillId="0" borderId="0" xfId="0" applyFont="1" applyAlignment="1">
      <alignment horizontal="left" vertical="center" indent="2"/>
    </xf>
    <xf numFmtId="0" fontId="11" fillId="0" borderId="0" xfId="0" applyFont="1" applyAlignment="1">
      <alignment horizontal="center"/>
    </xf>
    <xf numFmtId="0" fontId="11" fillId="0" borderId="2" xfId="0" applyFont="1" applyBorder="1" applyAlignment="1">
      <alignment wrapText="1"/>
    </xf>
    <xf numFmtId="0" fontId="6" fillId="3" borderId="2" xfId="0" applyFont="1" applyFill="1" applyBorder="1" applyAlignment="1">
      <alignment wrapText="1"/>
    </xf>
    <xf numFmtId="3" fontId="3" fillId="0" borderId="1" xfId="0" applyNumberFormat="1" applyFont="1" applyFill="1" applyBorder="1" applyAlignment="1" applyProtection="1">
      <alignment horizontal="center"/>
      <protection locked="0"/>
    </xf>
    <xf numFmtId="0" fontId="13" fillId="0" borderId="0" xfId="0" applyFont="1"/>
    <xf numFmtId="0" fontId="14" fillId="0" borderId="0" xfId="0" applyFont="1"/>
    <xf numFmtId="0" fontId="9" fillId="0" borderId="0" xfId="0" applyFont="1" applyAlignment="1">
      <alignment wrapText="1"/>
    </xf>
    <xf numFmtId="0" fontId="1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0" fontId="9" fillId="0" borderId="2" xfId="0" applyFont="1" applyBorder="1" applyAlignment="1"/>
    <xf numFmtId="0" fontId="11" fillId="0" borderId="0" xfId="0" applyFont="1" applyAlignment="1">
      <alignment horizontal="center" wrapText="1"/>
    </xf>
    <xf numFmtId="0" fontId="11" fillId="0" borderId="4" xfId="0" applyFont="1" applyBorder="1" applyAlignment="1">
      <alignment horizontal="center" wrapText="1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wrapText="1"/>
    </xf>
    <xf numFmtId="0" fontId="9" fillId="0" borderId="3" xfId="0" applyFont="1" applyBorder="1" applyAlignment="1">
      <alignment wrapText="1"/>
    </xf>
    <xf numFmtId="0" fontId="14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/>
    </xf>
  </cellXfs>
  <cellStyles count="1">
    <cellStyle name="Normal" xfId="0" builtinId="0"/>
  </cellStyles>
  <dxfs count="1"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6"/>
  <sheetViews>
    <sheetView tabSelected="1" topLeftCell="F11" workbookViewId="0">
      <selection activeCell="O24" sqref="O24"/>
    </sheetView>
  </sheetViews>
  <sheetFormatPr defaultColWidth="9.140625" defaultRowHeight="14.25" x14ac:dyDescent="0.2"/>
  <cols>
    <col min="1" max="1" width="20.140625" style="2" customWidth="1"/>
    <col min="2" max="2" width="11" style="2" customWidth="1"/>
    <col min="3" max="3" width="32.5703125" style="2" customWidth="1"/>
    <col min="4" max="4" width="9.140625" style="2"/>
    <col min="5" max="5" width="3.28515625" style="2" customWidth="1"/>
    <col min="6" max="6" width="9.140625" style="2"/>
    <col min="7" max="7" width="10.140625" style="2" customWidth="1"/>
    <col min="8" max="8" width="12.42578125" style="2" customWidth="1"/>
    <col min="9" max="11" width="9.140625" style="2" hidden="1" customWidth="1"/>
    <col min="12" max="12" width="13.28515625" style="2" customWidth="1"/>
    <col min="13" max="13" width="13.85546875" style="2" bestFit="1" customWidth="1"/>
    <col min="14" max="14" width="50.42578125" style="11" bestFit="1" customWidth="1"/>
    <col min="15" max="15" width="86" style="2" bestFit="1" customWidth="1"/>
    <col min="16" max="23" width="9.140625" style="13"/>
    <col min="24" max="16384" width="9.140625" style="2"/>
  </cols>
  <sheetData>
    <row r="1" spans="1:15" ht="18" x14ac:dyDescent="0.2">
      <c r="A1" s="40" t="s">
        <v>22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8"/>
      <c r="M1" s="8"/>
    </row>
    <row r="2" spans="1:15" ht="18" x14ac:dyDescent="0.2">
      <c r="A2" s="28"/>
      <c r="B2" s="29"/>
      <c r="C2" s="29"/>
      <c r="D2" s="29"/>
      <c r="E2" s="29"/>
      <c r="F2" s="29"/>
      <c r="G2" s="29"/>
      <c r="H2" s="29"/>
      <c r="I2" s="29"/>
      <c r="J2" s="29"/>
      <c r="K2" s="29"/>
      <c r="L2" s="8"/>
      <c r="M2" s="8"/>
      <c r="N2" s="27"/>
    </row>
    <row r="3" spans="1:15" ht="15.75" x14ac:dyDescent="0.2">
      <c r="A3" s="26" t="s">
        <v>21</v>
      </c>
      <c r="B3" s="16"/>
      <c r="C3" s="14"/>
      <c r="D3" s="16"/>
      <c r="E3" s="16"/>
      <c r="F3" s="16"/>
      <c r="G3" s="16"/>
      <c r="H3" s="16"/>
      <c r="I3" s="16"/>
      <c r="J3" s="16"/>
      <c r="K3" s="16"/>
      <c r="L3" s="8"/>
      <c r="M3" s="8"/>
      <c r="N3" s="17"/>
    </row>
    <row r="4" spans="1:15" ht="15.75" x14ac:dyDescent="0.2">
      <c r="A4" s="26"/>
      <c r="B4" s="29"/>
      <c r="C4" s="14"/>
      <c r="D4" s="29"/>
      <c r="E4" s="29"/>
      <c r="F4" s="29"/>
      <c r="G4" s="29"/>
      <c r="H4" s="29"/>
      <c r="I4" s="29"/>
      <c r="J4" s="29"/>
      <c r="K4" s="29"/>
      <c r="L4" s="8"/>
      <c r="M4" s="8"/>
      <c r="N4" s="27"/>
    </row>
    <row r="5" spans="1:15" x14ac:dyDescent="0.2">
      <c r="A5" s="1" t="s">
        <v>14</v>
      </c>
    </row>
    <row r="6" spans="1:15" ht="79.5" customHeight="1" x14ac:dyDescent="0.2">
      <c r="A6" s="38" t="s">
        <v>19</v>
      </c>
      <c r="B6" s="39"/>
      <c r="C6" s="39"/>
      <c r="D6" s="39"/>
      <c r="E6" s="39"/>
      <c r="F6" s="39"/>
      <c r="G6" s="39"/>
      <c r="H6" s="39"/>
      <c r="N6" s="17"/>
    </row>
    <row r="7" spans="1:15" x14ac:dyDescent="0.2">
      <c r="A7" s="1" t="s">
        <v>16</v>
      </c>
    </row>
    <row r="8" spans="1:15" ht="13.9" x14ac:dyDescent="0.25">
      <c r="A8" s="20"/>
      <c r="D8" s="3"/>
      <c r="F8" s="3"/>
      <c r="O8" s="19"/>
    </row>
    <row r="9" spans="1:15" ht="55.15" x14ac:dyDescent="0.25">
      <c r="D9" s="21">
        <v>2026</v>
      </c>
      <c r="E9" s="19"/>
      <c r="F9" s="21">
        <v>2025</v>
      </c>
      <c r="G9" s="21" t="s">
        <v>0</v>
      </c>
      <c r="H9" s="21" t="s">
        <v>0</v>
      </c>
      <c r="I9" s="21"/>
      <c r="J9" s="21"/>
      <c r="K9" s="21"/>
      <c r="L9" s="31" t="s">
        <v>11</v>
      </c>
      <c r="M9" s="32"/>
      <c r="N9" s="23" t="s">
        <v>15</v>
      </c>
      <c r="O9" s="22" t="s">
        <v>20</v>
      </c>
    </row>
    <row r="10" spans="1:15" ht="15" x14ac:dyDescent="0.25">
      <c r="D10" s="21" t="s">
        <v>1</v>
      </c>
      <c r="E10" s="19"/>
      <c r="F10" s="21" t="s">
        <v>1</v>
      </c>
      <c r="G10" s="21" t="s">
        <v>1</v>
      </c>
      <c r="H10" s="21" t="s">
        <v>10</v>
      </c>
      <c r="I10" s="21"/>
      <c r="J10" s="21"/>
      <c r="K10" s="19"/>
      <c r="L10" s="21" t="s">
        <v>17</v>
      </c>
      <c r="M10" s="21" t="s">
        <v>18</v>
      </c>
      <c r="O10" s="15"/>
    </row>
    <row r="11" spans="1:15" ht="14.45" thickBot="1" x14ac:dyDescent="0.3">
      <c r="D11" s="3"/>
      <c r="E11" s="3"/>
      <c r="O11" s="15"/>
    </row>
    <row r="12" spans="1:15" ht="30" customHeight="1" thickBot="1" x14ac:dyDescent="0.3">
      <c r="A12" s="34" t="s">
        <v>2</v>
      </c>
      <c r="B12" s="34"/>
      <c r="C12" s="34"/>
      <c r="D12" s="7">
        <v>26897</v>
      </c>
      <c r="F12" s="7">
        <v>41125</v>
      </c>
      <c r="G12" s="4"/>
      <c r="N12" s="9" t="str">
        <f>IF(D12=F24,"Explanation of % variance from PY opening balance not required - Balance brought forward agrees","Explanation of % variance from PY opening balance not required - Balance brought forward does not agree")</f>
        <v>Explanation of % variance from PY opening balance not required - Balance brought forward agrees</v>
      </c>
      <c r="O12" s="12"/>
    </row>
    <row r="13" spans="1:15" ht="14.45" thickBot="1" x14ac:dyDescent="0.3">
      <c r="D13" s="4"/>
      <c r="F13" s="4"/>
      <c r="O13" s="15"/>
    </row>
    <row r="14" spans="1:15" ht="14.45" thickBot="1" x14ac:dyDescent="0.3">
      <c r="A14" s="35" t="s">
        <v>12</v>
      </c>
      <c r="B14" s="36"/>
      <c r="C14" s="37"/>
      <c r="D14" s="7">
        <v>16891</v>
      </c>
      <c r="F14" s="7">
        <v>15600</v>
      </c>
      <c r="G14" s="4">
        <f>D14-F14</f>
        <v>1291</v>
      </c>
      <c r="H14" s="5">
        <f>IF((D14&gt;F14),(D14-F14)/F14,IF(D14&lt;F14,-(D14-F14)/F14,IF(D14=F14,0)))</f>
        <v>8.2756410256410257E-2</v>
      </c>
      <c r="I14" s="2">
        <f>IF(D14-F14&lt;500,0,IF(D14-F14&gt;500,1,IF(D14-F14=500,1)))</f>
        <v>1</v>
      </c>
      <c r="J14" s="2">
        <f>IF(F14-D14&lt;500,0,IF(F14-D14&gt;500,1,IF(F14-D14=500,1)))</f>
        <v>0</v>
      </c>
      <c r="K14" s="3">
        <f>IF(H14&lt;0.15,0,IF(H14&gt;0.15,1,IF(H14=0.15,1)))</f>
        <v>0</v>
      </c>
      <c r="L14" s="3" t="str">
        <f>IF(H14&lt;15%, "NO","YES")</f>
        <v>NO</v>
      </c>
      <c r="M14" s="3" t="str">
        <f>IF(ABS(G14)&lt;100000, "NO","YES")</f>
        <v>NO</v>
      </c>
      <c r="N14" s="9" t="str">
        <f>IF((L14="YES")*AND(I14+J14&lt;1),"Explanation not required, difference less than £500"," ")</f>
        <v xml:space="preserve"> </v>
      </c>
      <c r="O14" s="12"/>
    </row>
    <row r="15" spans="1:15" ht="15" thickBot="1" x14ac:dyDescent="0.25">
      <c r="D15" s="4"/>
      <c r="F15" s="4"/>
      <c r="G15" s="4"/>
      <c r="H15" s="5"/>
      <c r="K15" s="3"/>
      <c r="L15" s="3"/>
      <c r="M15" s="3"/>
      <c r="O15" s="15"/>
    </row>
    <row r="16" spans="1:15" ht="15" thickBot="1" x14ac:dyDescent="0.25">
      <c r="A16" s="33" t="s">
        <v>3</v>
      </c>
      <c r="B16" s="33"/>
      <c r="C16" s="33"/>
      <c r="D16" s="7">
        <v>9648</v>
      </c>
      <c r="F16" s="7">
        <v>6382</v>
      </c>
      <c r="G16" s="4">
        <f>D16-F16</f>
        <v>3266</v>
      </c>
      <c r="H16" s="5">
        <f>IF((D16&gt;F16),(D16-F16)/F16,IF(D16&lt;F16,-(D16-F16)/F16,IF(D16=F16,0)))</f>
        <v>0.51175180194296455</v>
      </c>
      <c r="I16" s="2">
        <f>IF(D16-F16&lt;500,0,IF(D16-F16&gt;500,1,IF(D16-F16=500,1)))</f>
        <v>1</v>
      </c>
      <c r="J16" s="2">
        <f>IF(F16-D16&lt;500,0,IF(F16-D16&gt;500,1,IF(F16-D16=500,1)))</f>
        <v>0</v>
      </c>
      <c r="K16" s="3">
        <f>IF(H16&lt;0.15,0,IF(H16&gt;0.15,1,IF(H16=0.15,1)))</f>
        <v>1</v>
      </c>
      <c r="L16" s="3" t="str">
        <f>IF(H16&lt;15%, "NO","YES")</f>
        <v>YES</v>
      </c>
      <c r="M16" s="3" t="str">
        <f>IF(ABS(G16)&lt;100000, "NO","YES")</f>
        <v>NO</v>
      </c>
      <c r="N16" s="9" t="str">
        <f>IF((L16="YES")*AND(I16+J16&lt;1),"Explanation not required, difference less than £500"," ")</f>
        <v xml:space="preserve"> </v>
      </c>
      <c r="O16" s="30" t="s">
        <v>23</v>
      </c>
    </row>
    <row r="17" spans="1:15" ht="15" thickBot="1" x14ac:dyDescent="0.25">
      <c r="D17" s="4"/>
      <c r="F17" s="4"/>
      <c r="G17" s="4"/>
      <c r="H17" s="5"/>
      <c r="K17" s="3"/>
      <c r="L17" s="3"/>
      <c r="M17" s="3"/>
      <c r="O17" s="15"/>
    </row>
    <row r="18" spans="1:15" ht="14.45" thickBot="1" x14ac:dyDescent="0.3">
      <c r="A18" s="33" t="s">
        <v>4</v>
      </c>
      <c r="B18" s="33"/>
      <c r="C18" s="33"/>
      <c r="D18" s="7">
        <v>5238</v>
      </c>
      <c r="F18" s="7">
        <v>5329</v>
      </c>
      <c r="G18" s="4">
        <f>D18-F18</f>
        <v>-91</v>
      </c>
      <c r="H18" s="5">
        <f>IF((D18&gt;F18),(D18-F18)/F18,IF(D18&lt;F18,-(D18-F18)/F18,IF(D18=F18,0)))</f>
        <v>1.7076374554325389E-2</v>
      </c>
      <c r="I18" s="2">
        <f>IF(D18-F18&lt;500,0,IF(D18-F18&gt;500,1,IF(D18-F18=500,1)))</f>
        <v>0</v>
      </c>
      <c r="J18" s="2">
        <f>IF(F18-D18&lt;500,0,IF(F18-D18&gt;500,1,IF(F18-D18=500,1)))</f>
        <v>0</v>
      </c>
      <c r="K18" s="3">
        <f>IF(H18&lt;0.15,0,IF(H18&gt;0.15,1,IF(H18=0.15,1)))</f>
        <v>0</v>
      </c>
      <c r="L18" s="3" t="str">
        <f>IF(H18&lt;15%, "NO","YES")</f>
        <v>NO</v>
      </c>
      <c r="M18" s="3" t="str">
        <f>IF(ABS(G18)&lt;100000, "NO","YES")</f>
        <v>NO</v>
      </c>
      <c r="N18" s="9" t="str">
        <f>IF((L18="YES")*AND(I18+J18&lt;1),"Explanation not required, difference less than £500"," ")</f>
        <v xml:space="preserve"> </v>
      </c>
      <c r="O18" s="12"/>
    </row>
    <row r="19" spans="1:15" ht="14.45" thickBot="1" x14ac:dyDescent="0.3">
      <c r="D19" s="4"/>
      <c r="F19" s="4"/>
      <c r="G19" s="4"/>
      <c r="H19" s="5"/>
      <c r="K19" s="3"/>
      <c r="L19" s="3"/>
      <c r="M19" s="3"/>
      <c r="O19" s="15"/>
    </row>
    <row r="20" spans="1:15" ht="14.45" thickBot="1" x14ac:dyDescent="0.3">
      <c r="A20" s="33" t="s">
        <v>7</v>
      </c>
      <c r="B20" s="33"/>
      <c r="C20" s="33"/>
      <c r="D20" s="7">
        <v>0</v>
      </c>
      <c r="F20" s="7">
        <v>0</v>
      </c>
      <c r="G20" s="4">
        <f>D20-F20</f>
        <v>0</v>
      </c>
      <c r="H20" s="5">
        <f>IF((D20&gt;F20),(D20-F20)/F20,IF(D20&lt;F20,-(D20-F20)/F20,IF(D20=F20,0)))</f>
        <v>0</v>
      </c>
      <c r="I20" s="2">
        <f>IF(D20-F20&lt;500,0,IF(D20-F20&gt;500,1,IF(D20-F20=500,1)))</f>
        <v>0</v>
      </c>
      <c r="J20" s="2">
        <f>IF(F20-D20&lt;500,0,IF(F20-D20&gt;500,1,IF(F20-D20=500,1)))</f>
        <v>0</v>
      </c>
      <c r="K20" s="3">
        <f>IF(H20&lt;0.15,0,IF(H20&gt;0.15,1,IF(H20=0.15,1)))</f>
        <v>0</v>
      </c>
      <c r="L20" s="3" t="str">
        <f>IF(H20&lt;15%, "NO","YES")</f>
        <v>NO</v>
      </c>
      <c r="M20" s="3" t="str">
        <f>IF(ABS(G20)&lt;100000, "NO","YES")</f>
        <v>NO</v>
      </c>
      <c r="N20" s="9" t="str">
        <f>IF((L20="YES")*AND(I20+J20&lt;1),"Explanation not required, difference less than £500"," ")</f>
        <v xml:space="preserve"> </v>
      </c>
      <c r="O20" s="12"/>
    </row>
    <row r="21" spans="1:15" ht="15" thickBot="1" x14ac:dyDescent="0.25">
      <c r="D21" s="4"/>
      <c r="F21" s="4"/>
      <c r="G21" s="4"/>
      <c r="H21" s="5"/>
      <c r="K21" s="3"/>
      <c r="L21" s="3"/>
      <c r="M21" s="3"/>
      <c r="O21" s="15"/>
    </row>
    <row r="22" spans="1:15" ht="29.25" thickBot="1" x14ac:dyDescent="0.25">
      <c r="A22" s="33" t="s">
        <v>13</v>
      </c>
      <c r="B22" s="33"/>
      <c r="C22" s="33"/>
      <c r="D22" s="7">
        <v>9648</v>
      </c>
      <c r="F22" s="7">
        <v>30881</v>
      </c>
      <c r="G22" s="4">
        <f>D22-F22</f>
        <v>-21233</v>
      </c>
      <c r="H22" s="5">
        <f>IF((D22&gt;F22),(D22-F22)/F22,IF(D22&lt;F22,-(D22-F22)/F22,IF(D22=F22,0)))</f>
        <v>0.68757488423302349</v>
      </c>
      <c r="I22" s="2">
        <f>IF(D22-F22&lt;500,0,IF(D22-F22&gt;500,1,IF(D22-F22=500,1)))</f>
        <v>0</v>
      </c>
      <c r="J22" s="2">
        <f>IF(F22-D22&lt;500,0,IF(F22-D22&gt;500,1,IF(F22-D22=500,1)))</f>
        <v>1</v>
      </c>
      <c r="K22" s="3">
        <f>IF(H22&lt;0.15,0,IF(H22&gt;0.15,1,IF(H22=0.15,1)))</f>
        <v>1</v>
      </c>
      <c r="L22" s="3" t="str">
        <f>IF(H22&lt;15%, "NO","YES")</f>
        <v>YES</v>
      </c>
      <c r="M22" s="3" t="str">
        <f>IF(ABS(G22)&lt;100000, "NO","YES")</f>
        <v>NO</v>
      </c>
      <c r="N22" s="9" t="str">
        <f>IF((L22="YES")*AND(I22+J22&lt;1),"Explanation not required, difference less than £500"," ")</f>
        <v xml:space="preserve"> </v>
      </c>
      <c r="O22" s="12" t="s">
        <v>26</v>
      </c>
    </row>
    <row r="23" spans="1:15" ht="15" thickBot="1" x14ac:dyDescent="0.25">
      <c r="D23" s="4"/>
      <c r="F23" s="4"/>
      <c r="G23" s="4"/>
      <c r="H23" s="5"/>
      <c r="K23" s="3"/>
      <c r="L23" s="3"/>
      <c r="M23" s="3"/>
      <c r="O23" s="15"/>
    </row>
    <row r="24" spans="1:15" ht="29.25" thickBot="1" x14ac:dyDescent="0.25">
      <c r="A24" s="6" t="s">
        <v>5</v>
      </c>
      <c r="D24" s="24">
        <f>D12+D14+D16-D18-D20-D22</f>
        <v>38550</v>
      </c>
      <c r="F24" s="24">
        <f>F12+F14+F16-F18-F20-F22</f>
        <v>26897</v>
      </c>
      <c r="G24" s="4">
        <f>D24-F24</f>
        <v>11653</v>
      </c>
      <c r="H24" s="5">
        <f>IF((D24&gt;F24),(D24-F24)/F24,IF(D24&lt;F24,-(D24-F24)/F24,IF(D24=F24,0)))</f>
        <v>0.43324534334684167</v>
      </c>
      <c r="I24" s="2">
        <f>IF(D24-F24&lt;500,0,IF(D24-F24&gt;500,1,IF(D24-F24=500,1)))</f>
        <v>1</v>
      </c>
      <c r="J24" s="2">
        <f>IF(F24-D24&lt;500,0,IF(F24-D24&gt;500,1,IF(F24-D24=500,1)))</f>
        <v>0</v>
      </c>
      <c r="K24" s="3">
        <f>IF(H24&lt;0.15,0,IF(H24&gt;0.15,1,IF(H24=0.15,1)))</f>
        <v>1</v>
      </c>
      <c r="L24" s="3" t="str">
        <f>IF(H24&lt;15%, "NO","YES")</f>
        <v>YES</v>
      </c>
      <c r="M24" s="3" t="str">
        <f>IF(ABS(G24)&lt;100000, "NO","YES")</f>
        <v>NO</v>
      </c>
      <c r="N24" s="9" t="str">
        <f>IF((L24="YES")*AND(I24+J24&lt;1),"Explanation not required, difference less than £500"," ")</f>
        <v xml:space="preserve"> </v>
      </c>
      <c r="O24" s="12" t="s">
        <v>25</v>
      </c>
    </row>
    <row r="25" spans="1:15" ht="14.45" thickBot="1" x14ac:dyDescent="0.3">
      <c r="D25" s="4"/>
      <c r="F25" s="4"/>
      <c r="G25" s="4"/>
      <c r="H25" s="5"/>
      <c r="K25" s="3"/>
      <c r="L25" s="3"/>
      <c r="M25" s="3"/>
      <c r="O25" s="15"/>
    </row>
    <row r="26" spans="1:15" ht="15" thickBot="1" x14ac:dyDescent="0.25">
      <c r="A26" s="33" t="s">
        <v>9</v>
      </c>
      <c r="B26" s="33"/>
      <c r="C26" s="33"/>
      <c r="D26" s="7">
        <v>38550</v>
      </c>
      <c r="F26" s="7">
        <v>26897</v>
      </c>
      <c r="G26" s="4">
        <f>D26-F26</f>
        <v>11653</v>
      </c>
      <c r="H26" s="5">
        <f>IF((D26&gt;F26),(D26-F26)/F26,IF(D26&lt;F26,-(D26-F26)/F26,IF(D26=F26,0)))</f>
        <v>0.43324534334684167</v>
      </c>
      <c r="I26" s="2">
        <f>IF(D26-F26&lt;500,0,IF(D26-F26&gt;500,1,IF(D26-F26=500,1)))</f>
        <v>1</v>
      </c>
      <c r="J26" s="2">
        <f>IF(F26-D26&lt;500,0,IF(F26-D26&gt;500,1,IF(F26-D26=500,1)))</f>
        <v>0</v>
      </c>
      <c r="K26" s="3">
        <f>IF(H26&lt;0.15,0,IF(H26&gt;0.15,1,IF(H26=0.15,1)))</f>
        <v>1</v>
      </c>
      <c r="L26" s="3" t="str">
        <f>IF(H26&lt;15%, "NO","YES")</f>
        <v>YES</v>
      </c>
      <c r="M26" s="3" t="str">
        <f>IF(ABS(G26)&lt;100000, "NO","YES")</f>
        <v>NO</v>
      </c>
      <c r="N26" s="9" t="str">
        <f>IF((L26="YES")*AND(I26+J26&lt;1),"Explanation not required, difference less than £500"," ")</f>
        <v xml:space="preserve"> </v>
      </c>
      <c r="O26" s="12" t="s">
        <v>24</v>
      </c>
    </row>
    <row r="27" spans="1:15" ht="14.45" thickBot="1" x14ac:dyDescent="0.3">
      <c r="D27" s="4"/>
      <c r="F27" s="4"/>
      <c r="G27" s="4"/>
      <c r="H27" s="5"/>
      <c r="K27" s="3"/>
      <c r="L27" s="3"/>
      <c r="M27" s="3"/>
      <c r="O27" s="15"/>
    </row>
    <row r="28" spans="1:15" ht="14.45" thickBot="1" x14ac:dyDescent="0.3">
      <c r="A28" s="33" t="s">
        <v>8</v>
      </c>
      <c r="B28" s="33"/>
      <c r="C28" s="33"/>
      <c r="D28" s="7">
        <v>64600</v>
      </c>
      <c r="F28" s="7">
        <v>70363</v>
      </c>
      <c r="G28" s="4">
        <f>D28-F28</f>
        <v>-5763</v>
      </c>
      <c r="H28" s="5">
        <f>IF((D28&gt;F28),(D28-F28)/F28,IF(D28&lt;F28,-(D28-F28)/F28,IF(D28=F28,0)))</f>
        <v>8.1903841507610528E-2</v>
      </c>
      <c r="I28" s="2">
        <f>IF(D28-F28&lt;500,0,IF(D28-F28&gt;500,1,IF(D28-F28=500,1)))</f>
        <v>0</v>
      </c>
      <c r="J28" s="2">
        <f>IF(F28-D28&lt;500,0,IF(F28-D28&gt;500,1,IF(F28-D28=500,1)))</f>
        <v>1</v>
      </c>
      <c r="K28" s="3">
        <f>IF(H28&lt;0.15,0,IF(H28&gt;0.15,1,IF(H28=0.15,1)))</f>
        <v>0</v>
      </c>
      <c r="L28" s="3" t="str">
        <f>IF(H28&lt;15%, "NO","YES")</f>
        <v>NO</v>
      </c>
      <c r="M28" s="3" t="str">
        <f>IF(ABS(G28)&lt;100000, "NO","YES")</f>
        <v>NO</v>
      </c>
      <c r="N28" s="9" t="str">
        <f>IF((L28="YES")*AND(I28+J28&lt;1),"Explanation not required, difference less than £500"," ")</f>
        <v xml:space="preserve"> </v>
      </c>
      <c r="O28" s="12"/>
    </row>
    <row r="29" spans="1:15" ht="14.45" thickBot="1" x14ac:dyDescent="0.3">
      <c r="D29" s="4"/>
      <c r="F29" s="4"/>
      <c r="G29" s="4"/>
      <c r="H29" s="5"/>
      <c r="K29" s="3"/>
      <c r="L29" s="3"/>
      <c r="M29" s="3"/>
      <c r="O29" s="15"/>
    </row>
    <row r="30" spans="1:15" ht="14.45" thickBot="1" x14ac:dyDescent="0.3">
      <c r="A30" s="33" t="s">
        <v>6</v>
      </c>
      <c r="B30" s="33"/>
      <c r="C30" s="33"/>
      <c r="D30" s="7">
        <v>0</v>
      </c>
      <c r="F30" s="7">
        <v>0</v>
      </c>
      <c r="G30" s="4">
        <f>D30-F30</f>
        <v>0</v>
      </c>
      <c r="H30" s="5">
        <f>IF((D30&gt;F30),(D30-F30)/F30,IF(D30&lt;F30,-(D30-F30)/F30,IF(D30=F30,0)))</f>
        <v>0</v>
      </c>
      <c r="I30" s="2">
        <f>IF(D30-F30&lt;500,0,IF(D30-F30&gt;500,1,IF(D30-F30=500,1)))</f>
        <v>0</v>
      </c>
      <c r="J30" s="2">
        <f>IF(F30-D30&lt;500,0,IF(F30-D30&gt;500,1,IF(F30-D30=500,1)))</f>
        <v>0</v>
      </c>
      <c r="K30" s="3">
        <f>IF(H30&lt;0.15,0,IF(H30&gt;0.15,1,IF(H30=0.15,1)))</f>
        <v>0</v>
      </c>
      <c r="L30" s="3" t="str">
        <f>IF(H30&lt;15%, "NO","YES")</f>
        <v>NO</v>
      </c>
      <c r="M30" s="3" t="str">
        <f>IF(ABS(G30)&lt;100000, "NO","YES")</f>
        <v>NO</v>
      </c>
      <c r="N30" s="9" t="str">
        <f>IF((L30="YES")*AND(I30+J30&lt;1),"Explanation not required, difference less than £500"," ")</f>
        <v xml:space="preserve"> </v>
      </c>
      <c r="O30" s="12"/>
    </row>
    <row r="31" spans="1:15" x14ac:dyDescent="0.2">
      <c r="H31" s="5"/>
      <c r="K31" s="3"/>
      <c r="L31" s="3"/>
      <c r="M31" s="3"/>
      <c r="O31" s="15"/>
    </row>
    <row r="32" spans="1:15" ht="15" x14ac:dyDescent="0.25">
      <c r="C32" s="10"/>
    </row>
    <row r="33" spans="3:23" ht="15" customHeight="1" x14ac:dyDescent="0.2">
      <c r="P33" s="18"/>
      <c r="Q33" s="18"/>
      <c r="R33" s="18"/>
      <c r="S33" s="18"/>
      <c r="T33" s="18"/>
      <c r="U33" s="18"/>
      <c r="V33" s="18"/>
      <c r="W33" s="18"/>
    </row>
    <row r="34" spans="3:23" ht="18" x14ac:dyDescent="0.25">
      <c r="C34" s="25"/>
      <c r="O34" s="18"/>
      <c r="P34" s="18"/>
      <c r="Q34" s="18"/>
      <c r="R34" s="18"/>
      <c r="S34" s="18"/>
      <c r="T34" s="18"/>
      <c r="U34" s="18"/>
      <c r="V34" s="18"/>
      <c r="W34" s="18"/>
    </row>
    <row r="36" spans="3:23" ht="18" x14ac:dyDescent="0.25">
      <c r="C36" s="25"/>
    </row>
  </sheetData>
  <mergeCells count="12">
    <mergeCell ref="A6:H6"/>
    <mergeCell ref="A20:C20"/>
    <mergeCell ref="A22:C22"/>
    <mergeCell ref="A1:K1"/>
    <mergeCell ref="A26:C26"/>
    <mergeCell ref="L9:M9"/>
    <mergeCell ref="A28:C28"/>
    <mergeCell ref="A30:C30"/>
    <mergeCell ref="A12:C12"/>
    <mergeCell ref="A14:C14"/>
    <mergeCell ref="A16:C16"/>
    <mergeCell ref="A18:C18"/>
  </mergeCells>
  <conditionalFormatting sqref="N12">
    <cfRule type="cellIs" dxfId="0" priority="1" stopIfTrue="1" operator="equal">
      <formula>"Explanation of % variance from PY opening balance not required - Balance brought forward does not agree"</formula>
    </cfRule>
  </conditionalFormatting>
  <pageMargins left="0.11811023622047245" right="0.11811023622047245" top="0.74803149606299213" bottom="0.74803149606299213" header="0.31496062992125984" footer="0.31496062992125984"/>
  <pageSetup paperSize="9" scale="53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8E3210FC8CC244385F67BCD3701AFAE" ma:contentTypeVersion="18" ma:contentTypeDescription="Create a new document." ma:contentTypeScope="" ma:versionID="6eefbd8fa0593651fb0a19ca68ecc0cf">
  <xsd:schema xmlns:xsd="http://www.w3.org/2001/XMLSchema" xmlns:xs="http://www.w3.org/2001/XMLSchema" xmlns:p="http://schemas.microsoft.com/office/2006/metadata/properties" xmlns:ns2="67569244-f879-40f9-924f-0b5754edfb0b" xmlns:ns3="16a7b4dc-aa79-4dfd-9258-d7ff05a94b9a" targetNamespace="http://schemas.microsoft.com/office/2006/metadata/properties" ma:root="true" ma:fieldsID="a39cc0b25e7f39f6b98c98ce4d377092" ns2:_="" ns3:_="">
    <xsd:import namespace="67569244-f879-40f9-924f-0b5754edfb0b"/>
    <xsd:import namespace="16a7b4dc-aa79-4dfd-9258-d7ff05a94b9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TaxCatchAll" minOccurs="0"/>
                <xsd:element ref="ns2:MediaServiceOCR" minOccurs="0"/>
                <xsd:element ref="ns2:lcf76f155ced4ddcb4097134ff3c332f" minOccurs="0"/>
                <xsd:element ref="ns2:MediaServiceLocation" minOccurs="0"/>
                <xsd:element ref="ns2:_Flow_SignoffStatus" minOccurs="0"/>
                <xsd:element ref="ns2:Dateandti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569244-f879-40f9-924f-0b5754edfb0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8120b137-7765-46b2-9a6b-ad7906aed77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Sign-off status" ma:internalName="_x0024_Resources_x003a_core_x002c_Signoff_Status">
      <xsd:simpleType>
        <xsd:restriction base="dms:Text"/>
      </xsd:simpleType>
    </xsd:element>
    <xsd:element name="Dateandtime" ma:index="22" nillable="true" ma:displayName="Date and time" ma:format="DateTime" ma:internalName="Dateandtim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a7b4dc-aa79-4dfd-9258-d7ff05a94b9a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0773699c-d5c7-4614-b1d7-c02aecb37305}" ma:internalName="TaxCatchAll" ma:showField="CatchAllData" ma:web="16a7b4dc-aa79-4dfd-9258-d7ff05a94b9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7569244-f879-40f9-924f-0b5754edfb0b">
      <Terms xmlns="http://schemas.microsoft.com/office/infopath/2007/PartnerControls"/>
    </lcf76f155ced4ddcb4097134ff3c332f>
    <TaxCatchAll xmlns="16a7b4dc-aa79-4dfd-9258-d7ff05a94b9a" xsi:nil="true"/>
    <_Flow_SignoffStatus xmlns="67569244-f879-40f9-924f-0b5754edfb0b" xsi:nil="true"/>
    <Dateandtime xmlns="67569244-f879-40f9-924f-0b5754edfb0b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2A25F7E-0E0E-408F-8BFA-FDB6C0BED15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7569244-f879-40f9-924f-0b5754edfb0b"/>
    <ds:schemaRef ds:uri="16a7b4dc-aa79-4dfd-9258-d7ff05a94b9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38E5E2D-8359-423C-B4BD-314EA3500208}">
  <ds:schemaRefs>
    <ds:schemaRef ds:uri="http://www.w3.org/XML/1998/namespace"/>
    <ds:schemaRef ds:uri="16a7b4dc-aa79-4dfd-9258-d7ff05a94b9a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67569244-f879-40f9-924f-0b5754edfb0b"/>
    <ds:schemaRef ds:uri="http://purl.org/dc/dcmitype/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82210264-0ABA-4658-B69D-CF67BDD7E8D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Variances</vt:lpstr>
      <vt:lpstr>Variances!Print_Area</vt:lpstr>
    </vt:vector>
  </TitlesOfParts>
  <Company>Littlejohn LLP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jsheridan</dc:creator>
  <cp:lastModifiedBy>Windows User</cp:lastModifiedBy>
  <cp:lastPrinted>2026-04-10T09:37:55Z</cp:lastPrinted>
  <dcterms:created xsi:type="dcterms:W3CDTF">2012-07-11T10:01:28Z</dcterms:created>
  <dcterms:modified xsi:type="dcterms:W3CDTF">2026-05-07T08:29:27Z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0x01010048E3210FC8CC244385F67BCD3701AFAE</vt:lpwstr>
  </property>
  <property fmtid="{D5CDD505-2E9C-101B-9397-08002B2CF9AE}" pid="3" name="Order">
    <vt:r8>56554600</vt:r8>
  </property>
  <property fmtid="{D5CDD505-2E9C-101B-9397-08002B2CF9AE}" pid="4" name="MediaServiceImageTags">
    <vt:lpwstr/>
  </property>
</Properties>
</file>