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James/Dropbox/MCFARLANE MARINE SERVICES/ENSYNOX_MMS/ENSYNOX EXCEL/"/>
    </mc:Choice>
  </mc:AlternateContent>
  <xr:revisionPtr revIDLastSave="0" documentId="13_ncr:1_{8C4778E3-5146-D442-91AE-0AD5E78B609D}" xr6:coauthVersionLast="47" xr6:coauthVersionMax="47" xr10:uidLastSave="{00000000-0000-0000-0000-000000000000}"/>
  <bookViews>
    <workbookView xWindow="26040" yWindow="5640" windowWidth="25160" windowHeight="22460" tabRatio="726" activeTab="6" xr2:uid="{00000000-000D-0000-FFFF-FFFF00000000}"/>
  </bookViews>
  <sheets>
    <sheet name="Title Page" sheetId="9" r:id="rId1"/>
    <sheet name="P&amp;L by Year Revised" sheetId="19" r:id="rId2"/>
    <sheet name="Balance Sheet Years 1-20" sheetId="20" r:id="rId3"/>
    <sheet name="P &amp; L by Year" sheetId="8" state="hidden" r:id="rId4"/>
    <sheet name="P &amp; L by Qtr" sheetId="4" state="hidden" r:id="rId5"/>
    <sheet name="Sales Plan" sheetId="1" r:id="rId6"/>
    <sheet name="Cost Of Goods Sold" sheetId="10" r:id="rId7"/>
    <sheet name="Operations" sheetId="21" r:id="rId8"/>
    <sheet name="Staffing Plan" sheetId="2" r:id="rId9"/>
    <sheet name="Departmental Expenses" sheetId="3" r:id="rId10"/>
    <sheet name="CapEx Building" sheetId="18" r:id="rId11"/>
    <sheet name="CapEx Vessel &amp; Support Equip" sheetId="22" r:id="rId12"/>
    <sheet name="CapEx Equipment" sheetId="16" r:id="rId13"/>
    <sheet name="Coverage Calculations - Value" sheetId="15" r:id="rId14"/>
    <sheet name="SATHEBRA CALCS" sheetId="23" r:id="rId15"/>
  </sheets>
  <definedNames>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_xlnm.Print_Area" localSheetId="9">'Departmental Expenses'!$C$3:$T$31</definedName>
    <definedName name="_xlnm.Print_Area" localSheetId="5">'Sales Plan'!$H$13:$W$44</definedName>
    <definedName name="_xlnm.Print_Area" localSheetId="8">'Staffing Plan'!$D$4:$U$76</definedName>
    <definedName name="_xlnm.Print_Titles" localSheetId="9">'Departmental Expenses'!$A:$B,'Departmental Expenses'!$1:$2</definedName>
    <definedName name="_xlnm.Print_Titles" localSheetId="4">'P &amp; L by Qtr'!$A:$B,'P &amp; L by Qtr'!$1:$2</definedName>
    <definedName name="_xlnm.Print_Titles" localSheetId="3">'P &amp; L by Year'!$A:$B,'P &amp; L by Year'!$1:$2</definedName>
    <definedName name="_xlnm.Print_Titles" localSheetId="5">'Sales Plan'!$A:$B,'Sales Plan'!$2:$3</definedName>
    <definedName name="_xlnm.Print_Titles" localSheetId="8">'Staffing Plan'!$B:$C,'Staffing Plan'!$1:$3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17" i="10"/>
  <c r="E18" i="10"/>
  <c r="E29" i="10"/>
  <c r="E28" i="10"/>
  <c r="F28" i="10"/>
  <c r="A1" i="1"/>
  <c r="A1" i="20"/>
  <c r="A1" i="19"/>
  <c r="F58" i="16"/>
  <c r="F27" i="22"/>
  <c r="F26" i="22"/>
  <c r="F22" i="22"/>
  <c r="F21" i="22"/>
  <c r="F20" i="22"/>
  <c r="F19" i="22"/>
  <c r="F14" i="22"/>
  <c r="F13" i="22"/>
  <c r="F12" i="22"/>
  <c r="F11" i="22"/>
  <c r="F10" i="22"/>
  <c r="F9" i="22"/>
  <c r="F5" i="22"/>
  <c r="F6" i="22" s="1"/>
  <c r="CG34" i="2"/>
  <c r="CF34" i="2"/>
  <c r="CE34" i="2"/>
  <c r="CD34" i="2"/>
  <c r="CC34" i="2"/>
  <c r="CB34" i="2"/>
  <c r="CA34" i="2"/>
  <c r="BZ34" i="2"/>
  <c r="BY34" i="2"/>
  <c r="BX34" i="2"/>
  <c r="BW34" i="2"/>
  <c r="BV34" i="2"/>
  <c r="BU34" i="2"/>
  <c r="BT34" i="2"/>
  <c r="BS34" i="2"/>
  <c r="BR34" i="2"/>
  <c r="BQ34" i="2"/>
  <c r="BP34" i="2"/>
  <c r="BO34" i="2"/>
  <c r="BN34" i="2"/>
  <c r="BM34" i="2"/>
  <c r="BL34" i="2"/>
  <c r="BK34" i="2"/>
  <c r="BJ34" i="2"/>
  <c r="BI34" i="2"/>
  <c r="BH34" i="2"/>
  <c r="BG34" i="2"/>
  <c r="BF34" i="2"/>
  <c r="BE34" i="2"/>
  <c r="BD34" i="2"/>
  <c r="BC34" i="2"/>
  <c r="BB34" i="2"/>
  <c r="BA34" i="2"/>
  <c r="AZ34" i="2"/>
  <c r="AY34" i="2"/>
  <c r="AX34" i="2"/>
  <c r="AW34" i="2"/>
  <c r="AV34" i="2"/>
  <c r="AU34" i="2"/>
  <c r="AT34" i="2"/>
  <c r="AS34" i="2"/>
  <c r="AR34" i="2"/>
  <c r="AQ34" i="2"/>
  <c r="AP34" i="2"/>
  <c r="AO34" i="2"/>
  <c r="AN34" i="2"/>
  <c r="AM34" i="2"/>
  <c r="AL34" i="2"/>
  <c r="AK34" i="2"/>
  <c r="AJ34" i="2"/>
  <c r="AI34" i="2"/>
  <c r="AH34"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CM33" i="2"/>
  <c r="CJ33" i="2"/>
  <c r="CM32" i="2"/>
  <c r="CJ32" i="2"/>
  <c r="CM31" i="2"/>
  <c r="CJ31" i="2"/>
  <c r="CM30" i="2"/>
  <c r="CJ30" i="2"/>
  <c r="CM29" i="2"/>
  <c r="CJ29" i="2"/>
  <c r="CM28" i="2"/>
  <c r="CJ28" i="2"/>
  <c r="CM27" i="2"/>
  <c r="CJ27" i="2"/>
  <c r="CM26" i="2"/>
  <c r="CM34" i="2" s="1"/>
  <c r="CJ26" i="2"/>
  <c r="C15" i="15"/>
  <c r="C14" i="15"/>
  <c r="C13" i="15"/>
  <c r="C12" i="15"/>
  <c r="G48" i="21"/>
  <c r="H48" i="21" s="1"/>
  <c r="I48" i="21" s="1"/>
  <c r="J48" i="21" s="1"/>
  <c r="K48" i="21" s="1"/>
  <c r="L48" i="21" s="1"/>
  <c r="M48" i="21" s="1"/>
  <c r="N48" i="21" s="1"/>
  <c r="O48" i="21" s="1"/>
  <c r="P48" i="21" s="1"/>
  <c r="Q48" i="21" s="1"/>
  <c r="R48" i="21" s="1"/>
  <c r="S48" i="21" s="1"/>
  <c r="T48" i="21" s="1"/>
  <c r="U48" i="21" s="1"/>
  <c r="V48" i="21" s="1"/>
  <c r="W48" i="21" s="1"/>
  <c r="X48" i="21" s="1"/>
  <c r="Y48" i="21" s="1"/>
  <c r="Z48" i="21" s="1"/>
  <c r="AA48" i="21" s="1"/>
  <c r="AB48" i="21" s="1"/>
  <c r="AC48" i="21" s="1"/>
  <c r="AD48" i="21" s="1"/>
  <c r="AE48" i="21" s="1"/>
  <c r="AF48" i="21" s="1"/>
  <c r="AG48" i="21" s="1"/>
  <c r="AH48" i="21" s="1"/>
  <c r="AI48" i="21" s="1"/>
  <c r="AJ48" i="21" s="1"/>
  <c r="AK48" i="21" s="1"/>
  <c r="AL48" i="21" s="1"/>
  <c r="AM48" i="21" s="1"/>
  <c r="AN48" i="21" s="1"/>
  <c r="AO48" i="21" s="1"/>
  <c r="AP48" i="21" s="1"/>
  <c r="AQ48" i="21" s="1"/>
  <c r="AR48" i="21" s="1"/>
  <c r="AS48" i="21" s="1"/>
  <c r="AT48" i="21" s="1"/>
  <c r="AU48" i="21" s="1"/>
  <c r="AV48" i="21" s="1"/>
  <c r="AW48" i="21" s="1"/>
  <c r="AX48" i="21" s="1"/>
  <c r="AY48" i="21" s="1"/>
  <c r="AZ48" i="21" s="1"/>
  <c r="BA48" i="21" s="1"/>
  <c r="BB48" i="21" s="1"/>
  <c r="BC48" i="21" s="1"/>
  <c r="BD48" i="21" s="1"/>
  <c r="BE48" i="21" s="1"/>
  <c r="BF48" i="21" s="1"/>
  <c r="BG48" i="21" s="1"/>
  <c r="BH48" i="21" s="1"/>
  <c r="BI48" i="21" s="1"/>
  <c r="BJ48" i="21" s="1"/>
  <c r="BK48" i="21" s="1"/>
  <c r="BL48" i="21" s="1"/>
  <c r="BM48" i="21" s="1"/>
  <c r="BN48" i="21" s="1"/>
  <c r="BO48" i="21" s="1"/>
  <c r="BP48" i="21" s="1"/>
  <c r="BQ48" i="21" s="1"/>
  <c r="BR48" i="21" s="1"/>
  <c r="BS48" i="21" s="1"/>
  <c r="BT48" i="21" s="1"/>
  <c r="BU48" i="21" s="1"/>
  <c r="BV48" i="21" s="1"/>
  <c r="BW48" i="21" s="1"/>
  <c r="BX48" i="21" s="1"/>
  <c r="BY48" i="21" s="1"/>
  <c r="BZ48" i="21" s="1"/>
  <c r="CA48" i="21" s="1"/>
  <c r="CB48" i="21" s="1"/>
  <c r="CC48" i="21" s="1"/>
  <c r="CD48" i="21" s="1"/>
  <c r="CE48" i="21" s="1"/>
  <c r="CF48" i="21" s="1"/>
  <c r="G46" i="21"/>
  <c r="H46" i="21" s="1"/>
  <c r="I46" i="21" s="1"/>
  <c r="J46" i="21" s="1"/>
  <c r="K46" i="21" s="1"/>
  <c r="L46" i="21" s="1"/>
  <c r="M46" i="21" s="1"/>
  <c r="N46" i="21" s="1"/>
  <c r="O46" i="21" s="1"/>
  <c r="P46" i="21" s="1"/>
  <c r="Q46" i="21" s="1"/>
  <c r="R46" i="21" s="1"/>
  <c r="S46" i="21" s="1"/>
  <c r="T46" i="21" s="1"/>
  <c r="U46" i="21" s="1"/>
  <c r="V46" i="21" s="1"/>
  <c r="W46" i="21" s="1"/>
  <c r="X46" i="21" s="1"/>
  <c r="Y46" i="21" s="1"/>
  <c r="Z46" i="21" s="1"/>
  <c r="AA46" i="21" s="1"/>
  <c r="AB46" i="21" s="1"/>
  <c r="AC46" i="21" s="1"/>
  <c r="AD46" i="21" s="1"/>
  <c r="AE46" i="21" s="1"/>
  <c r="AF46" i="21" s="1"/>
  <c r="AG46" i="21" s="1"/>
  <c r="AH46" i="21" s="1"/>
  <c r="AI46" i="21" s="1"/>
  <c r="AJ46" i="21" s="1"/>
  <c r="AK46" i="21" s="1"/>
  <c r="AL46" i="21" s="1"/>
  <c r="AM46" i="21" s="1"/>
  <c r="AN46" i="21" s="1"/>
  <c r="AO46" i="21" s="1"/>
  <c r="AP46" i="21" s="1"/>
  <c r="AQ46" i="21" s="1"/>
  <c r="AR46" i="21" s="1"/>
  <c r="AS46" i="21" s="1"/>
  <c r="AT46" i="21" s="1"/>
  <c r="AU46" i="21" s="1"/>
  <c r="AV46" i="21" s="1"/>
  <c r="AW46" i="21" s="1"/>
  <c r="AX46" i="21" s="1"/>
  <c r="AY46" i="21" s="1"/>
  <c r="AZ46" i="21" s="1"/>
  <c r="BA46" i="21" s="1"/>
  <c r="BB46" i="21" s="1"/>
  <c r="BC46" i="21" s="1"/>
  <c r="BD46" i="21" s="1"/>
  <c r="BE46" i="21" s="1"/>
  <c r="BF46" i="21" s="1"/>
  <c r="BG46" i="21" s="1"/>
  <c r="BH46" i="21" s="1"/>
  <c r="BI46" i="21" s="1"/>
  <c r="BJ46" i="21" s="1"/>
  <c r="BK46" i="21" s="1"/>
  <c r="BL46" i="21" s="1"/>
  <c r="BM46" i="21" s="1"/>
  <c r="BN46" i="21" s="1"/>
  <c r="BO46" i="21" s="1"/>
  <c r="BP46" i="21" s="1"/>
  <c r="BQ46" i="21" s="1"/>
  <c r="BR46" i="21" s="1"/>
  <c r="BS46" i="21" s="1"/>
  <c r="BT46" i="21" s="1"/>
  <c r="BU46" i="21" s="1"/>
  <c r="BV46" i="21" s="1"/>
  <c r="BW46" i="21" s="1"/>
  <c r="BX46" i="21" s="1"/>
  <c r="BY46" i="21" s="1"/>
  <c r="BZ46" i="21" s="1"/>
  <c r="CA46" i="21" s="1"/>
  <c r="CB46" i="21" s="1"/>
  <c r="CC46" i="21" s="1"/>
  <c r="CD46" i="21" s="1"/>
  <c r="CE46" i="21" s="1"/>
  <c r="CF46" i="21" s="1"/>
  <c r="F48" i="21"/>
  <c r="F47" i="21"/>
  <c r="G47" i="21" s="1"/>
  <c r="H47" i="21" s="1"/>
  <c r="I47" i="21" s="1"/>
  <c r="J47" i="21" s="1"/>
  <c r="K47" i="21" s="1"/>
  <c r="L47" i="21" s="1"/>
  <c r="M47" i="21" s="1"/>
  <c r="N47" i="21" s="1"/>
  <c r="O47" i="21" s="1"/>
  <c r="P47" i="21" s="1"/>
  <c r="Q47" i="21" s="1"/>
  <c r="R47" i="21" s="1"/>
  <c r="S47" i="21" s="1"/>
  <c r="T47" i="21" s="1"/>
  <c r="U47" i="21" s="1"/>
  <c r="V47" i="21" s="1"/>
  <c r="W47" i="21" s="1"/>
  <c r="X47" i="21" s="1"/>
  <c r="Y47" i="21" s="1"/>
  <c r="Z47" i="21" s="1"/>
  <c r="AA47" i="21" s="1"/>
  <c r="AB47" i="21" s="1"/>
  <c r="AC47" i="21" s="1"/>
  <c r="AD47" i="21" s="1"/>
  <c r="AE47" i="21" s="1"/>
  <c r="AF47" i="21" s="1"/>
  <c r="AG47" i="21" s="1"/>
  <c r="AH47" i="21" s="1"/>
  <c r="AI47" i="21" s="1"/>
  <c r="AJ47" i="21" s="1"/>
  <c r="AK47" i="21" s="1"/>
  <c r="AL47" i="21" s="1"/>
  <c r="AM47" i="21" s="1"/>
  <c r="AN47" i="21" s="1"/>
  <c r="AO47" i="21" s="1"/>
  <c r="AP47" i="21" s="1"/>
  <c r="AQ47" i="21" s="1"/>
  <c r="AR47" i="21" s="1"/>
  <c r="AS47" i="21" s="1"/>
  <c r="AT47" i="21" s="1"/>
  <c r="AU47" i="21" s="1"/>
  <c r="AV47" i="21" s="1"/>
  <c r="AW47" i="21" s="1"/>
  <c r="AX47" i="21" s="1"/>
  <c r="AY47" i="21" s="1"/>
  <c r="AZ47" i="21" s="1"/>
  <c r="BA47" i="21" s="1"/>
  <c r="BB47" i="21" s="1"/>
  <c r="BC47" i="21" s="1"/>
  <c r="BD47" i="21" s="1"/>
  <c r="BE47" i="21" s="1"/>
  <c r="BF47" i="21" s="1"/>
  <c r="BG47" i="21" s="1"/>
  <c r="BH47" i="21" s="1"/>
  <c r="BI47" i="21" s="1"/>
  <c r="BJ47" i="21" s="1"/>
  <c r="BK47" i="21" s="1"/>
  <c r="BL47" i="21" s="1"/>
  <c r="BM47" i="21" s="1"/>
  <c r="BN47" i="21" s="1"/>
  <c r="BO47" i="21" s="1"/>
  <c r="BP47" i="21" s="1"/>
  <c r="BQ47" i="21" s="1"/>
  <c r="BR47" i="21" s="1"/>
  <c r="BS47" i="21" s="1"/>
  <c r="BT47" i="21" s="1"/>
  <c r="BU47" i="21" s="1"/>
  <c r="BV47" i="21" s="1"/>
  <c r="BW47" i="21" s="1"/>
  <c r="BX47" i="21" s="1"/>
  <c r="BY47" i="21" s="1"/>
  <c r="BZ47" i="21" s="1"/>
  <c r="CA47" i="21" s="1"/>
  <c r="CB47" i="21" s="1"/>
  <c r="CC47" i="21" s="1"/>
  <c r="CD47" i="21" s="1"/>
  <c r="CE47" i="21" s="1"/>
  <c r="CF47" i="21" s="1"/>
  <c r="F46" i="21"/>
  <c r="E58" i="21"/>
  <c r="F58" i="21"/>
  <c r="G58" i="21"/>
  <c r="H58" i="21"/>
  <c r="I58" i="21"/>
  <c r="J58" i="21"/>
  <c r="K58" i="21"/>
  <c r="L58" i="21"/>
  <c r="M58" i="21"/>
  <c r="N58" i="21"/>
  <c r="O58" i="21"/>
  <c r="P58" i="21"/>
  <c r="Q58" i="21"/>
  <c r="R58" i="21"/>
  <c r="S58" i="21"/>
  <c r="T58" i="21"/>
  <c r="U58" i="21"/>
  <c r="V58" i="21"/>
  <c r="W58" i="21"/>
  <c r="X58" i="21"/>
  <c r="Y58" i="21"/>
  <c r="Z58" i="21"/>
  <c r="AA58" i="21"/>
  <c r="AB58" i="21"/>
  <c r="AC58" i="21"/>
  <c r="AD58" i="21"/>
  <c r="AE58" i="21"/>
  <c r="AF58" i="21"/>
  <c r="AG58" i="21"/>
  <c r="AH58" i="21"/>
  <c r="AI58" i="21"/>
  <c r="AJ58" i="21"/>
  <c r="AK58" i="21"/>
  <c r="AL58" i="21"/>
  <c r="AM58" i="21"/>
  <c r="AN58" i="21"/>
  <c r="AO58" i="21"/>
  <c r="AP58" i="21"/>
  <c r="AQ58" i="21"/>
  <c r="AR58" i="21"/>
  <c r="AS58" i="21"/>
  <c r="AT58" i="21"/>
  <c r="AU58" i="21"/>
  <c r="AV58" i="21"/>
  <c r="AW58" i="21"/>
  <c r="AX58" i="21"/>
  <c r="AY58" i="21"/>
  <c r="AZ58" i="21"/>
  <c r="BA58" i="21"/>
  <c r="BB58" i="21"/>
  <c r="BC58" i="21"/>
  <c r="BD58" i="21"/>
  <c r="BE58" i="21"/>
  <c r="BF58" i="21"/>
  <c r="BG58" i="21"/>
  <c r="BH58" i="21"/>
  <c r="BI58" i="21"/>
  <c r="BJ58" i="21"/>
  <c r="BK58" i="21"/>
  <c r="BL58" i="21"/>
  <c r="BM58" i="21"/>
  <c r="BN58" i="21"/>
  <c r="BO58" i="21"/>
  <c r="BP58" i="21"/>
  <c r="BQ58" i="21"/>
  <c r="BR58" i="21"/>
  <c r="BS58" i="21"/>
  <c r="BT58" i="21"/>
  <c r="BU58" i="21"/>
  <c r="BV58" i="21"/>
  <c r="BW58" i="21"/>
  <c r="BX58" i="21"/>
  <c r="BY58" i="21"/>
  <c r="BZ58" i="21"/>
  <c r="CA58" i="21"/>
  <c r="CB58" i="21"/>
  <c r="CC58" i="21"/>
  <c r="CD58" i="21"/>
  <c r="CE58" i="21"/>
  <c r="CF58" i="21"/>
  <c r="E59" i="21"/>
  <c r="F59" i="21"/>
  <c r="G59" i="21"/>
  <c r="H59" i="21"/>
  <c r="I59" i="21"/>
  <c r="J59" i="21"/>
  <c r="K59" i="21"/>
  <c r="L59" i="21"/>
  <c r="M59" i="21"/>
  <c r="N59" i="21"/>
  <c r="O59" i="21"/>
  <c r="P59" i="21"/>
  <c r="Q59" i="21"/>
  <c r="R59" i="21"/>
  <c r="S59" i="21"/>
  <c r="T59" i="21"/>
  <c r="U59" i="21"/>
  <c r="V59" i="21"/>
  <c r="W59" i="21"/>
  <c r="X59" i="21"/>
  <c r="Y59" i="21"/>
  <c r="Z59" i="21"/>
  <c r="AA59" i="21"/>
  <c r="AB59" i="21"/>
  <c r="AC59" i="21"/>
  <c r="AD59" i="21"/>
  <c r="AE59" i="21"/>
  <c r="AF59" i="21"/>
  <c r="AG59" i="21"/>
  <c r="AH59" i="21"/>
  <c r="AI59" i="21"/>
  <c r="AJ59" i="21"/>
  <c r="AK59" i="21"/>
  <c r="AL59" i="21"/>
  <c r="AM59" i="21"/>
  <c r="AN59" i="21"/>
  <c r="AO59" i="21"/>
  <c r="AP59" i="21"/>
  <c r="AQ59" i="21"/>
  <c r="AR59" i="21"/>
  <c r="AS59" i="21"/>
  <c r="AT59" i="21"/>
  <c r="AU59" i="21"/>
  <c r="AV59" i="21"/>
  <c r="AW59" i="21"/>
  <c r="AX59" i="21"/>
  <c r="AY59" i="21"/>
  <c r="AZ59" i="21"/>
  <c r="BA59" i="21"/>
  <c r="BB59" i="21"/>
  <c r="BC59" i="21"/>
  <c r="BD59" i="21"/>
  <c r="BE59" i="21"/>
  <c r="BF59" i="21"/>
  <c r="BG59" i="21"/>
  <c r="BH59" i="21"/>
  <c r="BI59" i="21"/>
  <c r="BJ59" i="21"/>
  <c r="BK59" i="21"/>
  <c r="BL59" i="21"/>
  <c r="BM59" i="21"/>
  <c r="BN59" i="21"/>
  <c r="BO59" i="21"/>
  <c r="BP59" i="21"/>
  <c r="BQ59" i="21"/>
  <c r="BR59" i="21"/>
  <c r="BS59" i="21"/>
  <c r="BT59" i="21"/>
  <c r="BU59" i="21"/>
  <c r="BV59" i="21"/>
  <c r="BW59" i="21"/>
  <c r="BX59" i="21"/>
  <c r="BY59" i="21"/>
  <c r="BZ59" i="21"/>
  <c r="CA59" i="21"/>
  <c r="CB59" i="21"/>
  <c r="CC59" i="21"/>
  <c r="CD59" i="21"/>
  <c r="CE59" i="21"/>
  <c r="CF59" i="21"/>
  <c r="E60" i="21"/>
  <c r="F60" i="21"/>
  <c r="G60" i="21"/>
  <c r="H60" i="21"/>
  <c r="I60" i="21"/>
  <c r="J60" i="21"/>
  <c r="K60" i="21"/>
  <c r="L60" i="21"/>
  <c r="M60" i="21"/>
  <c r="N60" i="21"/>
  <c r="O60" i="21"/>
  <c r="P60" i="21"/>
  <c r="Q60" i="21"/>
  <c r="R60" i="21"/>
  <c r="S60" i="21"/>
  <c r="T60" i="21"/>
  <c r="U60" i="21"/>
  <c r="V60" i="21"/>
  <c r="W60" i="21"/>
  <c r="X60" i="21"/>
  <c r="Y60" i="21"/>
  <c r="Z60" i="21"/>
  <c r="AA60" i="21"/>
  <c r="AB60" i="21"/>
  <c r="AC60" i="21"/>
  <c r="AD60" i="21"/>
  <c r="AE60" i="21"/>
  <c r="AF60" i="21"/>
  <c r="AG60" i="21"/>
  <c r="AH60" i="21"/>
  <c r="AI60" i="21"/>
  <c r="AJ60" i="21"/>
  <c r="AK60" i="21"/>
  <c r="AL60" i="21"/>
  <c r="AM60" i="21"/>
  <c r="AN60" i="21"/>
  <c r="AO60" i="21"/>
  <c r="AP60" i="21"/>
  <c r="AQ60" i="21"/>
  <c r="AR60" i="21"/>
  <c r="AS60" i="21"/>
  <c r="AT60" i="21"/>
  <c r="AU60" i="21"/>
  <c r="AV60" i="21"/>
  <c r="AW60" i="21"/>
  <c r="AX60" i="21"/>
  <c r="AY60" i="21"/>
  <c r="AZ60" i="21"/>
  <c r="BA60" i="21"/>
  <c r="BB60" i="21"/>
  <c r="BC60" i="21"/>
  <c r="BD60" i="21"/>
  <c r="BE60" i="21"/>
  <c r="BF60" i="21"/>
  <c r="BG60" i="21"/>
  <c r="BH60" i="21"/>
  <c r="BI60" i="21"/>
  <c r="BJ60" i="21"/>
  <c r="BK60" i="21"/>
  <c r="BL60" i="21"/>
  <c r="BM60" i="21"/>
  <c r="BN60" i="21"/>
  <c r="BO60" i="21"/>
  <c r="BP60" i="21"/>
  <c r="BQ60" i="21"/>
  <c r="BR60" i="21"/>
  <c r="BS60" i="21"/>
  <c r="BT60" i="21"/>
  <c r="BU60" i="21"/>
  <c r="BV60" i="21"/>
  <c r="BW60" i="21"/>
  <c r="BX60" i="21"/>
  <c r="BY60" i="21"/>
  <c r="BZ60" i="21"/>
  <c r="CA60" i="21"/>
  <c r="CB60" i="21"/>
  <c r="CC60" i="21"/>
  <c r="CD60" i="21"/>
  <c r="CE60" i="21"/>
  <c r="CF60" i="21"/>
  <c r="E61" i="21"/>
  <c r="F61" i="21"/>
  <c r="G61" i="21"/>
  <c r="H61" i="21"/>
  <c r="I61" i="21"/>
  <c r="J61" i="21"/>
  <c r="K61" i="21"/>
  <c r="L61" i="21"/>
  <c r="M61" i="21"/>
  <c r="N61" i="21"/>
  <c r="O61" i="21"/>
  <c r="P61" i="21"/>
  <c r="Q61" i="21"/>
  <c r="R61" i="21"/>
  <c r="S61" i="21"/>
  <c r="T61" i="21"/>
  <c r="U61" i="21"/>
  <c r="V61" i="21"/>
  <c r="W61" i="21"/>
  <c r="X61" i="21"/>
  <c r="Y61" i="21"/>
  <c r="Z61" i="21"/>
  <c r="AA61" i="21"/>
  <c r="AB61" i="21"/>
  <c r="AC61" i="21"/>
  <c r="AD61" i="21"/>
  <c r="AE61" i="21"/>
  <c r="AF61" i="21"/>
  <c r="AG61" i="21"/>
  <c r="AH61" i="21"/>
  <c r="AI61" i="21"/>
  <c r="AJ61" i="21"/>
  <c r="AK61" i="21"/>
  <c r="AL61" i="21"/>
  <c r="AM61" i="21"/>
  <c r="AN61" i="21"/>
  <c r="AO61" i="21"/>
  <c r="AP61" i="21"/>
  <c r="AQ61" i="21"/>
  <c r="AR61" i="21"/>
  <c r="AS61" i="21"/>
  <c r="AT61" i="21"/>
  <c r="AU61" i="21"/>
  <c r="AV61" i="21"/>
  <c r="AW61" i="21"/>
  <c r="AX61" i="21"/>
  <c r="AY61" i="21"/>
  <c r="AZ61" i="21"/>
  <c r="BA61" i="21"/>
  <c r="BB61" i="21"/>
  <c r="BC61" i="21"/>
  <c r="BD61" i="21"/>
  <c r="BE61" i="21"/>
  <c r="BF61" i="21"/>
  <c r="BG61" i="21"/>
  <c r="BH61" i="21"/>
  <c r="BI61" i="21"/>
  <c r="BJ61" i="21"/>
  <c r="BK61" i="21"/>
  <c r="BL61" i="21"/>
  <c r="BM61" i="21"/>
  <c r="BN61" i="21"/>
  <c r="BO61" i="21"/>
  <c r="BP61" i="21"/>
  <c r="BQ61" i="21"/>
  <c r="BR61" i="21"/>
  <c r="BS61" i="21"/>
  <c r="BT61" i="21"/>
  <c r="BU61" i="21"/>
  <c r="BV61" i="21"/>
  <c r="BW61" i="21"/>
  <c r="BX61" i="21"/>
  <c r="BY61" i="21"/>
  <c r="BZ61" i="21"/>
  <c r="CA61" i="21"/>
  <c r="CB61" i="21"/>
  <c r="CC61" i="21"/>
  <c r="CD61" i="21"/>
  <c r="CE61" i="21"/>
  <c r="CF61" i="21"/>
  <c r="E62" i="21"/>
  <c r="F62" i="21"/>
  <c r="G62" i="21"/>
  <c r="H62" i="21"/>
  <c r="I62" i="21"/>
  <c r="J62" i="21"/>
  <c r="K62" i="21"/>
  <c r="L62" i="21"/>
  <c r="M62" i="21"/>
  <c r="N62" i="21"/>
  <c r="O62" i="21"/>
  <c r="P62" i="21"/>
  <c r="Q62" i="21"/>
  <c r="R62" i="21"/>
  <c r="S62" i="21"/>
  <c r="T62" i="21"/>
  <c r="U62" i="21"/>
  <c r="V62" i="21"/>
  <c r="W62" i="21"/>
  <c r="X62" i="21"/>
  <c r="Y62" i="21"/>
  <c r="Z62" i="21"/>
  <c r="AA62" i="21"/>
  <c r="AB62" i="21"/>
  <c r="AC62" i="21"/>
  <c r="AD62" i="21"/>
  <c r="AE62" i="21"/>
  <c r="AF62" i="21"/>
  <c r="AG62" i="21"/>
  <c r="AH62" i="21"/>
  <c r="AI62" i="21"/>
  <c r="AJ62" i="21"/>
  <c r="AK62" i="21"/>
  <c r="AL62" i="21"/>
  <c r="AM62" i="21"/>
  <c r="AN62" i="21"/>
  <c r="AO62" i="21"/>
  <c r="AP62" i="21"/>
  <c r="AQ62" i="21"/>
  <c r="AR62" i="21"/>
  <c r="AS62" i="21"/>
  <c r="AT62" i="21"/>
  <c r="AU62" i="21"/>
  <c r="AV62" i="21"/>
  <c r="AW62" i="21"/>
  <c r="AX62" i="21"/>
  <c r="AY62" i="21"/>
  <c r="AZ62" i="21"/>
  <c r="BA62" i="21"/>
  <c r="BB62" i="21"/>
  <c r="BC62" i="21"/>
  <c r="BD62" i="21"/>
  <c r="BE62" i="21"/>
  <c r="BF62" i="21"/>
  <c r="BG62" i="21"/>
  <c r="BH62" i="21"/>
  <c r="BI62" i="21"/>
  <c r="BJ62" i="21"/>
  <c r="BK62" i="21"/>
  <c r="BL62" i="21"/>
  <c r="BM62" i="21"/>
  <c r="BN62" i="21"/>
  <c r="BO62" i="21"/>
  <c r="BP62" i="21"/>
  <c r="BQ62" i="21"/>
  <c r="BR62" i="21"/>
  <c r="BS62" i="21"/>
  <c r="BT62" i="21"/>
  <c r="BU62" i="21"/>
  <c r="BV62" i="21"/>
  <c r="BW62" i="21"/>
  <c r="BX62" i="21"/>
  <c r="BY62" i="21"/>
  <c r="BZ62" i="21"/>
  <c r="CA62" i="21"/>
  <c r="CB62" i="21"/>
  <c r="CC62" i="21"/>
  <c r="CD62" i="21"/>
  <c r="CE62" i="21"/>
  <c r="CF62" i="21"/>
  <c r="E63" i="21"/>
  <c r="F63" i="21"/>
  <c r="G63" i="21"/>
  <c r="H63" i="21"/>
  <c r="I63" i="21"/>
  <c r="J63" i="21"/>
  <c r="K63" i="21"/>
  <c r="L63" i="21"/>
  <c r="M63" i="21"/>
  <c r="N63" i="21"/>
  <c r="O63" i="21"/>
  <c r="P63" i="21"/>
  <c r="Q63" i="21"/>
  <c r="R63" i="21"/>
  <c r="S63" i="21"/>
  <c r="T63" i="21"/>
  <c r="U63" i="21"/>
  <c r="V63" i="21"/>
  <c r="W63" i="21"/>
  <c r="X63" i="21"/>
  <c r="Y63" i="21"/>
  <c r="Z63" i="21"/>
  <c r="AA63" i="21"/>
  <c r="AB63" i="21"/>
  <c r="AC63" i="21"/>
  <c r="AD63" i="21"/>
  <c r="AE63" i="21"/>
  <c r="AF63" i="21"/>
  <c r="AG63" i="21"/>
  <c r="AH63" i="21"/>
  <c r="AI63" i="21"/>
  <c r="AJ63" i="21"/>
  <c r="AK63" i="21"/>
  <c r="AL63" i="21"/>
  <c r="AM63" i="21"/>
  <c r="AN63" i="21"/>
  <c r="AO63" i="21"/>
  <c r="AP63" i="21"/>
  <c r="AQ63" i="21"/>
  <c r="AR63" i="21"/>
  <c r="AS63" i="21"/>
  <c r="AT63" i="21"/>
  <c r="AU63" i="21"/>
  <c r="AV63" i="21"/>
  <c r="AW63" i="21"/>
  <c r="AX63" i="21"/>
  <c r="AY63" i="21"/>
  <c r="AZ63" i="21"/>
  <c r="BA63" i="21"/>
  <c r="BB63" i="21"/>
  <c r="BC63" i="21"/>
  <c r="BD63" i="21"/>
  <c r="BE63" i="21"/>
  <c r="BF63" i="21"/>
  <c r="BG63" i="21"/>
  <c r="BH63" i="21"/>
  <c r="BI63" i="21"/>
  <c r="BJ63" i="21"/>
  <c r="BK63" i="21"/>
  <c r="BL63" i="21"/>
  <c r="BM63" i="21"/>
  <c r="BN63" i="21"/>
  <c r="BO63" i="21"/>
  <c r="BP63" i="21"/>
  <c r="BQ63" i="21"/>
  <c r="BR63" i="21"/>
  <c r="BS63" i="21"/>
  <c r="BT63" i="21"/>
  <c r="BU63" i="21"/>
  <c r="BV63" i="21"/>
  <c r="BW63" i="21"/>
  <c r="BX63" i="21"/>
  <c r="BY63" i="21"/>
  <c r="BZ63" i="21"/>
  <c r="CA63" i="21"/>
  <c r="CB63" i="21"/>
  <c r="CC63" i="21"/>
  <c r="CD63" i="21"/>
  <c r="CE63" i="21"/>
  <c r="CF63" i="21"/>
  <c r="C58" i="21"/>
  <c r="C59" i="21"/>
  <c r="C60" i="21"/>
  <c r="C61" i="21"/>
  <c r="C62" i="21"/>
  <c r="C63" i="21"/>
  <c r="C67" i="21"/>
  <c r="C68" i="21"/>
  <c r="C69" i="21"/>
  <c r="C70" i="21"/>
  <c r="C71" i="21"/>
  <c r="C72" i="21"/>
  <c r="F41" i="18"/>
  <c r="C4" i="21"/>
  <c r="C5" i="21"/>
  <c r="C6" i="21"/>
  <c r="C7" i="21"/>
  <c r="C8" i="21"/>
  <c r="C9" i="21"/>
  <c r="C10" i="21"/>
  <c r="C4" i="10"/>
  <c r="C5" i="10"/>
  <c r="C7" i="10"/>
  <c r="C8" i="10"/>
  <c r="C9" i="10"/>
  <c r="C10" i="10"/>
  <c r="B6" i="21"/>
  <c r="B5" i="21"/>
  <c r="G82" i="21"/>
  <c r="F82" i="21"/>
  <c r="E82" i="21"/>
  <c r="F78" i="21"/>
  <c r="G78" i="21" s="1"/>
  <c r="H78" i="21" s="1"/>
  <c r="I78" i="21" s="1"/>
  <c r="J78" i="21" s="1"/>
  <c r="K78" i="21" s="1"/>
  <c r="L78" i="21" s="1"/>
  <c r="M78" i="21" s="1"/>
  <c r="N78" i="21" s="1"/>
  <c r="O78" i="21" s="1"/>
  <c r="P78" i="21" s="1"/>
  <c r="Q78" i="21" s="1"/>
  <c r="R78" i="21" s="1"/>
  <c r="S78" i="21" s="1"/>
  <c r="T78" i="21" s="1"/>
  <c r="U78" i="21" s="1"/>
  <c r="V78" i="21" s="1"/>
  <c r="W78" i="21" s="1"/>
  <c r="X78" i="21" s="1"/>
  <c r="Y78" i="21" s="1"/>
  <c r="Z78" i="21" s="1"/>
  <c r="AA78" i="21" s="1"/>
  <c r="AB78" i="21" s="1"/>
  <c r="AC78" i="21" s="1"/>
  <c r="AD78" i="21" s="1"/>
  <c r="AE78" i="21" s="1"/>
  <c r="AF78" i="21" s="1"/>
  <c r="AG78" i="21" s="1"/>
  <c r="AH78" i="21" s="1"/>
  <c r="AI78" i="21" s="1"/>
  <c r="AJ78" i="21" s="1"/>
  <c r="AK78" i="21" s="1"/>
  <c r="AL78" i="21" s="1"/>
  <c r="AM78" i="21" s="1"/>
  <c r="AN78" i="21" s="1"/>
  <c r="AO78" i="21" s="1"/>
  <c r="AP78" i="21" s="1"/>
  <c r="AQ78" i="21" s="1"/>
  <c r="AR78" i="21" s="1"/>
  <c r="AS78" i="21" s="1"/>
  <c r="AT78" i="21" s="1"/>
  <c r="AU78" i="21" s="1"/>
  <c r="AV78" i="21" s="1"/>
  <c r="AW78" i="21" s="1"/>
  <c r="AX78" i="21" s="1"/>
  <c r="AY78" i="21" s="1"/>
  <c r="AZ78" i="21" s="1"/>
  <c r="BA78" i="21" s="1"/>
  <c r="BB78" i="21" s="1"/>
  <c r="BC78" i="21" s="1"/>
  <c r="BD78" i="21" s="1"/>
  <c r="BE78" i="21" s="1"/>
  <c r="BF78" i="21" s="1"/>
  <c r="BG78" i="21" s="1"/>
  <c r="BH78" i="21" s="1"/>
  <c r="BI78" i="21" s="1"/>
  <c r="BJ78" i="21" s="1"/>
  <c r="BK78" i="21" s="1"/>
  <c r="BL78" i="21" s="1"/>
  <c r="BM78" i="21" s="1"/>
  <c r="BN78" i="21" s="1"/>
  <c r="BO78" i="21" s="1"/>
  <c r="BP78" i="21" s="1"/>
  <c r="BQ78" i="21" s="1"/>
  <c r="BR78" i="21" s="1"/>
  <c r="BS78" i="21" s="1"/>
  <c r="BT78" i="21" s="1"/>
  <c r="BU78" i="21" s="1"/>
  <c r="BV78" i="21" s="1"/>
  <c r="BW78" i="21" s="1"/>
  <c r="BX78" i="21" s="1"/>
  <c r="BY78" i="21" s="1"/>
  <c r="BZ78" i="21" s="1"/>
  <c r="CA78" i="21" s="1"/>
  <c r="CB78" i="21" s="1"/>
  <c r="CC78" i="21" s="1"/>
  <c r="CD78" i="21" s="1"/>
  <c r="CE78" i="21" s="1"/>
  <c r="CF78" i="21" s="1"/>
  <c r="CF77" i="21"/>
  <c r="CE77" i="21"/>
  <c r="CD77" i="21"/>
  <c r="CC77" i="21"/>
  <c r="BL77" i="21"/>
  <c r="BK77" i="21"/>
  <c r="BJ77" i="21"/>
  <c r="BI77" i="21"/>
  <c r="BH77" i="21"/>
  <c r="BG77" i="21"/>
  <c r="BF77" i="21"/>
  <c r="BE77" i="21"/>
  <c r="BD77" i="21"/>
  <c r="BC77" i="21"/>
  <c r="BB77" i="21"/>
  <c r="BA77" i="21"/>
  <c r="AZ77" i="21"/>
  <c r="AY77" i="21"/>
  <c r="AX77" i="21"/>
  <c r="AW77" i="21"/>
  <c r="AF77" i="21"/>
  <c r="AE77" i="21"/>
  <c r="AD77" i="21"/>
  <c r="AC77" i="21"/>
  <c r="AB77" i="21"/>
  <c r="AA77" i="21"/>
  <c r="Z77" i="21"/>
  <c r="Y77" i="21"/>
  <c r="E64" i="21"/>
  <c r="F53" i="21"/>
  <c r="G53" i="21" s="1"/>
  <c r="H53" i="21" s="1"/>
  <c r="I53" i="21" s="1"/>
  <c r="J53" i="21" s="1"/>
  <c r="K53" i="21" s="1"/>
  <c r="L53" i="21" s="1"/>
  <c r="M53" i="21" s="1"/>
  <c r="N53" i="21" s="1"/>
  <c r="O53" i="21" s="1"/>
  <c r="P53" i="21" s="1"/>
  <c r="Q53" i="21" s="1"/>
  <c r="R53" i="21" s="1"/>
  <c r="S53" i="21" s="1"/>
  <c r="T53" i="21" s="1"/>
  <c r="U53" i="21" s="1"/>
  <c r="V53" i="21" s="1"/>
  <c r="W53" i="21" s="1"/>
  <c r="X53" i="21" s="1"/>
  <c r="Y53" i="21" s="1"/>
  <c r="Z53" i="21" s="1"/>
  <c r="AA53" i="21" s="1"/>
  <c r="AB53" i="21" s="1"/>
  <c r="AC53" i="21" s="1"/>
  <c r="AD53" i="21" s="1"/>
  <c r="AE53" i="21" s="1"/>
  <c r="AF53" i="21" s="1"/>
  <c r="AG53" i="21" s="1"/>
  <c r="AH53" i="21" s="1"/>
  <c r="AI53" i="21" s="1"/>
  <c r="AJ53" i="21" s="1"/>
  <c r="AK53" i="21" s="1"/>
  <c r="AL53" i="21" s="1"/>
  <c r="AM53" i="21" s="1"/>
  <c r="AN53" i="21" s="1"/>
  <c r="AO53" i="21" s="1"/>
  <c r="AP53" i="21" s="1"/>
  <c r="AQ53" i="21" s="1"/>
  <c r="AR53" i="21" s="1"/>
  <c r="AS53" i="21" s="1"/>
  <c r="AT53" i="21" s="1"/>
  <c r="AU53" i="21" s="1"/>
  <c r="AV53" i="21" s="1"/>
  <c r="AW53" i="21" s="1"/>
  <c r="AX53" i="21" s="1"/>
  <c r="AY53" i="21" s="1"/>
  <c r="AZ53" i="21" s="1"/>
  <c r="BA53" i="21" s="1"/>
  <c r="BB53" i="21" s="1"/>
  <c r="BC53" i="21" s="1"/>
  <c r="BD53" i="21" s="1"/>
  <c r="BE53" i="21" s="1"/>
  <c r="BF53" i="21" s="1"/>
  <c r="BG53" i="21" s="1"/>
  <c r="BH53" i="21" s="1"/>
  <c r="BI53" i="21" s="1"/>
  <c r="BJ53" i="21" s="1"/>
  <c r="BK53" i="21" s="1"/>
  <c r="BL53" i="21" s="1"/>
  <c r="BM53" i="21" s="1"/>
  <c r="BN53" i="21" s="1"/>
  <c r="BO53" i="21" s="1"/>
  <c r="BP53" i="21" s="1"/>
  <c r="BQ53" i="21" s="1"/>
  <c r="BR53" i="21" s="1"/>
  <c r="BS53" i="21" s="1"/>
  <c r="BT53" i="21" s="1"/>
  <c r="BU53" i="21" s="1"/>
  <c r="BV53" i="21" s="1"/>
  <c r="BW53" i="21" s="1"/>
  <c r="BX53" i="21" s="1"/>
  <c r="BY53" i="21" s="1"/>
  <c r="BZ53" i="21" s="1"/>
  <c r="CA53" i="21" s="1"/>
  <c r="CB53" i="21" s="1"/>
  <c r="CC53" i="21" s="1"/>
  <c r="CD53" i="21" s="1"/>
  <c r="CE53" i="21" s="1"/>
  <c r="CF53" i="21" s="1"/>
  <c r="F52" i="21"/>
  <c r="G52" i="21" s="1"/>
  <c r="H52" i="21" s="1"/>
  <c r="I52" i="21" s="1"/>
  <c r="J52" i="21" s="1"/>
  <c r="K52" i="21" s="1"/>
  <c r="L52" i="21" s="1"/>
  <c r="M52" i="21" s="1"/>
  <c r="N52" i="21" s="1"/>
  <c r="O52" i="21" s="1"/>
  <c r="P52" i="21" s="1"/>
  <c r="Q52" i="21" s="1"/>
  <c r="R52" i="21" s="1"/>
  <c r="S52" i="21" s="1"/>
  <c r="T52" i="21" s="1"/>
  <c r="U52" i="21" s="1"/>
  <c r="V52" i="21" s="1"/>
  <c r="W52" i="21" s="1"/>
  <c r="X52" i="21" s="1"/>
  <c r="Y52" i="21" s="1"/>
  <c r="Z52" i="21" s="1"/>
  <c r="AA52" i="21" s="1"/>
  <c r="AB52" i="21" s="1"/>
  <c r="AC52" i="21" s="1"/>
  <c r="AD52" i="21" s="1"/>
  <c r="AE52" i="21" s="1"/>
  <c r="AF52" i="21" s="1"/>
  <c r="AG52" i="21" s="1"/>
  <c r="AH52" i="21" s="1"/>
  <c r="AI52" i="21" s="1"/>
  <c r="AJ52" i="21" s="1"/>
  <c r="AK52" i="21" s="1"/>
  <c r="AL52" i="21" s="1"/>
  <c r="AM52" i="21" s="1"/>
  <c r="AN52" i="21" s="1"/>
  <c r="AO52" i="21" s="1"/>
  <c r="AP52" i="21" s="1"/>
  <c r="AQ52" i="21" s="1"/>
  <c r="AR52" i="21" s="1"/>
  <c r="AS52" i="21" s="1"/>
  <c r="AT52" i="21" s="1"/>
  <c r="AU52" i="21" s="1"/>
  <c r="AV52" i="21" s="1"/>
  <c r="AW52" i="21" s="1"/>
  <c r="AX52" i="21" s="1"/>
  <c r="AY52" i="21" s="1"/>
  <c r="AZ52" i="21" s="1"/>
  <c r="BA52" i="21" s="1"/>
  <c r="BB52" i="21" s="1"/>
  <c r="BC52" i="21" s="1"/>
  <c r="BD52" i="21" s="1"/>
  <c r="BE52" i="21" s="1"/>
  <c r="BF52" i="21" s="1"/>
  <c r="BG52" i="21" s="1"/>
  <c r="BH52" i="21" s="1"/>
  <c r="BI52" i="21" s="1"/>
  <c r="BJ52" i="21" s="1"/>
  <c r="BK52" i="21" s="1"/>
  <c r="BL52" i="21" s="1"/>
  <c r="BM52" i="21" s="1"/>
  <c r="BN52" i="21" s="1"/>
  <c r="BO52" i="21" s="1"/>
  <c r="BP52" i="21" s="1"/>
  <c r="BQ52" i="21" s="1"/>
  <c r="BR52" i="21" s="1"/>
  <c r="BS52" i="21" s="1"/>
  <c r="BT52" i="21" s="1"/>
  <c r="BU52" i="21" s="1"/>
  <c r="BV52" i="21" s="1"/>
  <c r="BW52" i="21" s="1"/>
  <c r="BX52" i="21" s="1"/>
  <c r="BY52" i="21" s="1"/>
  <c r="BZ52" i="21" s="1"/>
  <c r="CA52" i="21" s="1"/>
  <c r="CB52" i="21" s="1"/>
  <c r="CC52" i="21" s="1"/>
  <c r="CD52" i="21" s="1"/>
  <c r="CE52" i="21" s="1"/>
  <c r="CF52" i="21" s="1"/>
  <c r="F51" i="21"/>
  <c r="G51" i="21" s="1"/>
  <c r="H51" i="21" s="1"/>
  <c r="I51" i="21" s="1"/>
  <c r="J51" i="21" s="1"/>
  <c r="K51" i="21" s="1"/>
  <c r="L51" i="21" s="1"/>
  <c r="M51" i="21" s="1"/>
  <c r="N51" i="21" s="1"/>
  <c r="O51" i="21" s="1"/>
  <c r="P51" i="21" s="1"/>
  <c r="Q51" i="21" s="1"/>
  <c r="R51" i="21" s="1"/>
  <c r="S51" i="21" s="1"/>
  <c r="T51" i="21" s="1"/>
  <c r="U51" i="21" s="1"/>
  <c r="V51" i="21" s="1"/>
  <c r="W51" i="21" s="1"/>
  <c r="X51" i="21" s="1"/>
  <c r="Y51" i="21" s="1"/>
  <c r="Z51" i="21" s="1"/>
  <c r="AA51" i="21" s="1"/>
  <c r="AB51" i="21" s="1"/>
  <c r="AC51" i="21" s="1"/>
  <c r="AD51" i="21" s="1"/>
  <c r="AE51" i="21" s="1"/>
  <c r="AF51" i="21" s="1"/>
  <c r="AG51" i="21" s="1"/>
  <c r="AH51" i="21" s="1"/>
  <c r="AI51" i="21" s="1"/>
  <c r="AJ51" i="21" s="1"/>
  <c r="AK51" i="21" s="1"/>
  <c r="AL51" i="21" s="1"/>
  <c r="AM51" i="21" s="1"/>
  <c r="AN51" i="21" s="1"/>
  <c r="AO51" i="21" s="1"/>
  <c r="AP51" i="21" s="1"/>
  <c r="AQ51" i="21" s="1"/>
  <c r="AR51" i="21" s="1"/>
  <c r="AS51" i="21" s="1"/>
  <c r="AT51" i="21" s="1"/>
  <c r="AU51" i="21" s="1"/>
  <c r="AV51" i="21" s="1"/>
  <c r="AW51" i="21" s="1"/>
  <c r="AX51" i="21" s="1"/>
  <c r="AY51" i="21" s="1"/>
  <c r="AZ51" i="21" s="1"/>
  <c r="BA51" i="21" s="1"/>
  <c r="BB51" i="21" s="1"/>
  <c r="BC51" i="21" s="1"/>
  <c r="BD51" i="21" s="1"/>
  <c r="BE51" i="21" s="1"/>
  <c r="BF51" i="21" s="1"/>
  <c r="BG51" i="21" s="1"/>
  <c r="BH51" i="21" s="1"/>
  <c r="BI51" i="21" s="1"/>
  <c r="BJ51" i="21" s="1"/>
  <c r="BK51" i="21" s="1"/>
  <c r="BL51" i="21" s="1"/>
  <c r="BM51" i="21" s="1"/>
  <c r="BN51" i="21" s="1"/>
  <c r="BO51" i="21" s="1"/>
  <c r="BP51" i="21" s="1"/>
  <c r="BQ51" i="21" s="1"/>
  <c r="BR51" i="21" s="1"/>
  <c r="BS51" i="21" s="1"/>
  <c r="BT51" i="21" s="1"/>
  <c r="BU51" i="21" s="1"/>
  <c r="BV51" i="21" s="1"/>
  <c r="BW51" i="21" s="1"/>
  <c r="BX51" i="21" s="1"/>
  <c r="BY51" i="21" s="1"/>
  <c r="BZ51" i="21" s="1"/>
  <c r="CA51" i="21" s="1"/>
  <c r="CB51" i="21" s="1"/>
  <c r="CC51" i="21" s="1"/>
  <c r="CD51" i="21" s="1"/>
  <c r="CE51" i="21" s="1"/>
  <c r="CF51" i="21" s="1"/>
  <c r="F50" i="21"/>
  <c r="G50" i="21" s="1"/>
  <c r="H50" i="21" s="1"/>
  <c r="I50" i="21" s="1"/>
  <c r="J50" i="21" s="1"/>
  <c r="K50" i="21" s="1"/>
  <c r="L50" i="21" s="1"/>
  <c r="M50" i="21" s="1"/>
  <c r="N50" i="21" s="1"/>
  <c r="O50" i="21" s="1"/>
  <c r="P50" i="21" s="1"/>
  <c r="Q50" i="21" s="1"/>
  <c r="R50" i="21" s="1"/>
  <c r="S50" i="21" s="1"/>
  <c r="T50" i="21" s="1"/>
  <c r="U50" i="21" s="1"/>
  <c r="V50" i="21" s="1"/>
  <c r="W50" i="21" s="1"/>
  <c r="X50" i="21" s="1"/>
  <c r="Y50" i="21" s="1"/>
  <c r="Z50" i="21" s="1"/>
  <c r="AA50" i="21" s="1"/>
  <c r="AB50" i="21" s="1"/>
  <c r="AC50" i="21" s="1"/>
  <c r="AD50" i="21" s="1"/>
  <c r="AE50" i="21" s="1"/>
  <c r="AF50" i="21" s="1"/>
  <c r="AG50" i="21" s="1"/>
  <c r="AH50" i="21" s="1"/>
  <c r="AI50" i="21" s="1"/>
  <c r="AJ50" i="21" s="1"/>
  <c r="AK50" i="21" s="1"/>
  <c r="AL50" i="21" s="1"/>
  <c r="AM50" i="21" s="1"/>
  <c r="AN50" i="21" s="1"/>
  <c r="AO50" i="21" s="1"/>
  <c r="AP50" i="21" s="1"/>
  <c r="AQ50" i="21" s="1"/>
  <c r="AR50" i="21" s="1"/>
  <c r="AS50" i="21" s="1"/>
  <c r="AT50" i="21" s="1"/>
  <c r="AU50" i="21" s="1"/>
  <c r="AV50" i="21" s="1"/>
  <c r="AW50" i="21" s="1"/>
  <c r="AX50" i="21" s="1"/>
  <c r="AY50" i="21" s="1"/>
  <c r="AZ50" i="21" s="1"/>
  <c r="BA50" i="21" s="1"/>
  <c r="BB50" i="21" s="1"/>
  <c r="BC50" i="21" s="1"/>
  <c r="BD50" i="21" s="1"/>
  <c r="BE50" i="21" s="1"/>
  <c r="BF50" i="21" s="1"/>
  <c r="BG50" i="21" s="1"/>
  <c r="BH50" i="21" s="1"/>
  <c r="BI50" i="21" s="1"/>
  <c r="BJ50" i="21" s="1"/>
  <c r="BK50" i="21" s="1"/>
  <c r="BL50" i="21" s="1"/>
  <c r="BM50" i="21" s="1"/>
  <c r="BN50" i="21" s="1"/>
  <c r="BO50" i="21" s="1"/>
  <c r="BP50" i="21" s="1"/>
  <c r="BQ50" i="21" s="1"/>
  <c r="BR50" i="21" s="1"/>
  <c r="BS50" i="21" s="1"/>
  <c r="BT50" i="21" s="1"/>
  <c r="BU50" i="21" s="1"/>
  <c r="BV50" i="21" s="1"/>
  <c r="BW50" i="21" s="1"/>
  <c r="BX50" i="21" s="1"/>
  <c r="BY50" i="21" s="1"/>
  <c r="BZ50" i="21" s="1"/>
  <c r="CA50" i="21" s="1"/>
  <c r="CB50" i="21" s="1"/>
  <c r="CC50" i="21" s="1"/>
  <c r="CD50" i="21" s="1"/>
  <c r="CE50" i="21" s="1"/>
  <c r="CF50" i="21" s="1"/>
  <c r="G49" i="21"/>
  <c r="H49" i="21" s="1"/>
  <c r="I49" i="21" s="1"/>
  <c r="J49" i="21" s="1"/>
  <c r="K49" i="21" s="1"/>
  <c r="L49" i="21" s="1"/>
  <c r="M49" i="21" s="1"/>
  <c r="N49" i="21" s="1"/>
  <c r="O49" i="21" s="1"/>
  <c r="P49" i="21" s="1"/>
  <c r="Q49" i="21" s="1"/>
  <c r="R49" i="21" s="1"/>
  <c r="S49" i="21" s="1"/>
  <c r="T49" i="21" s="1"/>
  <c r="U49" i="21" s="1"/>
  <c r="V49" i="21" s="1"/>
  <c r="W49" i="21" s="1"/>
  <c r="X49" i="21" s="1"/>
  <c r="Y49" i="21" s="1"/>
  <c r="Z49" i="21" s="1"/>
  <c r="AA49" i="21" s="1"/>
  <c r="AB49" i="21" s="1"/>
  <c r="AC49" i="21" s="1"/>
  <c r="AD49" i="21" s="1"/>
  <c r="AE49" i="21" s="1"/>
  <c r="AF49" i="21" s="1"/>
  <c r="AG49" i="21" s="1"/>
  <c r="AH49" i="21" s="1"/>
  <c r="AI49" i="21" s="1"/>
  <c r="AJ49" i="21" s="1"/>
  <c r="AK49" i="21" s="1"/>
  <c r="AL49" i="21" s="1"/>
  <c r="AM49" i="21" s="1"/>
  <c r="AN49" i="21" s="1"/>
  <c r="AO49" i="21" s="1"/>
  <c r="AP49" i="21" s="1"/>
  <c r="AQ49" i="21" s="1"/>
  <c r="AR49" i="21" s="1"/>
  <c r="AS49" i="21" s="1"/>
  <c r="AT49" i="21" s="1"/>
  <c r="AU49" i="21" s="1"/>
  <c r="AV49" i="21" s="1"/>
  <c r="AW49" i="21" s="1"/>
  <c r="AX49" i="21" s="1"/>
  <c r="AY49" i="21" s="1"/>
  <c r="AZ49" i="21" s="1"/>
  <c r="BA49" i="21" s="1"/>
  <c r="BB49" i="21" s="1"/>
  <c r="BC49" i="21" s="1"/>
  <c r="BD49" i="21" s="1"/>
  <c r="BE49" i="21" s="1"/>
  <c r="BF49" i="21" s="1"/>
  <c r="BG49" i="21" s="1"/>
  <c r="BH49" i="21" s="1"/>
  <c r="BI49" i="21" s="1"/>
  <c r="BJ49" i="21" s="1"/>
  <c r="BK49" i="21" s="1"/>
  <c r="BL49" i="21" s="1"/>
  <c r="BM49" i="21" s="1"/>
  <c r="BN49" i="21" s="1"/>
  <c r="BO49" i="21" s="1"/>
  <c r="BP49" i="21" s="1"/>
  <c r="BQ49" i="21" s="1"/>
  <c r="BR49" i="21" s="1"/>
  <c r="BS49" i="21" s="1"/>
  <c r="BT49" i="21" s="1"/>
  <c r="BU49" i="21" s="1"/>
  <c r="BV49" i="21" s="1"/>
  <c r="BW49" i="21" s="1"/>
  <c r="BX49" i="21" s="1"/>
  <c r="BY49" i="21" s="1"/>
  <c r="BZ49" i="21" s="1"/>
  <c r="CA49" i="21" s="1"/>
  <c r="CB49" i="21" s="1"/>
  <c r="CC49" i="21" s="1"/>
  <c r="CD49" i="21" s="1"/>
  <c r="CE49" i="21" s="1"/>
  <c r="CF49" i="21" s="1"/>
  <c r="C33" i="21"/>
  <c r="B33" i="21"/>
  <c r="C32" i="21"/>
  <c r="B32" i="21"/>
  <c r="C31" i="21"/>
  <c r="B31" i="21"/>
  <c r="C30" i="21"/>
  <c r="B30" i="21"/>
  <c r="C29" i="21"/>
  <c r="B29" i="21"/>
  <c r="C28" i="21"/>
  <c r="B28" i="21"/>
  <c r="C27" i="21"/>
  <c r="B27" i="21"/>
  <c r="C22" i="21"/>
  <c r="B22" i="21"/>
  <c r="C21" i="21"/>
  <c r="B21" i="21"/>
  <c r="C20" i="21"/>
  <c r="B20" i="21"/>
  <c r="C19" i="21"/>
  <c r="B19" i="21"/>
  <c r="C18" i="21"/>
  <c r="B18" i="21"/>
  <c r="C17" i="21"/>
  <c r="B17" i="21"/>
  <c r="C16" i="21"/>
  <c r="B16" i="21"/>
  <c r="B10" i="21"/>
  <c r="B9" i="21"/>
  <c r="B8" i="21"/>
  <c r="B7" i="21"/>
  <c r="B4" i="21"/>
  <c r="CG23" i="2"/>
  <c r="CF23" i="2"/>
  <c r="CE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CM22" i="2"/>
  <c r="CJ22" i="2"/>
  <c r="CM21" i="2"/>
  <c r="E72" i="21" s="1"/>
  <c r="CJ21" i="2"/>
  <c r="CM20" i="2"/>
  <c r="E71" i="21" s="1"/>
  <c r="CJ20" i="2"/>
  <c r="CM19" i="2"/>
  <c r="E70" i="21" s="1"/>
  <c r="CJ19" i="2"/>
  <c r="CM18" i="2"/>
  <c r="E69" i="21" s="1"/>
  <c r="CJ18" i="2"/>
  <c r="CM17" i="2"/>
  <c r="E68" i="21" s="1"/>
  <c r="CJ17" i="2"/>
  <c r="CM16" i="2"/>
  <c r="E67" i="21" s="1"/>
  <c r="CJ16" i="2"/>
  <c r="CI15" i="2"/>
  <c r="G52" i="10"/>
  <c r="H52" i="10" s="1"/>
  <c r="I52" i="10" s="1"/>
  <c r="J52" i="10" s="1"/>
  <c r="K52" i="10" s="1"/>
  <c r="L52" i="10" s="1"/>
  <c r="M52" i="10" s="1"/>
  <c r="N52" i="10" s="1"/>
  <c r="O52" i="10" s="1"/>
  <c r="P52" i="10" s="1"/>
  <c r="Q52" i="10" s="1"/>
  <c r="R52" i="10" s="1"/>
  <c r="S52" i="10" s="1"/>
  <c r="T52" i="10" s="1"/>
  <c r="U52" i="10" s="1"/>
  <c r="V52" i="10" s="1"/>
  <c r="W52" i="10" s="1"/>
  <c r="X52" i="10" s="1"/>
  <c r="Y52" i="10" s="1"/>
  <c r="Z52" i="10" s="1"/>
  <c r="AA52" i="10" s="1"/>
  <c r="AB52" i="10" s="1"/>
  <c r="AC52" i="10" s="1"/>
  <c r="AD52" i="10" s="1"/>
  <c r="AE52" i="10" s="1"/>
  <c r="AF52" i="10" s="1"/>
  <c r="AG52" i="10" s="1"/>
  <c r="AH52" i="10" s="1"/>
  <c r="AI52" i="10" s="1"/>
  <c r="AJ52" i="10" s="1"/>
  <c r="AK52" i="10" s="1"/>
  <c r="AL52" i="10" s="1"/>
  <c r="AM52" i="10" s="1"/>
  <c r="AN52" i="10" s="1"/>
  <c r="AO52" i="10" s="1"/>
  <c r="AP52" i="10" s="1"/>
  <c r="AQ52" i="10" s="1"/>
  <c r="AR52" i="10" s="1"/>
  <c r="AS52" i="10" s="1"/>
  <c r="AT52" i="10" s="1"/>
  <c r="AU52" i="10" s="1"/>
  <c r="AV52" i="10" s="1"/>
  <c r="AW52" i="10" s="1"/>
  <c r="AX52" i="10" s="1"/>
  <c r="AY52" i="10" s="1"/>
  <c r="AZ52" i="10" s="1"/>
  <c r="BA52" i="10" s="1"/>
  <c r="BB52" i="10" s="1"/>
  <c r="BC52" i="10" s="1"/>
  <c r="BD52" i="10" s="1"/>
  <c r="BE52" i="10" s="1"/>
  <c r="BF52" i="10" s="1"/>
  <c r="BG52" i="10" s="1"/>
  <c r="BH52" i="10" s="1"/>
  <c r="BI52" i="10" s="1"/>
  <c r="BJ52" i="10" s="1"/>
  <c r="BK52" i="10" s="1"/>
  <c r="BL52" i="10" s="1"/>
  <c r="BM52" i="10" s="1"/>
  <c r="BN52" i="10" s="1"/>
  <c r="BO52" i="10" s="1"/>
  <c r="BP52" i="10" s="1"/>
  <c r="BQ52" i="10" s="1"/>
  <c r="BR52" i="10" s="1"/>
  <c r="BS52" i="10" s="1"/>
  <c r="BT52" i="10" s="1"/>
  <c r="BU52" i="10" s="1"/>
  <c r="BV52" i="10" s="1"/>
  <c r="BW52" i="10" s="1"/>
  <c r="BX52" i="10" s="1"/>
  <c r="BY52" i="10" s="1"/>
  <c r="BZ52" i="10" s="1"/>
  <c r="CA52" i="10" s="1"/>
  <c r="CB52" i="10" s="1"/>
  <c r="CC52" i="10" s="1"/>
  <c r="CD52" i="10" s="1"/>
  <c r="CE52" i="10" s="1"/>
  <c r="CF52" i="10" s="1"/>
  <c r="F52" i="10"/>
  <c r="E12" i="15"/>
  <c r="F46" i="10"/>
  <c r="G46" i="10"/>
  <c r="H46" i="10"/>
  <c r="I46" i="10"/>
  <c r="J46" i="10"/>
  <c r="K46" i="10"/>
  <c r="L46" i="10"/>
  <c r="M46" i="10"/>
  <c r="N46" i="10"/>
  <c r="O46" i="10"/>
  <c r="P46" i="10"/>
  <c r="Q46" i="10"/>
  <c r="R46" i="10"/>
  <c r="S46" i="10"/>
  <c r="T46" i="10"/>
  <c r="U46" i="10"/>
  <c r="V46" i="10"/>
  <c r="W46" i="10"/>
  <c r="X46" i="10"/>
  <c r="Y46" i="10"/>
  <c r="Z46" i="10"/>
  <c r="AA46" i="10"/>
  <c r="AB46" i="10"/>
  <c r="AC46" i="10"/>
  <c r="AD46" i="10"/>
  <c r="AE46" i="10"/>
  <c r="AF46" i="10"/>
  <c r="AG46" i="10"/>
  <c r="AH46" i="10"/>
  <c r="AI46" i="10"/>
  <c r="AJ46" i="10"/>
  <c r="AK46" i="10"/>
  <c r="AL46" i="10"/>
  <c r="AM46" i="10"/>
  <c r="AN46" i="10"/>
  <c r="AO46" i="10"/>
  <c r="AP46" i="10"/>
  <c r="AQ46" i="10"/>
  <c r="AR46" i="10"/>
  <c r="AS46" i="10"/>
  <c r="AT46" i="10"/>
  <c r="AU46" i="10"/>
  <c r="AV46" i="10"/>
  <c r="AW46" i="10"/>
  <c r="AX46" i="10"/>
  <c r="AY46" i="10"/>
  <c r="AZ46" i="10"/>
  <c r="BA46" i="10"/>
  <c r="BB46" i="10"/>
  <c r="BC46" i="10"/>
  <c r="BD46" i="10"/>
  <c r="BE46" i="10"/>
  <c r="BF46" i="10"/>
  <c r="BG46" i="10"/>
  <c r="BH46" i="10"/>
  <c r="BI46" i="10"/>
  <c r="BJ46" i="10"/>
  <c r="BK46" i="10"/>
  <c r="BL46" i="10"/>
  <c r="BM46" i="10"/>
  <c r="BN46" i="10"/>
  <c r="BO46" i="10"/>
  <c r="BP46" i="10"/>
  <c r="BQ46" i="10"/>
  <c r="BR46" i="10"/>
  <c r="BS46" i="10"/>
  <c r="BT46" i="10"/>
  <c r="BU46" i="10"/>
  <c r="BV46" i="10"/>
  <c r="BW46" i="10"/>
  <c r="BX46" i="10"/>
  <c r="BY46" i="10"/>
  <c r="BZ46" i="10"/>
  <c r="CA46" i="10"/>
  <c r="CB46" i="10"/>
  <c r="CC46" i="10"/>
  <c r="CD46" i="10"/>
  <c r="CE46" i="10"/>
  <c r="CF46" i="10"/>
  <c r="F47" i="10"/>
  <c r="G47" i="10"/>
  <c r="H47" i="10"/>
  <c r="I47" i="10"/>
  <c r="J47" i="10"/>
  <c r="K47" i="10"/>
  <c r="L47" i="10"/>
  <c r="M47" i="10"/>
  <c r="N47" i="10"/>
  <c r="O47" i="10"/>
  <c r="P47" i="10"/>
  <c r="Q47" i="10"/>
  <c r="R47" i="10"/>
  <c r="S47" i="10"/>
  <c r="T47" i="10"/>
  <c r="U47" i="10"/>
  <c r="V47" i="10"/>
  <c r="W47" i="10"/>
  <c r="X47" i="10"/>
  <c r="Y47" i="10"/>
  <c r="Z47" i="10"/>
  <c r="AA47" i="10"/>
  <c r="AB47" i="10"/>
  <c r="AC47" i="10"/>
  <c r="AD47" i="10"/>
  <c r="AE47" i="10"/>
  <c r="AF47" i="10"/>
  <c r="AG47" i="10"/>
  <c r="AH47" i="10"/>
  <c r="AI47" i="10"/>
  <c r="AJ47" i="10"/>
  <c r="AK47" i="10"/>
  <c r="AL47" i="10"/>
  <c r="AM47" i="10"/>
  <c r="AN47" i="10"/>
  <c r="AO47" i="10"/>
  <c r="AP47" i="10"/>
  <c r="AQ47" i="10"/>
  <c r="AR47" i="10"/>
  <c r="AS47" i="10"/>
  <c r="AT47" i="10"/>
  <c r="AU47" i="10"/>
  <c r="AV47" i="10"/>
  <c r="AW47" i="10"/>
  <c r="AX47" i="10"/>
  <c r="AY47" i="10"/>
  <c r="AZ47" i="10"/>
  <c r="BA47" i="10"/>
  <c r="BB47" i="10"/>
  <c r="BC47" i="10"/>
  <c r="BD47" i="10"/>
  <c r="BE47" i="10"/>
  <c r="BF47" i="10"/>
  <c r="BG47" i="10"/>
  <c r="BH47" i="10"/>
  <c r="BI47" i="10"/>
  <c r="BJ47" i="10"/>
  <c r="BK47" i="10"/>
  <c r="BL47" i="10"/>
  <c r="BM47" i="10"/>
  <c r="BN47" i="10"/>
  <c r="BO47" i="10"/>
  <c r="BP47" i="10"/>
  <c r="BQ47" i="10"/>
  <c r="BR47" i="10"/>
  <c r="BS47" i="10"/>
  <c r="BT47" i="10"/>
  <c r="BU47" i="10"/>
  <c r="BV47" i="10"/>
  <c r="BW47" i="10"/>
  <c r="BX47" i="10"/>
  <c r="BY47" i="10"/>
  <c r="BZ47" i="10"/>
  <c r="CA47" i="10"/>
  <c r="CB47" i="10"/>
  <c r="CC47" i="10"/>
  <c r="CD47" i="10"/>
  <c r="CE47" i="10"/>
  <c r="CF47" i="10"/>
  <c r="F48" i="10"/>
  <c r="G48" i="10"/>
  <c r="H48" i="10"/>
  <c r="I48" i="10"/>
  <c r="J48" i="10"/>
  <c r="K48" i="10"/>
  <c r="L48" i="10"/>
  <c r="M48" i="10"/>
  <c r="N48" i="10"/>
  <c r="O48" i="10"/>
  <c r="P48" i="10"/>
  <c r="Q48" i="10"/>
  <c r="R48" i="10"/>
  <c r="S48" i="10"/>
  <c r="T48" i="10"/>
  <c r="U48" i="10"/>
  <c r="V48" i="10"/>
  <c r="W48" i="10"/>
  <c r="X48" i="10"/>
  <c r="Y48" i="10"/>
  <c r="Z48" i="10"/>
  <c r="AA48" i="10"/>
  <c r="AB48" i="10"/>
  <c r="AC48" i="10"/>
  <c r="AD48" i="10"/>
  <c r="AE48" i="10"/>
  <c r="AF48" i="10"/>
  <c r="AG48" i="10"/>
  <c r="AH48" i="10"/>
  <c r="AI48" i="10"/>
  <c r="AJ48" i="10"/>
  <c r="AK48" i="10"/>
  <c r="AL48" i="10"/>
  <c r="AM48" i="10"/>
  <c r="AN48" i="10"/>
  <c r="AO48" i="10"/>
  <c r="AP48" i="10"/>
  <c r="AQ48" i="10"/>
  <c r="AR48" i="10"/>
  <c r="AS48" i="10"/>
  <c r="AT48" i="10"/>
  <c r="AU48" i="10"/>
  <c r="AV48" i="10"/>
  <c r="AW48" i="10"/>
  <c r="AX48" i="10"/>
  <c r="AY48" i="10"/>
  <c r="AZ48" i="10"/>
  <c r="BA48" i="10"/>
  <c r="BB48" i="10"/>
  <c r="BC48" i="10"/>
  <c r="BD48" i="10"/>
  <c r="BE48" i="10"/>
  <c r="BF48" i="10"/>
  <c r="BG48" i="10"/>
  <c r="BH48" i="10"/>
  <c r="BI48" i="10"/>
  <c r="BJ48" i="10"/>
  <c r="BK48" i="10"/>
  <c r="BL48" i="10"/>
  <c r="BM48" i="10"/>
  <c r="BN48" i="10"/>
  <c r="BO48" i="10"/>
  <c r="BP48" i="10"/>
  <c r="BQ48" i="10"/>
  <c r="BR48" i="10"/>
  <c r="BS48" i="10"/>
  <c r="BT48" i="10"/>
  <c r="BU48" i="10"/>
  <c r="BV48" i="10"/>
  <c r="BW48" i="10"/>
  <c r="BX48" i="10"/>
  <c r="BY48" i="10"/>
  <c r="BZ48" i="10"/>
  <c r="CA48" i="10"/>
  <c r="CB48" i="10"/>
  <c r="CC48" i="10"/>
  <c r="CD48" i="10"/>
  <c r="CE48" i="10"/>
  <c r="CF48" i="10"/>
  <c r="E46" i="10"/>
  <c r="E47" i="10"/>
  <c r="E48" i="10"/>
  <c r="E5" i="1"/>
  <c r="E9" i="15"/>
  <c r="E49" i="1"/>
  <c r="E50" i="1"/>
  <c r="E52" i="1"/>
  <c r="E53" i="1"/>
  <c r="E54" i="1"/>
  <c r="E55" i="1"/>
  <c r="H13" i="15"/>
  <c r="E15" i="15"/>
  <c r="E14" i="15"/>
  <c r="E9" i="1"/>
  <c r="E8" i="1"/>
  <c r="E7" i="10" s="1"/>
  <c r="G11" i="15"/>
  <c r="C11" i="15"/>
  <c r="E7" i="1" s="1"/>
  <c r="E6" i="15"/>
  <c r="E11" i="15" s="1"/>
  <c r="J5" i="15"/>
  <c r="J6" i="15" s="1"/>
  <c r="J7" i="15" s="1"/>
  <c r="I5" i="15"/>
  <c r="I6" i="15" s="1"/>
  <c r="I7" i="15" s="1"/>
  <c r="H5" i="15"/>
  <c r="H6" i="15" s="1"/>
  <c r="H7" i="15" s="1"/>
  <c r="G5" i="15"/>
  <c r="G6" i="15" s="1"/>
  <c r="G7" i="15" s="1"/>
  <c r="F5" i="15"/>
  <c r="F6" i="15" s="1"/>
  <c r="F13" i="15" s="1"/>
  <c r="C7" i="15"/>
  <c r="AP33" i="20"/>
  <c r="AN33" i="20"/>
  <c r="AL33" i="20"/>
  <c r="AJ33" i="20"/>
  <c r="AH33" i="20"/>
  <c r="AF33" i="20"/>
  <c r="AB33" i="20"/>
  <c r="Z33" i="20"/>
  <c r="X33" i="20"/>
  <c r="V33" i="20"/>
  <c r="T33" i="20"/>
  <c r="R33" i="20"/>
  <c r="P33" i="20"/>
  <c r="N33" i="20"/>
  <c r="L33" i="20"/>
  <c r="J33" i="20"/>
  <c r="H33" i="20"/>
  <c r="F33" i="20"/>
  <c r="C10" i="15"/>
  <c r="E6" i="1" s="1"/>
  <c r="E18" i="15"/>
  <c r="E21" i="1"/>
  <c r="F21" i="1" s="1"/>
  <c r="G21" i="1" s="1"/>
  <c r="H21" i="1" s="1"/>
  <c r="I21" i="1" s="1"/>
  <c r="J21" i="1" s="1"/>
  <c r="K21" i="1" s="1"/>
  <c r="L21" i="1" s="1"/>
  <c r="M21" i="1" s="1"/>
  <c r="N21" i="1" s="1"/>
  <c r="O21" i="1" s="1"/>
  <c r="P21" i="1" s="1"/>
  <c r="Q21" i="1" s="1"/>
  <c r="R21" i="1" s="1"/>
  <c r="S21" i="1" s="1"/>
  <c r="T21" i="1" s="1"/>
  <c r="U21" i="1" s="1"/>
  <c r="V21" i="1" s="1"/>
  <c r="W21" i="1" s="1"/>
  <c r="X21" i="1" s="1"/>
  <c r="Y21" i="1" s="1"/>
  <c r="Z21" i="1" s="1"/>
  <c r="AA21" i="1" s="1"/>
  <c r="AB21" i="1" s="1"/>
  <c r="AC21" i="1" s="1"/>
  <c r="AD21" i="1" s="1"/>
  <c r="AE21" i="1" s="1"/>
  <c r="AF21" i="1" s="1"/>
  <c r="AG21" i="1" s="1"/>
  <c r="AH21" i="1" s="1"/>
  <c r="AI21" i="1" s="1"/>
  <c r="AJ21" i="1" s="1"/>
  <c r="AK21" i="1" s="1"/>
  <c r="AL21" i="1" s="1"/>
  <c r="AM21" i="1" s="1"/>
  <c r="AN21" i="1" s="1"/>
  <c r="AO21" i="1" s="1"/>
  <c r="AP21" i="1" s="1"/>
  <c r="AQ21" i="1" s="1"/>
  <c r="AR21" i="1" s="1"/>
  <c r="AS21" i="1" s="1"/>
  <c r="AT21" i="1" s="1"/>
  <c r="AU21" i="1" s="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BP21" i="1" s="1"/>
  <c r="BQ21" i="1" s="1"/>
  <c r="BR21" i="1" s="1"/>
  <c r="BS21" i="1" s="1"/>
  <c r="BT21" i="1" s="1"/>
  <c r="BU21" i="1" s="1"/>
  <c r="BV21" i="1" s="1"/>
  <c r="BW21" i="1" s="1"/>
  <c r="BX21" i="1" s="1"/>
  <c r="BY21" i="1" s="1"/>
  <c r="BZ21" i="1" s="1"/>
  <c r="CA21" i="1" s="1"/>
  <c r="CB21" i="1" s="1"/>
  <c r="CC21" i="1" s="1"/>
  <c r="CD21" i="1" s="1"/>
  <c r="CE21" i="1" s="1"/>
  <c r="CF21" i="1" s="1"/>
  <c r="C33" i="10"/>
  <c r="B33" i="10"/>
  <c r="C32" i="10"/>
  <c r="B32" i="10"/>
  <c r="C31" i="10"/>
  <c r="B31" i="10"/>
  <c r="C30" i="10"/>
  <c r="B30" i="10"/>
  <c r="C28" i="10"/>
  <c r="C27" i="10"/>
  <c r="B27" i="10"/>
  <c r="F29" i="16"/>
  <c r="F28" i="16"/>
  <c r="F27" i="16"/>
  <c r="F26" i="16"/>
  <c r="F30" i="16" s="1"/>
  <c r="E5" i="21" l="1"/>
  <c r="E5" i="10"/>
  <c r="F5" i="1"/>
  <c r="E4" i="10"/>
  <c r="E4" i="21"/>
  <c r="F7" i="1"/>
  <c r="E6" i="21"/>
  <c r="E6" i="10"/>
  <c r="F28" i="22"/>
  <c r="F23" i="22"/>
  <c r="F15" i="22"/>
  <c r="F31" i="22" s="1"/>
  <c r="E8" i="21"/>
  <c r="E8" i="10"/>
  <c r="E7" i="21"/>
  <c r="E73" i="21"/>
  <c r="E76" i="21" s="1"/>
  <c r="CF64" i="21"/>
  <c r="CB64" i="21"/>
  <c r="BX64" i="21"/>
  <c r="BT64" i="21"/>
  <c r="BP64" i="21"/>
  <c r="BL64" i="21"/>
  <c r="BH64" i="21"/>
  <c r="BD64" i="21"/>
  <c r="AZ64" i="21"/>
  <c r="AV64" i="21"/>
  <c r="AR64" i="21"/>
  <c r="AN64" i="21"/>
  <c r="AJ64" i="21"/>
  <c r="AF64" i="21"/>
  <c r="AB64" i="21"/>
  <c r="X64" i="21"/>
  <c r="T64" i="21"/>
  <c r="P64" i="21"/>
  <c r="L64" i="21"/>
  <c r="H64" i="21"/>
  <c r="CE64" i="21"/>
  <c r="CA64" i="21"/>
  <c r="BW64" i="21"/>
  <c r="BS64" i="21"/>
  <c r="BO64" i="21"/>
  <c r="BK64" i="21"/>
  <c r="BG64" i="21"/>
  <c r="BC64" i="21"/>
  <c r="AY64" i="21"/>
  <c r="AU64" i="21"/>
  <c r="AQ64" i="21"/>
  <c r="AM64" i="21"/>
  <c r="AI64" i="21"/>
  <c r="AE64" i="21"/>
  <c r="AA64" i="21"/>
  <c r="W64" i="21"/>
  <c r="S64" i="21"/>
  <c r="O64" i="21"/>
  <c r="K64" i="21"/>
  <c r="G64" i="21"/>
  <c r="N64" i="21"/>
  <c r="J64" i="21"/>
  <c r="F64" i="21"/>
  <c r="BZ64" i="21"/>
  <c r="BV64" i="21"/>
  <c r="BR64" i="21"/>
  <c r="BN64" i="21"/>
  <c r="BJ64" i="21"/>
  <c r="BF64" i="21"/>
  <c r="BB64" i="21"/>
  <c r="AX64" i="21"/>
  <c r="AT64" i="21"/>
  <c r="AP64" i="21"/>
  <c r="AL64" i="21"/>
  <c r="AH64" i="21"/>
  <c r="AD64" i="21"/>
  <c r="Z64" i="21"/>
  <c r="V64" i="21"/>
  <c r="R64" i="21"/>
  <c r="CD64" i="21"/>
  <c r="CC64" i="21"/>
  <c r="BY64" i="21"/>
  <c r="BU64" i="21"/>
  <c r="BQ64" i="21"/>
  <c r="BM64" i="21"/>
  <c r="BI64" i="21"/>
  <c r="BE64" i="21"/>
  <c r="BA64" i="21"/>
  <c r="AW64" i="21"/>
  <c r="AS64" i="21"/>
  <c r="AO64" i="21"/>
  <c r="AK64" i="21"/>
  <c r="AG64" i="21"/>
  <c r="AC64" i="21"/>
  <c r="Y64" i="21"/>
  <c r="U64" i="21"/>
  <c r="Q64" i="21"/>
  <c r="M64" i="21"/>
  <c r="I64" i="21"/>
  <c r="G5" i="1"/>
  <c r="CM23" i="2"/>
  <c r="E11" i="1"/>
  <c r="H7" i="1"/>
  <c r="F9" i="1"/>
  <c r="G9" i="1"/>
  <c r="G6" i="1"/>
  <c r="F6" i="1"/>
  <c r="F8" i="1"/>
  <c r="G8" i="1"/>
  <c r="F11" i="1"/>
  <c r="J11" i="15"/>
  <c r="F14" i="15"/>
  <c r="E10" i="1"/>
  <c r="H12" i="15"/>
  <c r="G14" i="15"/>
  <c r="G7" i="1"/>
  <c r="F11" i="15"/>
  <c r="G13" i="15"/>
  <c r="J14" i="15"/>
  <c r="F15" i="15"/>
  <c r="H11" i="15"/>
  <c r="F12" i="15"/>
  <c r="J12" i="15"/>
  <c r="I13" i="15"/>
  <c r="H14" i="15"/>
  <c r="G15" i="15"/>
  <c r="I15" i="15"/>
  <c r="F10" i="15"/>
  <c r="I12" i="15"/>
  <c r="J15" i="15"/>
  <c r="I11" i="15"/>
  <c r="G12" i="15"/>
  <c r="J13" i="15"/>
  <c r="I14" i="15"/>
  <c r="H15" i="15"/>
  <c r="E13" i="15"/>
  <c r="E10" i="15"/>
  <c r="E7" i="15"/>
  <c r="I10" i="15"/>
  <c r="J10" i="15"/>
  <c r="H10" i="15"/>
  <c r="G10" i="15"/>
  <c r="F7" i="15"/>
  <c r="F55" i="16"/>
  <c r="F54" i="16"/>
  <c r="F50" i="16"/>
  <c r="F49" i="16"/>
  <c r="F48" i="16"/>
  <c r="F47" i="16"/>
  <c r="F46" i="16"/>
  <c r="F42" i="16"/>
  <c r="F41" i="16"/>
  <c r="F40" i="16"/>
  <c r="F39" i="16"/>
  <c r="F38" i="16"/>
  <c r="F37" i="16"/>
  <c r="F36" i="16"/>
  <c r="F35" i="16"/>
  <c r="F34" i="16"/>
  <c r="F33" i="16"/>
  <c r="F22" i="16"/>
  <c r="F21" i="16"/>
  <c r="F20" i="16"/>
  <c r="F19" i="16"/>
  <c r="F14" i="16"/>
  <c r="F13" i="16"/>
  <c r="F12" i="16"/>
  <c r="F11" i="16"/>
  <c r="F10" i="16"/>
  <c r="F9" i="16"/>
  <c r="F5" i="16"/>
  <c r="F6" i="16" s="1"/>
  <c r="H6" i="1" l="1"/>
  <c r="F5" i="21"/>
  <c r="F5" i="10"/>
  <c r="J7" i="1"/>
  <c r="H6" i="21"/>
  <c r="H6" i="10"/>
  <c r="F6" i="21"/>
  <c r="F6" i="10"/>
  <c r="H5" i="1"/>
  <c r="F4" i="21"/>
  <c r="F4" i="10"/>
  <c r="I6" i="1"/>
  <c r="G5" i="21"/>
  <c r="G5" i="10"/>
  <c r="I7" i="1"/>
  <c r="G6" i="21"/>
  <c r="G6" i="10"/>
  <c r="I5" i="1"/>
  <c r="G4" i="21"/>
  <c r="G4" i="10"/>
  <c r="G31" i="22"/>
  <c r="E9" i="10"/>
  <c r="E9" i="21"/>
  <c r="H9" i="1"/>
  <c r="F8" i="10"/>
  <c r="F8" i="21"/>
  <c r="I9" i="1"/>
  <c r="G8" i="21"/>
  <c r="G8" i="10"/>
  <c r="G7" i="10"/>
  <c r="G7" i="21"/>
  <c r="F7" i="10"/>
  <c r="F7" i="21"/>
  <c r="H11" i="1"/>
  <c r="F10" i="10"/>
  <c r="F10" i="21"/>
  <c r="G11" i="1"/>
  <c r="E10" i="21"/>
  <c r="E10" i="10"/>
  <c r="H8" i="1"/>
  <c r="G10" i="1"/>
  <c r="F10" i="1"/>
  <c r="I8" i="1"/>
  <c r="F56" i="16"/>
  <c r="F23" i="16"/>
  <c r="F15" i="16"/>
  <c r="F43" i="16"/>
  <c r="F51" i="16"/>
  <c r="H4" i="10" l="1"/>
  <c r="H4" i="21"/>
  <c r="J5" i="1"/>
  <c r="K7" i="1"/>
  <c r="I6" i="21"/>
  <c r="I6" i="10"/>
  <c r="K5" i="1"/>
  <c r="I4" i="10"/>
  <c r="I4" i="21"/>
  <c r="K6" i="1"/>
  <c r="I5" i="21"/>
  <c r="I5" i="10"/>
  <c r="L7" i="1"/>
  <c r="J6" i="21"/>
  <c r="J6" i="10"/>
  <c r="J6" i="1"/>
  <c r="H5" i="10"/>
  <c r="H5" i="21"/>
  <c r="F34" i="22"/>
  <c r="P34" i="22" s="1"/>
  <c r="R34" i="22"/>
  <c r="T34" i="22"/>
  <c r="Z34" i="22"/>
  <c r="X34" i="22"/>
  <c r="V34" i="22"/>
  <c r="AA34" i="22"/>
  <c r="U34" i="22"/>
  <c r="G34" i="22"/>
  <c r="G36" i="22" s="1"/>
  <c r="H31" i="22" s="1"/>
  <c r="Y34" i="22"/>
  <c r="H34" i="22"/>
  <c r="J34" i="22"/>
  <c r="Q34" i="22"/>
  <c r="W34" i="22"/>
  <c r="L34" i="22"/>
  <c r="N34" i="22"/>
  <c r="I34" i="22"/>
  <c r="O34" i="22"/>
  <c r="M34" i="22"/>
  <c r="H10" i="1"/>
  <c r="F9" i="21"/>
  <c r="F9" i="10"/>
  <c r="I10" i="1"/>
  <c r="G9" i="10"/>
  <c r="G9" i="21"/>
  <c r="K9" i="1"/>
  <c r="I8" i="10"/>
  <c r="I8" i="21"/>
  <c r="J9" i="1"/>
  <c r="H8" i="10"/>
  <c r="H8" i="21"/>
  <c r="H7" i="21"/>
  <c r="H7" i="10"/>
  <c r="K8" i="1"/>
  <c r="I7" i="10"/>
  <c r="I7" i="21"/>
  <c r="I11" i="1"/>
  <c r="G10" i="10"/>
  <c r="G10" i="21"/>
  <c r="J11" i="1"/>
  <c r="H10" i="10"/>
  <c r="H10" i="21"/>
  <c r="E11" i="10"/>
  <c r="E13" i="10" s="1"/>
  <c r="E53" i="10"/>
  <c r="E11" i="21"/>
  <c r="E13" i="21" s="1"/>
  <c r="J8" i="1"/>
  <c r="L5" i="1" l="1"/>
  <c r="J4" i="21"/>
  <c r="J4" i="10"/>
  <c r="L6" i="1"/>
  <c r="J5" i="21"/>
  <c r="J5" i="10"/>
  <c r="N7" i="1"/>
  <c r="L6" i="21"/>
  <c r="L6" i="10"/>
  <c r="M6" i="1"/>
  <c r="K5" i="21"/>
  <c r="K5" i="10"/>
  <c r="M5" i="1"/>
  <c r="K4" i="21"/>
  <c r="K4" i="10"/>
  <c r="M7" i="1"/>
  <c r="K6" i="21"/>
  <c r="K6" i="10"/>
  <c r="K34" i="22"/>
  <c r="S34" i="22"/>
  <c r="H36" i="22"/>
  <c r="I31" i="22" s="1"/>
  <c r="I36" i="22" s="1"/>
  <c r="K10" i="1"/>
  <c r="I9" i="10"/>
  <c r="I9" i="21"/>
  <c r="J10" i="1"/>
  <c r="H9" i="10"/>
  <c r="H9" i="21"/>
  <c r="H11" i="21" s="1"/>
  <c r="L9" i="1"/>
  <c r="J8" i="10"/>
  <c r="J8" i="21"/>
  <c r="M9" i="1"/>
  <c r="K8" i="21"/>
  <c r="K8" i="10"/>
  <c r="M8" i="1"/>
  <c r="K7" i="10"/>
  <c r="K7" i="21"/>
  <c r="L8" i="1"/>
  <c r="J7" i="10"/>
  <c r="J7" i="21"/>
  <c r="L11" i="1"/>
  <c r="J10" i="10"/>
  <c r="J10" i="21"/>
  <c r="K11" i="1"/>
  <c r="I10" i="21"/>
  <c r="I10" i="10"/>
  <c r="F13" i="18"/>
  <c r="F23" i="18"/>
  <c r="F22" i="18"/>
  <c r="F21" i="18"/>
  <c r="CK75" i="2"/>
  <c r="E38" i="1"/>
  <c r="E37" i="1"/>
  <c r="E36" i="1"/>
  <c r="E35" i="1"/>
  <c r="E20" i="1"/>
  <c r="E31" i="1" s="1"/>
  <c r="E19" i="1"/>
  <c r="E30" i="1" s="1"/>
  <c r="E18" i="1"/>
  <c r="E29" i="1" s="1"/>
  <c r="E17" i="1"/>
  <c r="E28" i="1" s="1"/>
  <c r="E15" i="1"/>
  <c r="E14" i="1"/>
  <c r="E25" i="1" s="1"/>
  <c r="F38" i="1"/>
  <c r="F37" i="1"/>
  <c r="F36" i="1"/>
  <c r="F35" i="1"/>
  <c r="G38" i="1"/>
  <c r="G37" i="1"/>
  <c r="G36" i="1"/>
  <c r="G35" i="1"/>
  <c r="F34" i="20"/>
  <c r="E17" i="21" l="1"/>
  <c r="E28" i="21" s="1"/>
  <c r="E26" i="1"/>
  <c r="E18" i="21"/>
  <c r="E29" i="21" s="1"/>
  <c r="E38" i="21" s="1"/>
  <c r="E27" i="1"/>
  <c r="O7" i="1"/>
  <c r="M6" i="21"/>
  <c r="M6" i="10"/>
  <c r="O5" i="1"/>
  <c r="M4" i="10"/>
  <c r="M4" i="21"/>
  <c r="O6" i="1"/>
  <c r="M5" i="21"/>
  <c r="M5" i="10"/>
  <c r="P7" i="1"/>
  <c r="N6" i="21"/>
  <c r="N6" i="10"/>
  <c r="N6" i="1"/>
  <c r="L5" i="10"/>
  <c r="L5" i="21"/>
  <c r="N5" i="1"/>
  <c r="L4" i="10"/>
  <c r="L4" i="21"/>
  <c r="J31" i="22"/>
  <c r="J36" i="22" s="1"/>
  <c r="K31" i="22" s="1"/>
  <c r="K36" i="22" s="1"/>
  <c r="L31" i="22" s="1"/>
  <c r="M31" i="22" s="1"/>
  <c r="M36" i="22" s="1"/>
  <c r="N31" i="22" s="1"/>
  <c r="N36" i="22" s="1"/>
  <c r="O31" i="22" s="1"/>
  <c r="O36" i="22" s="1"/>
  <c r="M10" i="1"/>
  <c r="K9" i="10"/>
  <c r="K9" i="21"/>
  <c r="L10" i="1"/>
  <c r="J9" i="21"/>
  <c r="J9" i="10"/>
  <c r="O9" i="1"/>
  <c r="M8" i="10"/>
  <c r="M8" i="21"/>
  <c r="N9" i="1"/>
  <c r="L8" i="10"/>
  <c r="L8" i="21"/>
  <c r="N8" i="1"/>
  <c r="L7" i="21"/>
  <c r="L7" i="10"/>
  <c r="O8" i="1"/>
  <c r="M7" i="10"/>
  <c r="M7" i="21"/>
  <c r="M11" i="1"/>
  <c r="K10" i="10"/>
  <c r="K10" i="21"/>
  <c r="N11" i="1"/>
  <c r="L10" i="10"/>
  <c r="L10" i="21"/>
  <c r="F20" i="1"/>
  <c r="G20" i="1" s="1"/>
  <c r="G31" i="1" s="1"/>
  <c r="E22" i="21"/>
  <c r="E33" i="21" s="1"/>
  <c r="E42" i="21" s="1"/>
  <c r="F54" i="10"/>
  <c r="E19" i="21"/>
  <c r="E30" i="21" s="1"/>
  <c r="E39" i="21" s="1"/>
  <c r="F14" i="1"/>
  <c r="E16" i="21"/>
  <c r="E27" i="21" s="1"/>
  <c r="E36" i="21" s="1"/>
  <c r="E20" i="10"/>
  <c r="E20" i="21"/>
  <c r="E31" i="21" s="1"/>
  <c r="E54" i="21"/>
  <c r="E79" i="21" s="1"/>
  <c r="E54" i="10"/>
  <c r="G54" i="10"/>
  <c r="F19" i="1"/>
  <c r="E21" i="21"/>
  <c r="E32" i="21" s="1"/>
  <c r="E41" i="21" s="1"/>
  <c r="G39" i="1"/>
  <c r="G40" i="1" s="1"/>
  <c r="G44" i="1" s="1"/>
  <c r="E39" i="1"/>
  <c r="E40" i="1" s="1"/>
  <c r="F39" i="1"/>
  <c r="F40" i="1" s="1"/>
  <c r="F44" i="1" s="1"/>
  <c r="G19" i="1"/>
  <c r="G30" i="1" s="1"/>
  <c r="E16" i="10"/>
  <c r="F18" i="1"/>
  <c r="F29" i="1" s="1"/>
  <c r="F15" i="1"/>
  <c r="E22" i="10"/>
  <c r="F16" i="1"/>
  <c r="F27" i="1" s="1"/>
  <c r="E21" i="10"/>
  <c r="E19" i="10"/>
  <c r="F17" i="1"/>
  <c r="G58" i="10"/>
  <c r="H58" i="10" s="1"/>
  <c r="I58" i="10" s="1"/>
  <c r="J58" i="10" s="1"/>
  <c r="K58" i="10" s="1"/>
  <c r="L58" i="10" s="1"/>
  <c r="M58" i="10" s="1"/>
  <c r="N58" i="10" s="1"/>
  <c r="O58" i="10" s="1"/>
  <c r="P58" i="10" s="1"/>
  <c r="Q58" i="10" s="1"/>
  <c r="R58" i="10" s="1"/>
  <c r="S58" i="10" s="1"/>
  <c r="T58" i="10" s="1"/>
  <c r="U58" i="10" s="1"/>
  <c r="V58" i="10" s="1"/>
  <c r="W58" i="10" s="1"/>
  <c r="X58" i="10" s="1"/>
  <c r="Y58" i="10" s="1"/>
  <c r="Z58" i="10" s="1"/>
  <c r="AA58" i="10" s="1"/>
  <c r="AB58" i="10" s="1"/>
  <c r="AC58" i="10" s="1"/>
  <c r="AD58" i="10" s="1"/>
  <c r="AE58" i="10" s="1"/>
  <c r="AF58" i="10" s="1"/>
  <c r="AG58" i="10" s="1"/>
  <c r="AH58" i="10" s="1"/>
  <c r="AI58" i="10" s="1"/>
  <c r="AJ58" i="10" s="1"/>
  <c r="AK58" i="10" s="1"/>
  <c r="AL58" i="10" s="1"/>
  <c r="AM58" i="10" s="1"/>
  <c r="AN58" i="10" s="1"/>
  <c r="AO58" i="10" s="1"/>
  <c r="AP58" i="10" s="1"/>
  <c r="AQ58" i="10" s="1"/>
  <c r="AR58" i="10" s="1"/>
  <c r="AS58" i="10" s="1"/>
  <c r="AT58" i="10" s="1"/>
  <c r="AU58" i="10" s="1"/>
  <c r="AV58" i="10" s="1"/>
  <c r="AW58" i="10" s="1"/>
  <c r="AX58" i="10" s="1"/>
  <c r="AY58" i="10" s="1"/>
  <c r="AZ58" i="10" s="1"/>
  <c r="BA58" i="10" s="1"/>
  <c r="BB58" i="10" s="1"/>
  <c r="BC58" i="10" s="1"/>
  <c r="BD58" i="10" s="1"/>
  <c r="BE58" i="10" s="1"/>
  <c r="BF58" i="10" s="1"/>
  <c r="BG58" i="10" s="1"/>
  <c r="BH58" i="10" s="1"/>
  <c r="BI58" i="10" s="1"/>
  <c r="BJ58" i="10" s="1"/>
  <c r="BK58" i="10" s="1"/>
  <c r="BL58" i="10" s="1"/>
  <c r="BM58" i="10" s="1"/>
  <c r="BN58" i="10" s="1"/>
  <c r="BO58" i="10" s="1"/>
  <c r="BP58" i="10" s="1"/>
  <c r="BQ58" i="10" s="1"/>
  <c r="BR58" i="10" s="1"/>
  <c r="BS58" i="10" s="1"/>
  <c r="BT58" i="10" s="1"/>
  <c r="BU58" i="10" s="1"/>
  <c r="BV58" i="10" s="1"/>
  <c r="BW58" i="10" s="1"/>
  <c r="BX58" i="10" s="1"/>
  <c r="BY58" i="10" s="1"/>
  <c r="BZ58" i="10" s="1"/>
  <c r="CA58" i="10" s="1"/>
  <c r="CB58" i="10" s="1"/>
  <c r="CC58" i="10" s="1"/>
  <c r="CD58" i="10" s="1"/>
  <c r="CE58" i="10" s="1"/>
  <c r="CF58" i="10" s="1"/>
  <c r="F59" i="10"/>
  <c r="G59" i="10" s="1"/>
  <c r="H59" i="10" s="1"/>
  <c r="I59" i="10" s="1"/>
  <c r="J59" i="10" s="1"/>
  <c r="K59" i="10" s="1"/>
  <c r="L59" i="10" s="1"/>
  <c r="M59" i="10" s="1"/>
  <c r="N59" i="10" s="1"/>
  <c r="O59" i="10" s="1"/>
  <c r="P59" i="10" s="1"/>
  <c r="Q59" i="10" s="1"/>
  <c r="R59" i="10" s="1"/>
  <c r="S59" i="10" s="1"/>
  <c r="T59" i="10" s="1"/>
  <c r="U59" i="10" s="1"/>
  <c r="V59" i="10" s="1"/>
  <c r="W59" i="10" s="1"/>
  <c r="X59" i="10" s="1"/>
  <c r="Y59" i="10" s="1"/>
  <c r="Z59" i="10" s="1"/>
  <c r="AA59" i="10" s="1"/>
  <c r="AB59" i="10" s="1"/>
  <c r="AC59" i="10" s="1"/>
  <c r="AD59" i="10" s="1"/>
  <c r="AE59" i="10" s="1"/>
  <c r="AF59" i="10" s="1"/>
  <c r="AG59" i="10" s="1"/>
  <c r="AH59" i="10" s="1"/>
  <c r="AI59" i="10" s="1"/>
  <c r="AJ59" i="10" s="1"/>
  <c r="AK59" i="10" s="1"/>
  <c r="AL59" i="10" s="1"/>
  <c r="AM59" i="10" s="1"/>
  <c r="AN59" i="10" s="1"/>
  <c r="AO59" i="10" s="1"/>
  <c r="AP59" i="10" s="1"/>
  <c r="AQ59" i="10" s="1"/>
  <c r="AR59" i="10" s="1"/>
  <c r="AS59" i="10" s="1"/>
  <c r="AT59" i="10" s="1"/>
  <c r="AU59" i="10" s="1"/>
  <c r="AV59" i="10" s="1"/>
  <c r="AW59" i="10" s="1"/>
  <c r="AX59" i="10" s="1"/>
  <c r="AY59" i="10" s="1"/>
  <c r="AZ59" i="10" s="1"/>
  <c r="BA59" i="10" s="1"/>
  <c r="BB59" i="10" s="1"/>
  <c r="BC59" i="10" s="1"/>
  <c r="BD59" i="10" s="1"/>
  <c r="BE59" i="10" s="1"/>
  <c r="BF59" i="10" s="1"/>
  <c r="BG59" i="10" s="1"/>
  <c r="BH59" i="10" s="1"/>
  <c r="BI59" i="10" s="1"/>
  <c r="BJ59" i="10" s="1"/>
  <c r="BK59" i="10" s="1"/>
  <c r="BL59" i="10" s="1"/>
  <c r="BM59" i="10" s="1"/>
  <c r="BN59" i="10" s="1"/>
  <c r="BO59" i="10" s="1"/>
  <c r="BP59" i="10" s="1"/>
  <c r="BQ59" i="10" s="1"/>
  <c r="BR59" i="10" s="1"/>
  <c r="BS59" i="10" s="1"/>
  <c r="BT59" i="10" s="1"/>
  <c r="BU59" i="10" s="1"/>
  <c r="BV59" i="10" s="1"/>
  <c r="BW59" i="10" s="1"/>
  <c r="BX59" i="10" s="1"/>
  <c r="BY59" i="10" s="1"/>
  <c r="BZ59" i="10" s="1"/>
  <c r="CA59" i="10" s="1"/>
  <c r="CB59" i="10" s="1"/>
  <c r="CC59" i="10" s="1"/>
  <c r="CD59" i="10" s="1"/>
  <c r="CE59" i="10" s="1"/>
  <c r="CF59" i="10" s="1"/>
  <c r="F58" i="10"/>
  <c r="F57" i="10"/>
  <c r="G57" i="10" s="1"/>
  <c r="H57" i="10" s="1"/>
  <c r="I57" i="10" s="1"/>
  <c r="J57" i="10" s="1"/>
  <c r="K57" i="10" s="1"/>
  <c r="L57" i="10" s="1"/>
  <c r="M57" i="10" s="1"/>
  <c r="N57" i="10" s="1"/>
  <c r="O57" i="10" s="1"/>
  <c r="P57" i="10" s="1"/>
  <c r="Q57" i="10" s="1"/>
  <c r="R57" i="10" s="1"/>
  <c r="S57" i="10" s="1"/>
  <c r="T57" i="10" s="1"/>
  <c r="U57" i="10" s="1"/>
  <c r="V57" i="10" s="1"/>
  <c r="W57" i="10" s="1"/>
  <c r="X57" i="10" s="1"/>
  <c r="Y57" i="10" s="1"/>
  <c r="Z57" i="10" s="1"/>
  <c r="AA57" i="10" s="1"/>
  <c r="AB57" i="10" s="1"/>
  <c r="AC57" i="10" s="1"/>
  <c r="AD57" i="10" s="1"/>
  <c r="AE57" i="10" s="1"/>
  <c r="AF57" i="10" s="1"/>
  <c r="AG57" i="10" s="1"/>
  <c r="AH57" i="10" s="1"/>
  <c r="AI57" i="10" s="1"/>
  <c r="AJ57" i="10" s="1"/>
  <c r="AK57" i="10" s="1"/>
  <c r="AL57" i="10" s="1"/>
  <c r="AM57" i="10" s="1"/>
  <c r="AN57" i="10" s="1"/>
  <c r="AO57" i="10" s="1"/>
  <c r="AP57" i="10" s="1"/>
  <c r="AQ57" i="10" s="1"/>
  <c r="AR57" i="10" s="1"/>
  <c r="AS57" i="10" s="1"/>
  <c r="AT57" i="10" s="1"/>
  <c r="AU57" i="10" s="1"/>
  <c r="AV57" i="10" s="1"/>
  <c r="AW57" i="10" s="1"/>
  <c r="AX57" i="10" s="1"/>
  <c r="AY57" i="10" s="1"/>
  <c r="AZ57" i="10" s="1"/>
  <c r="BA57" i="10" s="1"/>
  <c r="BB57" i="10" s="1"/>
  <c r="BC57" i="10" s="1"/>
  <c r="BD57" i="10" s="1"/>
  <c r="BE57" i="10" s="1"/>
  <c r="BF57" i="10" s="1"/>
  <c r="BG57" i="10" s="1"/>
  <c r="BH57" i="10" s="1"/>
  <c r="BI57" i="10" s="1"/>
  <c r="BJ57" i="10" s="1"/>
  <c r="BK57" i="10" s="1"/>
  <c r="BL57" i="10" s="1"/>
  <c r="BM57" i="10" s="1"/>
  <c r="BN57" i="10" s="1"/>
  <c r="BO57" i="10" s="1"/>
  <c r="BP57" i="10" s="1"/>
  <c r="BQ57" i="10" s="1"/>
  <c r="BR57" i="10" s="1"/>
  <c r="BS57" i="10" s="1"/>
  <c r="BT57" i="10" s="1"/>
  <c r="BU57" i="10" s="1"/>
  <c r="BV57" i="10" s="1"/>
  <c r="BW57" i="10" s="1"/>
  <c r="BX57" i="10" s="1"/>
  <c r="BY57" i="10" s="1"/>
  <c r="BZ57" i="10" s="1"/>
  <c r="CA57" i="10" s="1"/>
  <c r="CB57" i="10" s="1"/>
  <c r="CC57" i="10" s="1"/>
  <c r="CD57" i="10" s="1"/>
  <c r="CE57" i="10" s="1"/>
  <c r="CF57" i="10" s="1"/>
  <c r="F56" i="10"/>
  <c r="G56" i="10" s="1"/>
  <c r="H56" i="10" s="1"/>
  <c r="I56" i="10" s="1"/>
  <c r="J56" i="10" s="1"/>
  <c r="K56" i="10" s="1"/>
  <c r="L56" i="10" s="1"/>
  <c r="M56" i="10" s="1"/>
  <c r="N56" i="10" s="1"/>
  <c r="O56" i="10" s="1"/>
  <c r="P56" i="10" s="1"/>
  <c r="Q56" i="10" s="1"/>
  <c r="R56" i="10" s="1"/>
  <c r="S56" i="10" s="1"/>
  <c r="T56" i="10" s="1"/>
  <c r="U56" i="10" s="1"/>
  <c r="V56" i="10" s="1"/>
  <c r="W56" i="10" s="1"/>
  <c r="X56" i="10" s="1"/>
  <c r="Y56" i="10" s="1"/>
  <c r="Z56" i="10" s="1"/>
  <c r="AA56" i="10" s="1"/>
  <c r="AB56" i="10" s="1"/>
  <c r="AC56" i="10" s="1"/>
  <c r="AD56" i="10" s="1"/>
  <c r="AE56" i="10" s="1"/>
  <c r="AF56" i="10" s="1"/>
  <c r="AG56" i="10" s="1"/>
  <c r="AH56" i="10" s="1"/>
  <c r="AI56" i="10" s="1"/>
  <c r="AJ56" i="10" s="1"/>
  <c r="AK56" i="10" s="1"/>
  <c r="AL56" i="10" s="1"/>
  <c r="AM56" i="10" s="1"/>
  <c r="AN56" i="10" s="1"/>
  <c r="AO56" i="10" s="1"/>
  <c r="AP56" i="10" s="1"/>
  <c r="AQ56" i="10" s="1"/>
  <c r="AR56" i="10" s="1"/>
  <c r="AS56" i="10" s="1"/>
  <c r="AT56" i="10" s="1"/>
  <c r="AU56" i="10" s="1"/>
  <c r="AV56" i="10" s="1"/>
  <c r="AW56" i="10" s="1"/>
  <c r="AX56" i="10" s="1"/>
  <c r="AY56" i="10" s="1"/>
  <c r="AZ56" i="10" s="1"/>
  <c r="BA56" i="10" s="1"/>
  <c r="BB56" i="10" s="1"/>
  <c r="BC56" i="10" s="1"/>
  <c r="BD56" i="10" s="1"/>
  <c r="BE56" i="10" s="1"/>
  <c r="BF56" i="10" s="1"/>
  <c r="BG56" i="10" s="1"/>
  <c r="BH56" i="10" s="1"/>
  <c r="BI56" i="10" s="1"/>
  <c r="BJ56" i="10" s="1"/>
  <c r="BK56" i="10" s="1"/>
  <c r="BL56" i="10" s="1"/>
  <c r="BM56" i="10" s="1"/>
  <c r="BN56" i="10" s="1"/>
  <c r="BO56" i="10" s="1"/>
  <c r="BP56" i="10" s="1"/>
  <c r="BQ56" i="10" s="1"/>
  <c r="BR56" i="10" s="1"/>
  <c r="BS56" i="10" s="1"/>
  <c r="BT56" i="10" s="1"/>
  <c r="BU56" i="10" s="1"/>
  <c r="BV56" i="10" s="1"/>
  <c r="BW56" i="10" s="1"/>
  <c r="BX56" i="10" s="1"/>
  <c r="BY56" i="10" s="1"/>
  <c r="BZ56" i="10" s="1"/>
  <c r="CA56" i="10" s="1"/>
  <c r="CB56" i="10" s="1"/>
  <c r="CC56" i="10" s="1"/>
  <c r="CD56" i="10" s="1"/>
  <c r="CE56" i="10" s="1"/>
  <c r="CF56" i="10" s="1"/>
  <c r="F55" i="10"/>
  <c r="G55" i="10" s="1"/>
  <c r="H55" i="10" s="1"/>
  <c r="I55" i="10" s="1"/>
  <c r="J55" i="10" s="1"/>
  <c r="K55" i="10" s="1"/>
  <c r="L55" i="10" s="1"/>
  <c r="M55" i="10" s="1"/>
  <c r="N55" i="10" s="1"/>
  <c r="O55" i="10" s="1"/>
  <c r="P55" i="10" s="1"/>
  <c r="Q55" i="10" s="1"/>
  <c r="R55" i="10" s="1"/>
  <c r="S55" i="10" s="1"/>
  <c r="T55" i="10" s="1"/>
  <c r="U55" i="10" s="1"/>
  <c r="V55" i="10" s="1"/>
  <c r="W55" i="10" s="1"/>
  <c r="X55" i="10" s="1"/>
  <c r="Y55" i="10" s="1"/>
  <c r="Z55" i="10" s="1"/>
  <c r="AA55" i="10" s="1"/>
  <c r="AB55" i="10" s="1"/>
  <c r="AC55" i="10" s="1"/>
  <c r="AD55" i="10" s="1"/>
  <c r="AE55" i="10" s="1"/>
  <c r="AF55" i="10" s="1"/>
  <c r="AG55" i="10" s="1"/>
  <c r="AH55" i="10" s="1"/>
  <c r="AI55" i="10" s="1"/>
  <c r="AJ55" i="10" s="1"/>
  <c r="AK55" i="10" s="1"/>
  <c r="AL55" i="10" s="1"/>
  <c r="AM55" i="10" s="1"/>
  <c r="AN55" i="10" s="1"/>
  <c r="AO55" i="10" s="1"/>
  <c r="AP55" i="10" s="1"/>
  <c r="AQ55" i="10" s="1"/>
  <c r="AR55" i="10" s="1"/>
  <c r="AS55" i="10" s="1"/>
  <c r="AT55" i="10" s="1"/>
  <c r="AU55" i="10" s="1"/>
  <c r="AV55" i="10" s="1"/>
  <c r="AW55" i="10" s="1"/>
  <c r="AX55" i="10" s="1"/>
  <c r="AY55" i="10" s="1"/>
  <c r="AZ55" i="10" s="1"/>
  <c r="BA55" i="10" s="1"/>
  <c r="BB55" i="10" s="1"/>
  <c r="BC55" i="10" s="1"/>
  <c r="BD55" i="10" s="1"/>
  <c r="BE55" i="10" s="1"/>
  <c r="BF55" i="10" s="1"/>
  <c r="BG55" i="10" s="1"/>
  <c r="BH55" i="10" s="1"/>
  <c r="BI55" i="10" s="1"/>
  <c r="BJ55" i="10" s="1"/>
  <c r="BK55" i="10" s="1"/>
  <c r="BL55" i="10" s="1"/>
  <c r="BM55" i="10" s="1"/>
  <c r="BN55" i="10" s="1"/>
  <c r="BO55" i="10" s="1"/>
  <c r="BP55" i="10" s="1"/>
  <c r="BQ55" i="10" s="1"/>
  <c r="BR55" i="10" s="1"/>
  <c r="BS55" i="10" s="1"/>
  <c r="BT55" i="10" s="1"/>
  <c r="BU55" i="10" s="1"/>
  <c r="BV55" i="10" s="1"/>
  <c r="BW55" i="10" s="1"/>
  <c r="BX55" i="10" s="1"/>
  <c r="BY55" i="10" s="1"/>
  <c r="BZ55" i="10" s="1"/>
  <c r="CA55" i="10" s="1"/>
  <c r="CB55" i="10" s="1"/>
  <c r="CC55" i="10" s="1"/>
  <c r="CD55" i="10" s="1"/>
  <c r="CE55" i="10" s="1"/>
  <c r="CF55" i="10" s="1"/>
  <c r="F51" i="10"/>
  <c r="G51" i="10" s="1"/>
  <c r="H51" i="10" s="1"/>
  <c r="I51" i="10" s="1"/>
  <c r="J51" i="10" s="1"/>
  <c r="K51" i="10" s="1"/>
  <c r="L51" i="10" s="1"/>
  <c r="M51" i="10" s="1"/>
  <c r="N51" i="10" s="1"/>
  <c r="O51" i="10" s="1"/>
  <c r="P51" i="10" s="1"/>
  <c r="Q51" i="10" s="1"/>
  <c r="R51" i="10" s="1"/>
  <c r="S51" i="10" s="1"/>
  <c r="T51" i="10" s="1"/>
  <c r="U51" i="10" s="1"/>
  <c r="V51" i="10" s="1"/>
  <c r="W51" i="10" s="1"/>
  <c r="X51" i="10" s="1"/>
  <c r="Y51" i="10" s="1"/>
  <c r="Z51" i="10" s="1"/>
  <c r="AA51" i="10" s="1"/>
  <c r="AB51" i="10" s="1"/>
  <c r="AC51" i="10" s="1"/>
  <c r="AD51" i="10" s="1"/>
  <c r="AE51" i="10" s="1"/>
  <c r="AF51" i="10" s="1"/>
  <c r="AG51" i="10" s="1"/>
  <c r="AH51" i="10" s="1"/>
  <c r="AI51" i="10" s="1"/>
  <c r="AJ51" i="10" s="1"/>
  <c r="AK51" i="10" s="1"/>
  <c r="AL51" i="10" s="1"/>
  <c r="AM51" i="10" s="1"/>
  <c r="AN51" i="10" s="1"/>
  <c r="AO51" i="10" s="1"/>
  <c r="AP51" i="10" s="1"/>
  <c r="AQ51" i="10" s="1"/>
  <c r="AR51" i="10" s="1"/>
  <c r="AS51" i="10" s="1"/>
  <c r="AT51" i="10" s="1"/>
  <c r="AU51" i="10" s="1"/>
  <c r="AV51" i="10" s="1"/>
  <c r="AW51" i="10" s="1"/>
  <c r="AX51" i="10" s="1"/>
  <c r="AY51" i="10" s="1"/>
  <c r="AZ51" i="10" s="1"/>
  <c r="BA51" i="10" s="1"/>
  <c r="BB51" i="10" s="1"/>
  <c r="BC51" i="10" s="1"/>
  <c r="BD51" i="10" s="1"/>
  <c r="BE51" i="10" s="1"/>
  <c r="BF51" i="10" s="1"/>
  <c r="BG51" i="10" s="1"/>
  <c r="BH51" i="10" s="1"/>
  <c r="BI51" i="10" s="1"/>
  <c r="BJ51" i="10" s="1"/>
  <c r="BK51" i="10" s="1"/>
  <c r="BL51" i="10" s="1"/>
  <c r="BM51" i="10" s="1"/>
  <c r="BN51" i="10" s="1"/>
  <c r="BO51" i="10" s="1"/>
  <c r="BP51" i="10" s="1"/>
  <c r="BQ51" i="10" s="1"/>
  <c r="BR51" i="10" s="1"/>
  <c r="BS51" i="10" s="1"/>
  <c r="BT51" i="10" s="1"/>
  <c r="BU51" i="10" s="1"/>
  <c r="BV51" i="10" s="1"/>
  <c r="BW51" i="10" s="1"/>
  <c r="BX51" i="10" s="1"/>
  <c r="BY51" i="10" s="1"/>
  <c r="BZ51" i="10" s="1"/>
  <c r="CA51" i="10" s="1"/>
  <c r="CB51" i="10" s="1"/>
  <c r="CC51" i="10" s="1"/>
  <c r="CD51" i="10" s="1"/>
  <c r="CE51" i="10" s="1"/>
  <c r="CF51" i="10" s="1"/>
  <c r="F50" i="10"/>
  <c r="G50" i="10" s="1"/>
  <c r="H50" i="10" s="1"/>
  <c r="I50" i="10" s="1"/>
  <c r="J50" i="10" s="1"/>
  <c r="K50" i="10" s="1"/>
  <c r="L50" i="10" s="1"/>
  <c r="M50" i="10" s="1"/>
  <c r="N50" i="10" s="1"/>
  <c r="O50" i="10" s="1"/>
  <c r="P50" i="10" s="1"/>
  <c r="Q50" i="10" s="1"/>
  <c r="R50" i="10" s="1"/>
  <c r="S50" i="10" s="1"/>
  <c r="T50" i="10" s="1"/>
  <c r="U50" i="10" s="1"/>
  <c r="V50" i="10" s="1"/>
  <c r="W50" i="10" s="1"/>
  <c r="X50" i="10" s="1"/>
  <c r="Y50" i="10" s="1"/>
  <c r="Z50" i="10" s="1"/>
  <c r="AA50" i="10" s="1"/>
  <c r="AB50" i="10" s="1"/>
  <c r="AC50" i="10" s="1"/>
  <c r="AD50" i="10" s="1"/>
  <c r="AE50" i="10" s="1"/>
  <c r="AF50" i="10" s="1"/>
  <c r="AG50" i="10" s="1"/>
  <c r="AH50" i="10" s="1"/>
  <c r="AI50" i="10" s="1"/>
  <c r="AJ50" i="10" s="1"/>
  <c r="AK50" i="10" s="1"/>
  <c r="AL50" i="10" s="1"/>
  <c r="AM50" i="10" s="1"/>
  <c r="AN50" i="10" s="1"/>
  <c r="AO50" i="10" s="1"/>
  <c r="AP50" i="10" s="1"/>
  <c r="AQ50" i="10" s="1"/>
  <c r="AR50" i="10" s="1"/>
  <c r="AS50" i="10" s="1"/>
  <c r="AT50" i="10" s="1"/>
  <c r="AU50" i="10" s="1"/>
  <c r="AV50" i="10" s="1"/>
  <c r="AW50" i="10" s="1"/>
  <c r="AX50" i="10" s="1"/>
  <c r="AY50" i="10" s="1"/>
  <c r="AZ50" i="10" s="1"/>
  <c r="BA50" i="10" s="1"/>
  <c r="BB50" i="10" s="1"/>
  <c r="BC50" i="10" s="1"/>
  <c r="BD50" i="10" s="1"/>
  <c r="BE50" i="10" s="1"/>
  <c r="BF50" i="10" s="1"/>
  <c r="BG50" i="10" s="1"/>
  <c r="BH50" i="10" s="1"/>
  <c r="BI50" i="10" s="1"/>
  <c r="BJ50" i="10" s="1"/>
  <c r="BK50" i="10" s="1"/>
  <c r="BL50" i="10" s="1"/>
  <c r="BM50" i="10" s="1"/>
  <c r="BN50" i="10" s="1"/>
  <c r="BO50" i="10" s="1"/>
  <c r="BP50" i="10" s="1"/>
  <c r="BQ50" i="10" s="1"/>
  <c r="BR50" i="10" s="1"/>
  <c r="BS50" i="10" s="1"/>
  <c r="BT50" i="10" s="1"/>
  <c r="BU50" i="10" s="1"/>
  <c r="BV50" i="10" s="1"/>
  <c r="BW50" i="10" s="1"/>
  <c r="BX50" i="10" s="1"/>
  <c r="BY50" i="10" s="1"/>
  <c r="BZ50" i="10" s="1"/>
  <c r="CA50" i="10" s="1"/>
  <c r="CB50" i="10" s="1"/>
  <c r="CC50" i="10" s="1"/>
  <c r="CD50" i="10" s="1"/>
  <c r="CE50" i="10" s="1"/>
  <c r="CF50" i="10" s="1"/>
  <c r="G88" i="10"/>
  <c r="H88" i="10" s="1"/>
  <c r="I88" i="10" s="1"/>
  <c r="J88" i="10" s="1"/>
  <c r="K88" i="10" s="1"/>
  <c r="L88" i="10" s="1"/>
  <c r="M88" i="10" s="1"/>
  <c r="N88" i="10" s="1"/>
  <c r="O88" i="10" s="1"/>
  <c r="P88" i="10" s="1"/>
  <c r="Q88" i="10" s="1"/>
  <c r="R88" i="10" s="1"/>
  <c r="S88" i="10" s="1"/>
  <c r="T88" i="10" s="1"/>
  <c r="U88" i="10" s="1"/>
  <c r="V88" i="10" s="1"/>
  <c r="W88" i="10" s="1"/>
  <c r="X88" i="10" s="1"/>
  <c r="Y88" i="10" s="1"/>
  <c r="Z88" i="10" s="1"/>
  <c r="AA88" i="10" s="1"/>
  <c r="AB88" i="10" s="1"/>
  <c r="AC88" i="10" s="1"/>
  <c r="AD88" i="10" s="1"/>
  <c r="AE88" i="10" s="1"/>
  <c r="AF88" i="10" s="1"/>
  <c r="AG88" i="10" s="1"/>
  <c r="AH88" i="10" s="1"/>
  <c r="AI88" i="10" s="1"/>
  <c r="AJ88" i="10" s="1"/>
  <c r="AK88" i="10" s="1"/>
  <c r="AL88" i="10" s="1"/>
  <c r="AM88" i="10" s="1"/>
  <c r="AN88" i="10" s="1"/>
  <c r="AO88" i="10" s="1"/>
  <c r="AP88" i="10" s="1"/>
  <c r="AQ88" i="10" s="1"/>
  <c r="AR88" i="10" s="1"/>
  <c r="AS88" i="10" s="1"/>
  <c r="AT88" i="10" s="1"/>
  <c r="AU88" i="10" s="1"/>
  <c r="AV88" i="10" s="1"/>
  <c r="AW88" i="10" s="1"/>
  <c r="AX88" i="10" s="1"/>
  <c r="AY88" i="10" s="1"/>
  <c r="AZ88" i="10" s="1"/>
  <c r="BA88" i="10" s="1"/>
  <c r="BB88" i="10" s="1"/>
  <c r="BC88" i="10" s="1"/>
  <c r="BD88" i="10" s="1"/>
  <c r="BE88" i="10" s="1"/>
  <c r="BF88" i="10" s="1"/>
  <c r="BG88" i="10" s="1"/>
  <c r="BH88" i="10" s="1"/>
  <c r="BI88" i="10" s="1"/>
  <c r="BJ88" i="10" s="1"/>
  <c r="BK88" i="10" s="1"/>
  <c r="BL88" i="10" s="1"/>
  <c r="BM88" i="10" s="1"/>
  <c r="BN88" i="10" s="1"/>
  <c r="BO88" i="10" s="1"/>
  <c r="BP88" i="10" s="1"/>
  <c r="BQ88" i="10" s="1"/>
  <c r="BR88" i="10" s="1"/>
  <c r="BS88" i="10" s="1"/>
  <c r="BT88" i="10" s="1"/>
  <c r="BU88" i="10" s="1"/>
  <c r="BV88" i="10" s="1"/>
  <c r="BW88" i="10" s="1"/>
  <c r="BX88" i="10" s="1"/>
  <c r="BY88" i="10" s="1"/>
  <c r="BZ88" i="10" s="1"/>
  <c r="CA88" i="10" s="1"/>
  <c r="CB88" i="10" s="1"/>
  <c r="CC88" i="10" s="1"/>
  <c r="CD88" i="10" s="1"/>
  <c r="CE88" i="10" s="1"/>
  <c r="CF88" i="10" s="1"/>
  <c r="F88" i="10"/>
  <c r="F81" i="10"/>
  <c r="G81" i="10" s="1"/>
  <c r="H81" i="10" s="1"/>
  <c r="I81" i="10" s="1"/>
  <c r="J81" i="10" s="1"/>
  <c r="K81" i="10" s="1"/>
  <c r="L81" i="10" s="1"/>
  <c r="M81" i="10" s="1"/>
  <c r="N81" i="10" s="1"/>
  <c r="O81" i="10" s="1"/>
  <c r="P81" i="10" s="1"/>
  <c r="Q81" i="10" s="1"/>
  <c r="R81" i="10" s="1"/>
  <c r="S81" i="10" s="1"/>
  <c r="T81" i="10" s="1"/>
  <c r="U81" i="10" s="1"/>
  <c r="V81" i="10" s="1"/>
  <c r="W81" i="10" s="1"/>
  <c r="X81" i="10" s="1"/>
  <c r="Y81" i="10" s="1"/>
  <c r="Z81" i="10" s="1"/>
  <c r="AA81" i="10" s="1"/>
  <c r="AB81" i="10" s="1"/>
  <c r="AC81" i="10" s="1"/>
  <c r="AD81" i="10" s="1"/>
  <c r="AE81" i="10" s="1"/>
  <c r="AF81" i="10" s="1"/>
  <c r="AG81" i="10" s="1"/>
  <c r="AH81" i="10" s="1"/>
  <c r="AI81" i="10" s="1"/>
  <c r="AJ81" i="10" s="1"/>
  <c r="AK81" i="10" s="1"/>
  <c r="AL81" i="10" s="1"/>
  <c r="AM81" i="10" s="1"/>
  <c r="AN81" i="10" s="1"/>
  <c r="AO81" i="10" s="1"/>
  <c r="AP81" i="10" s="1"/>
  <c r="AQ81" i="10" s="1"/>
  <c r="AR81" i="10" s="1"/>
  <c r="AS81" i="10" s="1"/>
  <c r="AT81" i="10" s="1"/>
  <c r="AU81" i="10" s="1"/>
  <c r="AV81" i="10" s="1"/>
  <c r="AW81" i="10" s="1"/>
  <c r="AX81" i="10" s="1"/>
  <c r="AY81" i="10" s="1"/>
  <c r="AZ81" i="10" s="1"/>
  <c r="BA81" i="10" s="1"/>
  <c r="BB81" i="10" s="1"/>
  <c r="BC81" i="10" s="1"/>
  <c r="BD81" i="10" s="1"/>
  <c r="BE81" i="10" s="1"/>
  <c r="BF81" i="10" s="1"/>
  <c r="BG81" i="10" s="1"/>
  <c r="BH81" i="10" s="1"/>
  <c r="BI81" i="10" s="1"/>
  <c r="BJ81" i="10" s="1"/>
  <c r="BK81" i="10" s="1"/>
  <c r="BL81" i="10" s="1"/>
  <c r="BM81" i="10" s="1"/>
  <c r="BN81" i="10" s="1"/>
  <c r="BO81" i="10" s="1"/>
  <c r="BP81" i="10" s="1"/>
  <c r="BQ81" i="10" s="1"/>
  <c r="BR81" i="10" s="1"/>
  <c r="BS81" i="10" s="1"/>
  <c r="BT81" i="10" s="1"/>
  <c r="BU81" i="10" s="1"/>
  <c r="BV81" i="10" s="1"/>
  <c r="BW81" i="10" s="1"/>
  <c r="BX81" i="10" s="1"/>
  <c r="BY81" i="10" s="1"/>
  <c r="BZ81" i="10" s="1"/>
  <c r="CA81" i="10" s="1"/>
  <c r="CB81" i="10" s="1"/>
  <c r="CC81" i="10" s="1"/>
  <c r="CD81" i="10" s="1"/>
  <c r="CE81" i="10" s="1"/>
  <c r="CF81" i="10" s="1"/>
  <c r="CG72" i="2"/>
  <c r="CF72" i="2"/>
  <c r="CE72" i="2"/>
  <c r="CD72" i="2"/>
  <c r="CC72" i="2"/>
  <c r="CB72" i="2"/>
  <c r="CA72" i="2"/>
  <c r="BZ72" i="2"/>
  <c r="BY72" i="2"/>
  <c r="BX72" i="2"/>
  <c r="BW72" i="2"/>
  <c r="BV72" i="2"/>
  <c r="BU72" i="2"/>
  <c r="BT72" i="2"/>
  <c r="BS72" i="2"/>
  <c r="BR72" i="2"/>
  <c r="BQ72" i="2"/>
  <c r="BP72" i="2"/>
  <c r="BO72" i="2"/>
  <c r="BN72" i="2"/>
  <c r="BM72" i="2"/>
  <c r="BL72" i="2"/>
  <c r="BK72" i="2"/>
  <c r="BJ72" i="2"/>
  <c r="BI72" i="2"/>
  <c r="BH72" i="2"/>
  <c r="BG72" i="2"/>
  <c r="BF72" i="2"/>
  <c r="BE72" i="2"/>
  <c r="BD72" i="2"/>
  <c r="BC72" i="2"/>
  <c r="BB72" i="2"/>
  <c r="BA72" i="2"/>
  <c r="AZ72" i="2"/>
  <c r="AY72" i="2"/>
  <c r="AX72" i="2"/>
  <c r="AW72" i="2"/>
  <c r="AV72" i="2"/>
  <c r="AU72" i="2"/>
  <c r="AT72" i="2"/>
  <c r="AS72" i="2"/>
  <c r="AR72" i="2"/>
  <c r="AQ72" i="2"/>
  <c r="AP72" i="2"/>
  <c r="AO72" i="2"/>
  <c r="AN72" i="2"/>
  <c r="AM72" i="2"/>
  <c r="AL72" i="2"/>
  <c r="AK72" i="2"/>
  <c r="AJ72" i="2"/>
  <c r="AI72" i="2"/>
  <c r="AH72" i="2"/>
  <c r="AG72" i="2"/>
  <c r="AF72" i="2"/>
  <c r="AE72" i="2"/>
  <c r="AD72" i="2"/>
  <c r="AC72" i="2"/>
  <c r="AB72" i="2"/>
  <c r="AA72" i="2"/>
  <c r="Z72" i="2"/>
  <c r="Y72" i="2"/>
  <c r="X72" i="2"/>
  <c r="W72" i="2"/>
  <c r="V72" i="2"/>
  <c r="U72" i="2"/>
  <c r="T72" i="2"/>
  <c r="S72" i="2"/>
  <c r="R72" i="2"/>
  <c r="Q72" i="2"/>
  <c r="P72" i="2"/>
  <c r="O72" i="2"/>
  <c r="N72" i="2"/>
  <c r="M72" i="2"/>
  <c r="L72" i="2"/>
  <c r="K72" i="2"/>
  <c r="J72" i="2"/>
  <c r="I72" i="2"/>
  <c r="H72" i="2"/>
  <c r="G72" i="2"/>
  <c r="F72" i="2"/>
  <c r="CM71" i="2"/>
  <c r="CJ71" i="2"/>
  <c r="CM63" i="2"/>
  <c r="CJ63" i="2"/>
  <c r="CM43" i="2"/>
  <c r="CJ43" i="2"/>
  <c r="CM42" i="2"/>
  <c r="CJ42" i="2"/>
  <c r="CM70" i="2"/>
  <c r="CJ70" i="2"/>
  <c r="CM68" i="2"/>
  <c r="CJ68" i="2"/>
  <c r="CM69" i="2"/>
  <c r="CJ69" i="2"/>
  <c r="CM67" i="2"/>
  <c r="CJ67" i="2"/>
  <c r="CM65" i="2"/>
  <c r="CJ65" i="2"/>
  <c r="CN4" i="2"/>
  <c r="F42" i="3"/>
  <c r="G42" i="3" s="1"/>
  <c r="H42" i="3" s="1"/>
  <c r="I42" i="3" s="1"/>
  <c r="J42" i="3" s="1"/>
  <c r="K42" i="3" s="1"/>
  <c r="L42" i="3" s="1"/>
  <c r="M42" i="3" s="1"/>
  <c r="N42" i="3" s="1"/>
  <c r="O42" i="3" s="1"/>
  <c r="P42" i="3" s="1"/>
  <c r="Q42" i="3" s="1"/>
  <c r="R42" i="3" s="1"/>
  <c r="S42" i="3" s="1"/>
  <c r="T42" i="3" s="1"/>
  <c r="U42" i="3" s="1"/>
  <c r="V42" i="3" s="1"/>
  <c r="W42" i="3" s="1"/>
  <c r="X42" i="3" s="1"/>
  <c r="Y42" i="3" s="1"/>
  <c r="Z42" i="3" s="1"/>
  <c r="AA42" i="3" s="1"/>
  <c r="AB42" i="3" s="1"/>
  <c r="AC42" i="3" s="1"/>
  <c r="AD42" i="3" s="1"/>
  <c r="AE42" i="3" s="1"/>
  <c r="AF42" i="3" s="1"/>
  <c r="AG42" i="3" s="1"/>
  <c r="AH42" i="3" s="1"/>
  <c r="AI42" i="3" s="1"/>
  <c r="AJ42" i="3" s="1"/>
  <c r="AK42" i="3" s="1"/>
  <c r="AL42" i="3" s="1"/>
  <c r="AM42" i="3" s="1"/>
  <c r="AN42" i="3" s="1"/>
  <c r="AO42" i="3" s="1"/>
  <c r="AP42" i="3" s="1"/>
  <c r="AQ42" i="3" s="1"/>
  <c r="AR42" i="3" s="1"/>
  <c r="AS42" i="3" s="1"/>
  <c r="AT42" i="3" s="1"/>
  <c r="AU42" i="3" s="1"/>
  <c r="AV42" i="3" s="1"/>
  <c r="AW42" i="3" s="1"/>
  <c r="AX42" i="3" s="1"/>
  <c r="AY42" i="3" s="1"/>
  <c r="AZ42" i="3" s="1"/>
  <c r="BA42" i="3" s="1"/>
  <c r="BB42" i="3" s="1"/>
  <c r="BC42" i="3" s="1"/>
  <c r="BD42" i="3" s="1"/>
  <c r="BE42" i="3" s="1"/>
  <c r="BF42" i="3" s="1"/>
  <c r="BG42" i="3" s="1"/>
  <c r="BH42" i="3" s="1"/>
  <c r="BI42" i="3" s="1"/>
  <c r="BJ42" i="3" s="1"/>
  <c r="BK42" i="3" s="1"/>
  <c r="BL42" i="3" s="1"/>
  <c r="BM42" i="3" s="1"/>
  <c r="BN42" i="3" s="1"/>
  <c r="BO42" i="3" s="1"/>
  <c r="BP42" i="3" s="1"/>
  <c r="BQ42" i="3" s="1"/>
  <c r="BR42" i="3" s="1"/>
  <c r="BS42" i="3" s="1"/>
  <c r="BT42" i="3" s="1"/>
  <c r="BU42" i="3" s="1"/>
  <c r="BV42" i="3" s="1"/>
  <c r="BW42" i="3" s="1"/>
  <c r="BX42" i="3" s="1"/>
  <c r="BY42" i="3" s="1"/>
  <c r="BZ42" i="3" s="1"/>
  <c r="CA42" i="3" s="1"/>
  <c r="CB42" i="3" s="1"/>
  <c r="CC42" i="3" s="1"/>
  <c r="CD42" i="3" s="1"/>
  <c r="CE42" i="3" s="1"/>
  <c r="CF42" i="3" s="1"/>
  <c r="F40" i="3"/>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AT40" i="3" s="1"/>
  <c r="AU40" i="3" s="1"/>
  <c r="AV40" i="3" s="1"/>
  <c r="AW40" i="3" s="1"/>
  <c r="AX40" i="3" s="1"/>
  <c r="AY40" i="3" s="1"/>
  <c r="AZ40" i="3" s="1"/>
  <c r="BA40" i="3" s="1"/>
  <c r="BB40" i="3" s="1"/>
  <c r="BC40" i="3" s="1"/>
  <c r="BD40" i="3" s="1"/>
  <c r="BE40" i="3" s="1"/>
  <c r="BF40" i="3" s="1"/>
  <c r="BG40" i="3" s="1"/>
  <c r="BH40" i="3" s="1"/>
  <c r="BI40" i="3" s="1"/>
  <c r="BJ40" i="3" s="1"/>
  <c r="BK40" i="3" s="1"/>
  <c r="BL40" i="3" s="1"/>
  <c r="BM40" i="3" s="1"/>
  <c r="BN40" i="3" s="1"/>
  <c r="BO40" i="3" s="1"/>
  <c r="BP40" i="3" s="1"/>
  <c r="BQ40" i="3" s="1"/>
  <c r="BR40" i="3" s="1"/>
  <c r="BS40" i="3" s="1"/>
  <c r="BT40" i="3" s="1"/>
  <c r="BU40" i="3" s="1"/>
  <c r="BV40" i="3" s="1"/>
  <c r="BW40" i="3" s="1"/>
  <c r="BX40" i="3" s="1"/>
  <c r="BY40" i="3" s="1"/>
  <c r="BZ40" i="3" s="1"/>
  <c r="CA40" i="3" s="1"/>
  <c r="CB40" i="3" s="1"/>
  <c r="CC40" i="3" s="1"/>
  <c r="CD40" i="3" s="1"/>
  <c r="CE40" i="3" s="1"/>
  <c r="CF40" i="3" s="1"/>
  <c r="F39" i="3"/>
  <c r="G39" i="3" s="1"/>
  <c r="H39" i="3" s="1"/>
  <c r="I39" i="3" s="1"/>
  <c r="J39" i="3" s="1"/>
  <c r="K39" i="3" s="1"/>
  <c r="L39" i="3" s="1"/>
  <c r="M39" i="3" s="1"/>
  <c r="N39" i="3" s="1"/>
  <c r="O39" i="3" s="1"/>
  <c r="P39" i="3" s="1"/>
  <c r="Q39" i="3" s="1"/>
  <c r="R39" i="3" s="1"/>
  <c r="S39" i="3" s="1"/>
  <c r="T39" i="3" s="1"/>
  <c r="U39" i="3" s="1"/>
  <c r="V39" i="3" s="1"/>
  <c r="W39" i="3" s="1"/>
  <c r="X39" i="3" s="1"/>
  <c r="Y39" i="3" s="1"/>
  <c r="Z39" i="3" s="1"/>
  <c r="AA39" i="3" s="1"/>
  <c r="AB39" i="3" s="1"/>
  <c r="AC39" i="3" s="1"/>
  <c r="AD39" i="3" s="1"/>
  <c r="AE39" i="3" s="1"/>
  <c r="AF39" i="3" s="1"/>
  <c r="AG39" i="3" s="1"/>
  <c r="AH39" i="3" s="1"/>
  <c r="AI39" i="3" s="1"/>
  <c r="AJ39" i="3" s="1"/>
  <c r="AK39" i="3" s="1"/>
  <c r="AL39" i="3" s="1"/>
  <c r="AM39" i="3" s="1"/>
  <c r="AN39" i="3" s="1"/>
  <c r="AO39" i="3" s="1"/>
  <c r="AP39" i="3" s="1"/>
  <c r="AQ39" i="3" s="1"/>
  <c r="AR39" i="3" s="1"/>
  <c r="AS39" i="3" s="1"/>
  <c r="AT39" i="3" s="1"/>
  <c r="AU39" i="3" s="1"/>
  <c r="AV39" i="3" s="1"/>
  <c r="AW39" i="3" s="1"/>
  <c r="AX39" i="3" s="1"/>
  <c r="AY39" i="3" s="1"/>
  <c r="AZ39" i="3" s="1"/>
  <c r="BA39" i="3" s="1"/>
  <c r="BB39" i="3" s="1"/>
  <c r="BC39" i="3" s="1"/>
  <c r="BD39" i="3" s="1"/>
  <c r="BE39" i="3" s="1"/>
  <c r="BF39" i="3" s="1"/>
  <c r="BG39" i="3" s="1"/>
  <c r="BH39" i="3" s="1"/>
  <c r="BI39" i="3" s="1"/>
  <c r="BJ39" i="3" s="1"/>
  <c r="BK39" i="3" s="1"/>
  <c r="BL39" i="3" s="1"/>
  <c r="BM39" i="3" s="1"/>
  <c r="BN39" i="3" s="1"/>
  <c r="BO39" i="3" s="1"/>
  <c r="BP39" i="3" s="1"/>
  <c r="BQ39" i="3" s="1"/>
  <c r="BR39" i="3" s="1"/>
  <c r="BS39" i="3" s="1"/>
  <c r="BT39" i="3" s="1"/>
  <c r="BU39" i="3" s="1"/>
  <c r="BV39" i="3" s="1"/>
  <c r="BW39" i="3" s="1"/>
  <c r="BX39" i="3" s="1"/>
  <c r="BY39" i="3" s="1"/>
  <c r="BZ39" i="3" s="1"/>
  <c r="CA39" i="3" s="1"/>
  <c r="CB39" i="3" s="1"/>
  <c r="CC39" i="3" s="1"/>
  <c r="CD39" i="3" s="1"/>
  <c r="CE39" i="3" s="1"/>
  <c r="CF39" i="3" s="1"/>
  <c r="F35" i="3"/>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AT35" i="3" s="1"/>
  <c r="AU35" i="3" s="1"/>
  <c r="AV35" i="3" s="1"/>
  <c r="AW35" i="3" s="1"/>
  <c r="AX35" i="3" s="1"/>
  <c r="AY35" i="3" s="1"/>
  <c r="AZ35" i="3" s="1"/>
  <c r="BA35" i="3" s="1"/>
  <c r="BB35" i="3" s="1"/>
  <c r="BC35" i="3" s="1"/>
  <c r="BD35" i="3" s="1"/>
  <c r="BE35" i="3" s="1"/>
  <c r="BF35" i="3" s="1"/>
  <c r="BG35" i="3" s="1"/>
  <c r="BH35" i="3" s="1"/>
  <c r="BI35" i="3" s="1"/>
  <c r="BJ35" i="3" s="1"/>
  <c r="BK35" i="3" s="1"/>
  <c r="BL35" i="3" s="1"/>
  <c r="BM35" i="3" s="1"/>
  <c r="BN35" i="3" s="1"/>
  <c r="BO35" i="3" s="1"/>
  <c r="BP35" i="3" s="1"/>
  <c r="BQ35" i="3" s="1"/>
  <c r="BR35" i="3" s="1"/>
  <c r="BS35" i="3" s="1"/>
  <c r="BT35" i="3" s="1"/>
  <c r="BU35" i="3" s="1"/>
  <c r="BV35" i="3" s="1"/>
  <c r="BW35" i="3" s="1"/>
  <c r="BX35" i="3" s="1"/>
  <c r="BY35" i="3" s="1"/>
  <c r="BZ35" i="3" s="1"/>
  <c r="CA35" i="3" s="1"/>
  <c r="CB35" i="3" s="1"/>
  <c r="CC35" i="3" s="1"/>
  <c r="CD35" i="3" s="1"/>
  <c r="CE35" i="3" s="1"/>
  <c r="CF35" i="3" s="1"/>
  <c r="F19" i="21" l="1"/>
  <c r="F30" i="21" s="1"/>
  <c r="F39" i="21" s="1"/>
  <c r="F28" i="1"/>
  <c r="F21" i="21"/>
  <c r="F32" i="21" s="1"/>
  <c r="F41" i="21" s="1"/>
  <c r="F30" i="1"/>
  <c r="E12" i="19" s="1"/>
  <c r="F16" i="21"/>
  <c r="F27" i="21" s="1"/>
  <c r="F25" i="1"/>
  <c r="F22" i="21"/>
  <c r="F33" i="21" s="1"/>
  <c r="F42" i="21" s="1"/>
  <c r="F31" i="1"/>
  <c r="F17" i="10"/>
  <c r="F26" i="1"/>
  <c r="P5" i="1"/>
  <c r="N4" i="21"/>
  <c r="N4" i="10"/>
  <c r="P6" i="1"/>
  <c r="N5" i="21"/>
  <c r="N5" i="10"/>
  <c r="R7" i="1"/>
  <c r="P6" i="21"/>
  <c r="P6" i="10"/>
  <c r="Q6" i="1"/>
  <c r="O5" i="21"/>
  <c r="O5" i="10"/>
  <c r="Q5" i="1"/>
  <c r="O4" i="21"/>
  <c r="O4" i="10"/>
  <c r="Q7" i="1"/>
  <c r="O6" i="21"/>
  <c r="O6" i="10"/>
  <c r="P31" i="22"/>
  <c r="P36" i="22" s="1"/>
  <c r="Q31" i="22" s="1"/>
  <c r="Q36" i="22" s="1"/>
  <c r="R31" i="22" s="1"/>
  <c r="L36" i="22"/>
  <c r="R36" i="22"/>
  <c r="S31" i="22"/>
  <c r="S36" i="22" s="1"/>
  <c r="T31" i="22" s="1"/>
  <c r="T36" i="22" s="1"/>
  <c r="U31" i="22" s="1"/>
  <c r="CN33" i="2"/>
  <c r="CN32" i="2"/>
  <c r="CN29" i="2"/>
  <c r="CN31" i="2"/>
  <c r="CN28" i="2"/>
  <c r="CN30" i="2"/>
  <c r="CN26" i="2"/>
  <c r="CN27" i="2"/>
  <c r="N10" i="1"/>
  <c r="L9" i="10"/>
  <c r="L9" i="21"/>
  <c r="O10" i="1"/>
  <c r="M9" i="10"/>
  <c r="M9" i="21"/>
  <c r="P9" i="1"/>
  <c r="N8" i="10"/>
  <c r="N8" i="21"/>
  <c r="Q9" i="1"/>
  <c r="O8" i="21"/>
  <c r="O8" i="10"/>
  <c r="Q8" i="1"/>
  <c r="O7" i="10"/>
  <c r="O7" i="21"/>
  <c r="P8" i="1"/>
  <c r="N7" i="10"/>
  <c r="N7" i="21"/>
  <c r="P11" i="1"/>
  <c r="N10" i="10"/>
  <c r="N10" i="21"/>
  <c r="O11" i="1"/>
  <c r="M10" i="21"/>
  <c r="M10" i="10"/>
  <c r="G14" i="1"/>
  <c r="G21" i="21"/>
  <c r="G32" i="21" s="1"/>
  <c r="G41" i="21" s="1"/>
  <c r="F20" i="21"/>
  <c r="F31" i="21" s="1"/>
  <c r="F40" i="21" s="1"/>
  <c r="G15" i="1"/>
  <c r="F17" i="21"/>
  <c r="F28" i="21" s="1"/>
  <c r="F37" i="21" s="1"/>
  <c r="F22" i="10"/>
  <c r="E37" i="21"/>
  <c r="E40" i="21"/>
  <c r="G16" i="1"/>
  <c r="F18" i="21"/>
  <c r="F29" i="21" s="1"/>
  <c r="F38" i="21" s="1"/>
  <c r="G22" i="21"/>
  <c r="G33" i="21" s="1"/>
  <c r="G42" i="21" s="1"/>
  <c r="F16" i="10"/>
  <c r="F21" i="10"/>
  <c r="G54" i="21"/>
  <c r="G79" i="21" s="1"/>
  <c r="G11" i="21"/>
  <c r="F53" i="10"/>
  <c r="F60" i="10" s="1"/>
  <c r="F11" i="10"/>
  <c r="F13" i="10" s="1"/>
  <c r="G11" i="10"/>
  <c r="G53" i="10"/>
  <c r="F54" i="21"/>
  <c r="F79" i="21" s="1"/>
  <c r="F11" i="21"/>
  <c r="F13" i="21" s="1"/>
  <c r="F36" i="21"/>
  <c r="CN21" i="2"/>
  <c r="F72" i="21" s="1"/>
  <c r="CN20" i="2"/>
  <c r="F71" i="21" s="1"/>
  <c r="CN18" i="2"/>
  <c r="F69" i="21" s="1"/>
  <c r="CN22" i="2"/>
  <c r="CN16" i="2"/>
  <c r="F67" i="21" s="1"/>
  <c r="CN19" i="2"/>
  <c r="F70" i="21" s="1"/>
  <c r="CN17" i="2"/>
  <c r="F68" i="21" s="1"/>
  <c r="E32" i="1"/>
  <c r="F18" i="10"/>
  <c r="E44" i="1"/>
  <c r="CN42" i="2"/>
  <c r="G17" i="1"/>
  <c r="F20" i="10"/>
  <c r="G18" i="1"/>
  <c r="H19" i="1"/>
  <c r="H30" i="1" s="1"/>
  <c r="G21" i="10"/>
  <c r="H14" i="1"/>
  <c r="H25" i="1" s="1"/>
  <c r="G16" i="10"/>
  <c r="F19" i="10"/>
  <c r="G22" i="10"/>
  <c r="H20" i="1"/>
  <c r="H31" i="1" s="1"/>
  <c r="CN43" i="2"/>
  <c r="CN69" i="2"/>
  <c r="CN71" i="2"/>
  <c r="CN63" i="2"/>
  <c r="CN65" i="2"/>
  <c r="CO4" i="2"/>
  <c r="CN67" i="2"/>
  <c r="CN68" i="2"/>
  <c r="CN70" i="2"/>
  <c r="G18" i="10" l="1"/>
  <c r="G27" i="1"/>
  <c r="G16" i="21"/>
  <c r="G27" i="21" s="1"/>
  <c r="G36" i="21" s="1"/>
  <c r="G25" i="1"/>
  <c r="S7" i="1"/>
  <c r="Q6" i="21"/>
  <c r="Q6" i="10"/>
  <c r="S5" i="1"/>
  <c r="Q4" i="10"/>
  <c r="Q4" i="21"/>
  <c r="S6" i="1"/>
  <c r="Q5" i="21"/>
  <c r="Q5" i="10"/>
  <c r="T7" i="1"/>
  <c r="R6" i="21"/>
  <c r="R6" i="10"/>
  <c r="R6" i="1"/>
  <c r="P5" i="10"/>
  <c r="P5" i="21"/>
  <c r="R5" i="1"/>
  <c r="P4" i="10"/>
  <c r="P4" i="21"/>
  <c r="G19" i="21"/>
  <c r="G30" i="21" s="1"/>
  <c r="G39" i="21" s="1"/>
  <c r="G28" i="1"/>
  <c r="H15" i="1"/>
  <c r="H26" i="1" s="1"/>
  <c r="G26" i="1"/>
  <c r="G20" i="21"/>
  <c r="G31" i="21" s="1"/>
  <c r="G40" i="21" s="1"/>
  <c r="G29" i="1"/>
  <c r="V31" i="22"/>
  <c r="V36" i="22" s="1"/>
  <c r="W31" i="22" s="1"/>
  <c r="W36" i="22" s="1"/>
  <c r="X31" i="22" s="1"/>
  <c r="U36" i="22"/>
  <c r="CN34" i="2"/>
  <c r="F73" i="21"/>
  <c r="F76" i="21" s="1"/>
  <c r="CO33" i="2"/>
  <c r="CO32" i="2"/>
  <c r="CO31" i="2"/>
  <c r="CO28" i="2"/>
  <c r="CO30" i="2"/>
  <c r="CO29" i="2"/>
  <c r="CO27" i="2"/>
  <c r="CO26" i="2"/>
  <c r="Q10" i="1"/>
  <c r="O9" i="10"/>
  <c r="O9" i="21"/>
  <c r="P10" i="1"/>
  <c r="N9" i="21"/>
  <c r="N9" i="10"/>
  <c r="S9" i="1"/>
  <c r="Q8" i="10"/>
  <c r="Q8" i="21"/>
  <c r="R9" i="1"/>
  <c r="P8" i="10"/>
  <c r="P8" i="21"/>
  <c r="R8" i="1"/>
  <c r="P7" i="21"/>
  <c r="P7" i="10"/>
  <c r="S8" i="1"/>
  <c r="Q7" i="10"/>
  <c r="Q7" i="21"/>
  <c r="E43" i="1"/>
  <c r="E45" i="1" s="1"/>
  <c r="E93" i="10"/>
  <c r="Q11" i="1"/>
  <c r="O10" i="10"/>
  <c r="O10" i="21"/>
  <c r="R11" i="1"/>
  <c r="P10" i="10"/>
  <c r="P10" i="21"/>
  <c r="F43" i="21"/>
  <c r="F77" i="21" s="1"/>
  <c r="E43" i="21"/>
  <c r="E77" i="21" s="1"/>
  <c r="E80" i="21" s="1"/>
  <c r="E85" i="21" s="1"/>
  <c r="E86" i="21" s="1"/>
  <c r="F32" i="1"/>
  <c r="F93" i="10" s="1"/>
  <c r="I19" i="1"/>
  <c r="I30" i="1" s="1"/>
  <c r="H21" i="21"/>
  <c r="H32" i="21" s="1"/>
  <c r="H16" i="1"/>
  <c r="H27" i="1" s="1"/>
  <c r="G18" i="21"/>
  <c r="G29" i="21" s="1"/>
  <c r="G38" i="21" s="1"/>
  <c r="I14" i="1"/>
  <c r="I25" i="1" s="1"/>
  <c r="H16" i="21"/>
  <c r="H27" i="21" s="1"/>
  <c r="H36" i="21" s="1"/>
  <c r="G17" i="10"/>
  <c r="G17" i="21"/>
  <c r="G28" i="21" s="1"/>
  <c r="G37" i="21" s="1"/>
  <c r="G43" i="21" s="1"/>
  <c r="G77" i="21" s="1"/>
  <c r="I15" i="1"/>
  <c r="I26" i="1" s="1"/>
  <c r="I20" i="1"/>
  <c r="I31" i="1" s="1"/>
  <c r="H22" i="21"/>
  <c r="H33" i="21" s="1"/>
  <c r="G13" i="21"/>
  <c r="H13" i="21" s="1"/>
  <c r="G13" i="10"/>
  <c r="CO22" i="2"/>
  <c r="CO21" i="2"/>
  <c r="G72" i="21" s="1"/>
  <c r="CO20" i="2"/>
  <c r="G71" i="21" s="1"/>
  <c r="CO19" i="2"/>
  <c r="G70" i="21" s="1"/>
  <c r="CO18" i="2"/>
  <c r="G69" i="21" s="1"/>
  <c r="CO17" i="2"/>
  <c r="G68" i="21" s="1"/>
  <c r="CO16" i="2"/>
  <c r="G67" i="21" s="1"/>
  <c r="CN23" i="2"/>
  <c r="CO71" i="2"/>
  <c r="H17" i="1"/>
  <c r="H28" i="1" s="1"/>
  <c r="G19" i="10"/>
  <c r="H18" i="1"/>
  <c r="H29" i="1" s="1"/>
  <c r="G20" i="10"/>
  <c r="F43" i="1"/>
  <c r="F45" i="1" s="1"/>
  <c r="CP4" i="2"/>
  <c r="CO43" i="2"/>
  <c r="CO63" i="2"/>
  <c r="CO42" i="2"/>
  <c r="CO70" i="2"/>
  <c r="CO65" i="2"/>
  <c r="CO68" i="2"/>
  <c r="CO67" i="2"/>
  <c r="CO69" i="2"/>
  <c r="F7" i="3"/>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BB7" i="3" s="1"/>
  <c r="BC7" i="3" s="1"/>
  <c r="BD7" i="3" s="1"/>
  <c r="BE7" i="3" s="1"/>
  <c r="BF7" i="3" s="1"/>
  <c r="BG7" i="3" s="1"/>
  <c r="BH7" i="3" s="1"/>
  <c r="BI7" i="3" s="1"/>
  <c r="BJ7" i="3" s="1"/>
  <c r="BK7" i="3" s="1"/>
  <c r="BL7" i="3" s="1"/>
  <c r="BM7" i="3" s="1"/>
  <c r="BN7" i="3" s="1"/>
  <c r="BO7" i="3" s="1"/>
  <c r="BP7" i="3" s="1"/>
  <c r="BQ7" i="3" s="1"/>
  <c r="BR7" i="3" s="1"/>
  <c r="BS7" i="3" s="1"/>
  <c r="BT7" i="3" s="1"/>
  <c r="BU7" i="3" s="1"/>
  <c r="BV7" i="3" s="1"/>
  <c r="BW7" i="3" s="1"/>
  <c r="BX7" i="3" s="1"/>
  <c r="BY7" i="3" s="1"/>
  <c r="BZ7" i="3" s="1"/>
  <c r="CA7" i="3" s="1"/>
  <c r="CB7" i="3" s="1"/>
  <c r="CC7" i="3" s="1"/>
  <c r="CD7" i="3" s="1"/>
  <c r="CE7" i="3" s="1"/>
  <c r="CF7" i="3" s="1"/>
  <c r="F6" i="3"/>
  <c r="G6" i="3" s="1"/>
  <c r="H6" i="3" s="1"/>
  <c r="I6" i="3" s="1"/>
  <c r="J6" i="3" s="1"/>
  <c r="K6" i="3" s="1"/>
  <c r="L6" i="3" s="1"/>
  <c r="M6" i="3" s="1"/>
  <c r="N6" i="3" s="1"/>
  <c r="O6" i="3" s="1"/>
  <c r="P6" i="3" s="1"/>
  <c r="Q6" i="3" s="1"/>
  <c r="R6" i="3" s="1"/>
  <c r="S6" i="3" s="1"/>
  <c r="T6" i="3" s="1"/>
  <c r="U6" i="3" s="1"/>
  <c r="V6" i="3" s="1"/>
  <c r="W6" i="3" s="1"/>
  <c r="X6" i="3" s="1"/>
  <c r="Y6" i="3" s="1"/>
  <c r="Z6" i="3" s="1"/>
  <c r="AA6" i="3" s="1"/>
  <c r="AB6" i="3" s="1"/>
  <c r="AC6" i="3" s="1"/>
  <c r="AD6" i="3" s="1"/>
  <c r="AE6" i="3" s="1"/>
  <c r="AF6" i="3" s="1"/>
  <c r="AG6" i="3" s="1"/>
  <c r="AH6" i="3" s="1"/>
  <c r="AI6" i="3" s="1"/>
  <c r="AJ6" i="3" s="1"/>
  <c r="AK6" i="3" s="1"/>
  <c r="AL6" i="3" s="1"/>
  <c r="AM6" i="3" s="1"/>
  <c r="AN6" i="3" s="1"/>
  <c r="AO6" i="3" s="1"/>
  <c r="AP6" i="3" s="1"/>
  <c r="AQ6" i="3" s="1"/>
  <c r="AR6" i="3" s="1"/>
  <c r="AS6" i="3" s="1"/>
  <c r="AT6" i="3" s="1"/>
  <c r="AU6" i="3" s="1"/>
  <c r="AV6" i="3" s="1"/>
  <c r="AW6" i="3" s="1"/>
  <c r="AX6" i="3" s="1"/>
  <c r="AY6" i="3" s="1"/>
  <c r="AZ6" i="3" s="1"/>
  <c r="BA6" i="3" s="1"/>
  <c r="BB6" i="3" s="1"/>
  <c r="BC6" i="3" s="1"/>
  <c r="BD6" i="3" s="1"/>
  <c r="BE6" i="3" s="1"/>
  <c r="BF6" i="3" s="1"/>
  <c r="BG6" i="3" s="1"/>
  <c r="BH6" i="3" s="1"/>
  <c r="BI6" i="3" s="1"/>
  <c r="BJ6" i="3" s="1"/>
  <c r="BK6" i="3" s="1"/>
  <c r="BL6" i="3" s="1"/>
  <c r="BM6" i="3" s="1"/>
  <c r="BN6" i="3" s="1"/>
  <c r="BO6" i="3" s="1"/>
  <c r="BP6" i="3" s="1"/>
  <c r="BQ6" i="3" s="1"/>
  <c r="BR6" i="3" s="1"/>
  <c r="BS6" i="3" s="1"/>
  <c r="BT6" i="3" s="1"/>
  <c r="BU6" i="3" s="1"/>
  <c r="BV6" i="3" s="1"/>
  <c r="BW6" i="3" s="1"/>
  <c r="BX6" i="3" s="1"/>
  <c r="BY6" i="3" s="1"/>
  <c r="BZ6" i="3" s="1"/>
  <c r="CA6" i="3" s="1"/>
  <c r="CB6" i="3" s="1"/>
  <c r="CC6" i="3" s="1"/>
  <c r="CD6" i="3" s="1"/>
  <c r="CE6" i="3" s="1"/>
  <c r="CF6" i="3" s="1"/>
  <c r="F13" i="3"/>
  <c r="G13" i="3" s="1"/>
  <c r="H13" i="3" s="1"/>
  <c r="I13" i="3" s="1"/>
  <c r="J13" i="3" s="1"/>
  <c r="K13" i="3" s="1"/>
  <c r="L13" i="3" s="1"/>
  <c r="M13" i="3" s="1"/>
  <c r="N13" i="3" s="1"/>
  <c r="O13" i="3" s="1"/>
  <c r="P13" i="3" s="1"/>
  <c r="Q13" i="3" s="1"/>
  <c r="R13" i="3" s="1"/>
  <c r="S13" i="3" s="1"/>
  <c r="T13" i="3" s="1"/>
  <c r="U13" i="3" s="1"/>
  <c r="V13" i="3" s="1"/>
  <c r="W13" i="3" s="1"/>
  <c r="X13" i="3" s="1"/>
  <c r="Y13" i="3" s="1"/>
  <c r="Z13" i="3" s="1"/>
  <c r="AA13" i="3" s="1"/>
  <c r="AB13" i="3" s="1"/>
  <c r="AC13" i="3" s="1"/>
  <c r="AD13" i="3" s="1"/>
  <c r="AE13" i="3" s="1"/>
  <c r="AF13" i="3" s="1"/>
  <c r="AG13" i="3" s="1"/>
  <c r="AH13" i="3" s="1"/>
  <c r="AI13" i="3" s="1"/>
  <c r="AJ13" i="3" s="1"/>
  <c r="AK13" i="3" s="1"/>
  <c r="AL13" i="3" s="1"/>
  <c r="AM13" i="3" s="1"/>
  <c r="AN13" i="3" s="1"/>
  <c r="AO13" i="3" s="1"/>
  <c r="AP13" i="3" s="1"/>
  <c r="AQ13" i="3" s="1"/>
  <c r="AR13" i="3" s="1"/>
  <c r="AS13" i="3" s="1"/>
  <c r="AT13" i="3" s="1"/>
  <c r="AU13" i="3" s="1"/>
  <c r="AV13" i="3" s="1"/>
  <c r="AW13" i="3" s="1"/>
  <c r="AX13" i="3" s="1"/>
  <c r="AY13" i="3" s="1"/>
  <c r="AZ13" i="3" s="1"/>
  <c r="BA13" i="3" s="1"/>
  <c r="BB13" i="3" s="1"/>
  <c r="BC13" i="3" s="1"/>
  <c r="BD13" i="3" s="1"/>
  <c r="BE13" i="3" s="1"/>
  <c r="BF13" i="3" s="1"/>
  <c r="BG13" i="3" s="1"/>
  <c r="BH13" i="3" s="1"/>
  <c r="BI13" i="3" s="1"/>
  <c r="BJ13" i="3" s="1"/>
  <c r="BK13" i="3" s="1"/>
  <c r="BL13" i="3" s="1"/>
  <c r="BM13" i="3" s="1"/>
  <c r="BN13" i="3" s="1"/>
  <c r="BO13" i="3" s="1"/>
  <c r="BP13" i="3" s="1"/>
  <c r="BQ13" i="3" s="1"/>
  <c r="BR13" i="3" s="1"/>
  <c r="BS13" i="3" s="1"/>
  <c r="BT13" i="3" s="1"/>
  <c r="BU13" i="3" s="1"/>
  <c r="BV13" i="3" s="1"/>
  <c r="BW13" i="3" s="1"/>
  <c r="BX13" i="3" s="1"/>
  <c r="BY13" i="3" s="1"/>
  <c r="BZ13" i="3" s="1"/>
  <c r="CA13" i="3" s="1"/>
  <c r="CB13" i="3" s="1"/>
  <c r="CC13" i="3" s="1"/>
  <c r="CD13" i="3" s="1"/>
  <c r="CE13" i="3" s="1"/>
  <c r="CF13" i="3" s="1"/>
  <c r="F14" i="3"/>
  <c r="G14" i="3" s="1"/>
  <c r="H14" i="3" s="1"/>
  <c r="I14" i="3" s="1"/>
  <c r="J14" i="3" s="1"/>
  <c r="K14" i="3" s="1"/>
  <c r="L14" i="3" s="1"/>
  <c r="M14" i="3" s="1"/>
  <c r="N14" i="3" s="1"/>
  <c r="O14" i="3" s="1"/>
  <c r="P14" i="3" s="1"/>
  <c r="Q14" i="3" s="1"/>
  <c r="R14" i="3" s="1"/>
  <c r="S14" i="3" s="1"/>
  <c r="T14" i="3" s="1"/>
  <c r="U14" i="3" s="1"/>
  <c r="V14" i="3" s="1"/>
  <c r="W14" i="3" s="1"/>
  <c r="X14" i="3" s="1"/>
  <c r="Y14" i="3" s="1"/>
  <c r="Z14" i="3" s="1"/>
  <c r="AA14" i="3" s="1"/>
  <c r="AB14" i="3" s="1"/>
  <c r="AC14" i="3" s="1"/>
  <c r="AD14" i="3" s="1"/>
  <c r="AE14" i="3" s="1"/>
  <c r="AF14" i="3" s="1"/>
  <c r="AG14" i="3" s="1"/>
  <c r="AH14" i="3" s="1"/>
  <c r="AI14" i="3" s="1"/>
  <c r="AJ14" i="3" s="1"/>
  <c r="AK14" i="3" s="1"/>
  <c r="AL14" i="3" s="1"/>
  <c r="AM14" i="3" s="1"/>
  <c r="AN14" i="3" s="1"/>
  <c r="AO14" i="3" s="1"/>
  <c r="AP14" i="3" s="1"/>
  <c r="AQ14" i="3" s="1"/>
  <c r="AR14" i="3" s="1"/>
  <c r="AS14" i="3" s="1"/>
  <c r="AT14" i="3" s="1"/>
  <c r="AU14" i="3" s="1"/>
  <c r="AV14" i="3" s="1"/>
  <c r="AW14" i="3" s="1"/>
  <c r="AX14" i="3" s="1"/>
  <c r="AY14" i="3" s="1"/>
  <c r="AZ14" i="3" s="1"/>
  <c r="BA14" i="3" s="1"/>
  <c r="BB14" i="3" s="1"/>
  <c r="BC14" i="3" s="1"/>
  <c r="BD14" i="3" s="1"/>
  <c r="BE14" i="3" s="1"/>
  <c r="BF14" i="3" s="1"/>
  <c r="BG14" i="3" s="1"/>
  <c r="BH14" i="3" s="1"/>
  <c r="BI14" i="3" s="1"/>
  <c r="BJ14" i="3" s="1"/>
  <c r="BK14" i="3" s="1"/>
  <c r="BL14" i="3" s="1"/>
  <c r="BM14" i="3" s="1"/>
  <c r="BN14" i="3" s="1"/>
  <c r="BO14" i="3" s="1"/>
  <c r="BP14" i="3" s="1"/>
  <c r="BQ14" i="3" s="1"/>
  <c r="BR14" i="3" s="1"/>
  <c r="BS14" i="3" s="1"/>
  <c r="BT14" i="3" s="1"/>
  <c r="BU14" i="3" s="1"/>
  <c r="BV14" i="3" s="1"/>
  <c r="BW14" i="3" s="1"/>
  <c r="BX14" i="3" s="1"/>
  <c r="BY14" i="3" s="1"/>
  <c r="BZ14" i="3" s="1"/>
  <c r="CA14" i="3" s="1"/>
  <c r="CB14" i="3" s="1"/>
  <c r="CC14" i="3" s="1"/>
  <c r="CD14" i="3" s="1"/>
  <c r="CE14" i="3" s="1"/>
  <c r="CF14" i="3" s="1"/>
  <c r="F26" i="3"/>
  <c r="G26" i="3" s="1"/>
  <c r="H26" i="3" s="1"/>
  <c r="I26" i="3" s="1"/>
  <c r="J26" i="3" s="1"/>
  <c r="K26" i="3" s="1"/>
  <c r="L26" i="3" s="1"/>
  <c r="M26" i="3" s="1"/>
  <c r="N26" i="3" s="1"/>
  <c r="O26" i="3" s="1"/>
  <c r="P26" i="3" s="1"/>
  <c r="Q26" i="3" s="1"/>
  <c r="R26" i="3" s="1"/>
  <c r="S26" i="3" s="1"/>
  <c r="T26" i="3" s="1"/>
  <c r="U26" i="3" s="1"/>
  <c r="V26" i="3" s="1"/>
  <c r="W26" i="3" s="1"/>
  <c r="X26" i="3" s="1"/>
  <c r="Y26" i="3" s="1"/>
  <c r="Z26" i="3" s="1"/>
  <c r="AA26" i="3" s="1"/>
  <c r="AB26" i="3" s="1"/>
  <c r="AC26" i="3" s="1"/>
  <c r="AD26" i="3" s="1"/>
  <c r="AE26" i="3" s="1"/>
  <c r="AF26" i="3" s="1"/>
  <c r="AG26" i="3" s="1"/>
  <c r="AH26" i="3" s="1"/>
  <c r="AI26" i="3" s="1"/>
  <c r="AJ26" i="3" s="1"/>
  <c r="AK26" i="3" s="1"/>
  <c r="AL26" i="3" s="1"/>
  <c r="AM26" i="3" s="1"/>
  <c r="AN26" i="3" s="1"/>
  <c r="AO26" i="3" s="1"/>
  <c r="AP26" i="3" s="1"/>
  <c r="AQ26" i="3" s="1"/>
  <c r="AR26" i="3" s="1"/>
  <c r="AS26" i="3" s="1"/>
  <c r="AT26" i="3" s="1"/>
  <c r="AU26" i="3" s="1"/>
  <c r="AV26" i="3" s="1"/>
  <c r="AW26" i="3" s="1"/>
  <c r="AX26" i="3" s="1"/>
  <c r="AY26" i="3" s="1"/>
  <c r="AZ26" i="3" s="1"/>
  <c r="BA26" i="3" s="1"/>
  <c r="BB26" i="3" s="1"/>
  <c r="BC26" i="3" s="1"/>
  <c r="BD26" i="3" s="1"/>
  <c r="BE26" i="3" s="1"/>
  <c r="BF26" i="3" s="1"/>
  <c r="BG26" i="3" s="1"/>
  <c r="BH26" i="3" s="1"/>
  <c r="BI26" i="3" s="1"/>
  <c r="BJ26" i="3" s="1"/>
  <c r="BK26" i="3" s="1"/>
  <c r="BL26" i="3" s="1"/>
  <c r="BM26" i="3" s="1"/>
  <c r="BN26" i="3" s="1"/>
  <c r="BO26" i="3" s="1"/>
  <c r="BP26" i="3" s="1"/>
  <c r="BQ26" i="3" s="1"/>
  <c r="BR26" i="3" s="1"/>
  <c r="BS26" i="3" s="1"/>
  <c r="BT26" i="3" s="1"/>
  <c r="BU26" i="3" s="1"/>
  <c r="BV26" i="3" s="1"/>
  <c r="BW26" i="3" s="1"/>
  <c r="BX26" i="3" s="1"/>
  <c r="BY26" i="3" s="1"/>
  <c r="BZ26" i="3" s="1"/>
  <c r="CA26" i="3" s="1"/>
  <c r="CB26" i="3" s="1"/>
  <c r="CC26" i="3" s="1"/>
  <c r="CD26" i="3" s="1"/>
  <c r="CE26" i="3" s="1"/>
  <c r="CF26" i="3" s="1"/>
  <c r="F54" i="3"/>
  <c r="G54" i="3" s="1"/>
  <c r="H54" i="3" s="1"/>
  <c r="I54" i="3" s="1"/>
  <c r="J54" i="3" s="1"/>
  <c r="K54" i="3" s="1"/>
  <c r="L54" i="3" s="1"/>
  <c r="M54" i="3" s="1"/>
  <c r="N54" i="3" s="1"/>
  <c r="O54" i="3" s="1"/>
  <c r="P54" i="3" s="1"/>
  <c r="Q54" i="3" s="1"/>
  <c r="R54" i="3" s="1"/>
  <c r="S54" i="3" s="1"/>
  <c r="T54" i="3" s="1"/>
  <c r="U54" i="3" s="1"/>
  <c r="V54" i="3" s="1"/>
  <c r="W54" i="3" s="1"/>
  <c r="X54" i="3" s="1"/>
  <c r="Y54" i="3" s="1"/>
  <c r="Z54" i="3" s="1"/>
  <c r="AA54" i="3" s="1"/>
  <c r="AB54" i="3" s="1"/>
  <c r="AC54" i="3" s="1"/>
  <c r="AD54" i="3" s="1"/>
  <c r="AE54" i="3" s="1"/>
  <c r="AF54" i="3" s="1"/>
  <c r="AG54" i="3" s="1"/>
  <c r="AH54" i="3" s="1"/>
  <c r="AI54" i="3" s="1"/>
  <c r="AJ54" i="3" s="1"/>
  <c r="AK54" i="3" s="1"/>
  <c r="AL54" i="3" s="1"/>
  <c r="AM54" i="3" s="1"/>
  <c r="AN54" i="3" s="1"/>
  <c r="AO54" i="3" s="1"/>
  <c r="AP54" i="3" s="1"/>
  <c r="AQ54" i="3" s="1"/>
  <c r="AR54" i="3" s="1"/>
  <c r="AS54" i="3" s="1"/>
  <c r="AT54" i="3" s="1"/>
  <c r="AU54" i="3" s="1"/>
  <c r="AV54" i="3" s="1"/>
  <c r="AW54" i="3" s="1"/>
  <c r="AX54" i="3" s="1"/>
  <c r="AY54" i="3" s="1"/>
  <c r="AZ54" i="3" s="1"/>
  <c r="BA54" i="3" s="1"/>
  <c r="BB54" i="3" s="1"/>
  <c r="BC54" i="3" s="1"/>
  <c r="BD54" i="3" s="1"/>
  <c r="BE54" i="3" s="1"/>
  <c r="BF54" i="3" s="1"/>
  <c r="BG54" i="3" s="1"/>
  <c r="BH54" i="3" s="1"/>
  <c r="BI54" i="3" s="1"/>
  <c r="BJ54" i="3" s="1"/>
  <c r="BK54" i="3" s="1"/>
  <c r="BL54" i="3" s="1"/>
  <c r="BM54" i="3" s="1"/>
  <c r="BN54" i="3" s="1"/>
  <c r="BO54" i="3" s="1"/>
  <c r="BP54" i="3" s="1"/>
  <c r="BQ54" i="3" s="1"/>
  <c r="BR54" i="3" s="1"/>
  <c r="BS54" i="3" s="1"/>
  <c r="BT54" i="3" s="1"/>
  <c r="BU54" i="3" s="1"/>
  <c r="BV54" i="3" s="1"/>
  <c r="BW54" i="3" s="1"/>
  <c r="BX54" i="3" s="1"/>
  <c r="BY54" i="3" s="1"/>
  <c r="BZ54" i="3" s="1"/>
  <c r="CA54" i="3" s="1"/>
  <c r="CB54" i="3" s="1"/>
  <c r="CC54" i="3" s="1"/>
  <c r="CD54" i="3" s="1"/>
  <c r="CE54" i="3" s="1"/>
  <c r="CF54" i="3" s="1"/>
  <c r="F4" i="20"/>
  <c r="E11" i="19" l="1"/>
  <c r="H17" i="21"/>
  <c r="H28" i="21" s="1"/>
  <c r="T5" i="1"/>
  <c r="R4" i="21"/>
  <c r="R4" i="10"/>
  <c r="T6" i="1"/>
  <c r="R5" i="21"/>
  <c r="R5" i="10"/>
  <c r="V7" i="1"/>
  <c r="T6" i="21"/>
  <c r="T6" i="10"/>
  <c r="U6" i="1"/>
  <c r="S5" i="21"/>
  <c r="S5" i="10"/>
  <c r="U5" i="1"/>
  <c r="S4" i="21"/>
  <c r="S4" i="10"/>
  <c r="U7" i="1"/>
  <c r="S6" i="21"/>
  <c r="S6" i="10"/>
  <c r="Y31" i="22"/>
  <c r="Y36" i="22" s="1"/>
  <c r="Z31" i="22" s="1"/>
  <c r="Z36" i="22" s="1"/>
  <c r="AA31" i="22" s="1"/>
  <c r="AA36" i="22" s="1"/>
  <c r="X36" i="22"/>
  <c r="G73" i="21"/>
  <c r="G76" i="21" s="1"/>
  <c r="G80" i="21" s="1"/>
  <c r="G85" i="21" s="1"/>
  <c r="G86" i="21" s="1"/>
  <c r="CO34" i="2"/>
  <c r="CP33" i="2"/>
  <c r="CP32" i="2"/>
  <c r="CP31" i="2"/>
  <c r="CP27" i="2"/>
  <c r="CP30" i="2"/>
  <c r="CP29" i="2"/>
  <c r="CP28" i="2"/>
  <c r="CP26" i="2"/>
  <c r="F80" i="21"/>
  <c r="F85" i="21" s="1"/>
  <c r="F86" i="21" s="1"/>
  <c r="R10" i="1"/>
  <c r="P9" i="10"/>
  <c r="P9" i="21"/>
  <c r="S10" i="1"/>
  <c r="Q9" i="10"/>
  <c r="Q9" i="21"/>
  <c r="T9" i="1"/>
  <c r="R8" i="10"/>
  <c r="R8" i="21"/>
  <c r="U9" i="1"/>
  <c r="S8" i="21"/>
  <c r="S8" i="10"/>
  <c r="U8" i="1"/>
  <c r="S7" i="10"/>
  <c r="S7" i="21"/>
  <c r="T8" i="1"/>
  <c r="R7" i="10"/>
  <c r="R7" i="21"/>
  <c r="T11" i="1"/>
  <c r="R10" i="10"/>
  <c r="R10" i="21"/>
  <c r="S11" i="1"/>
  <c r="Q10" i="21"/>
  <c r="Q10" i="10"/>
  <c r="I18" i="1"/>
  <c r="I29" i="1" s="1"/>
  <c r="H20" i="21"/>
  <c r="H31" i="21" s="1"/>
  <c r="I16" i="1"/>
  <c r="I27" i="1" s="1"/>
  <c r="H18" i="21"/>
  <c r="H29" i="21" s="1"/>
  <c r="J20" i="1"/>
  <c r="J31" i="1" s="1"/>
  <c r="I22" i="21"/>
  <c r="I33" i="21" s="1"/>
  <c r="I17" i="1"/>
  <c r="I28" i="1" s="1"/>
  <c r="H19" i="21"/>
  <c r="H30" i="21" s="1"/>
  <c r="H39" i="21" s="1"/>
  <c r="J15" i="1"/>
  <c r="J26" i="1" s="1"/>
  <c r="I17" i="21"/>
  <c r="I28" i="21" s="1"/>
  <c r="J14" i="1"/>
  <c r="J25" i="1" s="1"/>
  <c r="I16" i="21"/>
  <c r="I27" i="21" s="1"/>
  <c r="J19" i="1"/>
  <c r="J30" i="1" s="1"/>
  <c r="I21" i="21"/>
  <c r="I32" i="21" s="1"/>
  <c r="CP22" i="2"/>
  <c r="CP21" i="2"/>
  <c r="H72" i="21" s="1"/>
  <c r="CP19" i="2"/>
  <c r="H70" i="21" s="1"/>
  <c r="CP20" i="2"/>
  <c r="H71" i="21" s="1"/>
  <c r="CP17" i="2"/>
  <c r="H68" i="21" s="1"/>
  <c r="CP18" i="2"/>
  <c r="H69" i="21" s="1"/>
  <c r="CP16" i="2"/>
  <c r="H67" i="21" s="1"/>
  <c r="CO23" i="2"/>
  <c r="G32" i="1"/>
  <c r="CP71" i="2"/>
  <c r="CQ4" i="2"/>
  <c r="CP63" i="2"/>
  <c r="CP70" i="2"/>
  <c r="CP43" i="2"/>
  <c r="CP69" i="2"/>
  <c r="CP42" i="2"/>
  <c r="CP68" i="2"/>
  <c r="CP67" i="2"/>
  <c r="CP65" i="2"/>
  <c r="CF87" i="10"/>
  <c r="CE87" i="10"/>
  <c r="CD87" i="10"/>
  <c r="CC87" i="10"/>
  <c r="BL87" i="10"/>
  <c r="BK87" i="10"/>
  <c r="BJ87" i="10"/>
  <c r="BI87" i="10"/>
  <c r="BH87" i="10"/>
  <c r="BG87" i="10"/>
  <c r="BF87" i="10"/>
  <c r="BE87" i="10"/>
  <c r="CB68" i="10"/>
  <c r="CA68" i="10"/>
  <c r="BZ68" i="10"/>
  <c r="BY68" i="10"/>
  <c r="BX68" i="10"/>
  <c r="BW68" i="10"/>
  <c r="BV68" i="10"/>
  <c r="BU68" i="10"/>
  <c r="BT68" i="10"/>
  <c r="BS68" i="10"/>
  <c r="BR68" i="10"/>
  <c r="BQ68" i="10"/>
  <c r="BP68" i="10"/>
  <c r="BO68" i="10"/>
  <c r="BN68" i="10"/>
  <c r="BM68" i="10"/>
  <c r="CB67" i="10"/>
  <c r="CA67" i="10"/>
  <c r="BZ67" i="10"/>
  <c r="BY67" i="10"/>
  <c r="BX67" i="10"/>
  <c r="BW67" i="10"/>
  <c r="BV67" i="10"/>
  <c r="BU67" i="10"/>
  <c r="BT67" i="10"/>
  <c r="BS67" i="10"/>
  <c r="BR67" i="10"/>
  <c r="BQ67" i="10"/>
  <c r="BP67" i="10"/>
  <c r="BO67" i="10"/>
  <c r="BN67" i="10"/>
  <c r="BM67" i="10"/>
  <c r="CB66" i="10"/>
  <c r="CA66" i="10"/>
  <c r="BZ66" i="10"/>
  <c r="BY66" i="10"/>
  <c r="BX66" i="10"/>
  <c r="BW66" i="10"/>
  <c r="BV66" i="10"/>
  <c r="BU66" i="10"/>
  <c r="BT66" i="10"/>
  <c r="BS66" i="10"/>
  <c r="BR66" i="10"/>
  <c r="BQ66" i="10"/>
  <c r="BP66" i="10"/>
  <c r="BO66" i="10"/>
  <c r="BN66" i="10"/>
  <c r="BM66" i="10"/>
  <c r="CB65" i="10"/>
  <c r="CA65" i="10"/>
  <c r="BZ65" i="10"/>
  <c r="BY65" i="10"/>
  <c r="BX65" i="10"/>
  <c r="BW65" i="10"/>
  <c r="BV65" i="10"/>
  <c r="BU65" i="10"/>
  <c r="BT65" i="10"/>
  <c r="BS65" i="10"/>
  <c r="BR65" i="10"/>
  <c r="BQ65" i="10"/>
  <c r="BP65" i="10"/>
  <c r="BO65" i="10"/>
  <c r="BN65" i="10"/>
  <c r="BM65" i="10"/>
  <c r="CB64" i="10"/>
  <c r="CB69" i="10" s="1"/>
  <c r="CA64" i="10"/>
  <c r="BZ64" i="10"/>
  <c r="BZ69" i="10" s="1"/>
  <c r="BY64" i="10"/>
  <c r="BX64" i="10"/>
  <c r="BX69" i="10" s="1"/>
  <c r="BW64" i="10"/>
  <c r="BW69" i="10" s="1"/>
  <c r="BV64" i="10"/>
  <c r="BV69" i="10" s="1"/>
  <c r="BU64" i="10"/>
  <c r="BU69" i="10" s="1"/>
  <c r="BT64" i="10"/>
  <c r="BT69" i="10" s="1"/>
  <c r="BS64" i="10"/>
  <c r="BS69" i="10" s="1"/>
  <c r="BR64" i="10"/>
  <c r="BQ64" i="10"/>
  <c r="BQ69" i="10" s="1"/>
  <c r="BP64" i="10"/>
  <c r="BP69" i="10" s="1"/>
  <c r="BO64" i="10"/>
  <c r="BN64" i="10"/>
  <c r="BM64" i="10"/>
  <c r="BD87" i="10"/>
  <c r="BC87" i="10"/>
  <c r="BB87" i="10"/>
  <c r="BA87" i="10"/>
  <c r="AZ87" i="10"/>
  <c r="AY87" i="10"/>
  <c r="AX87" i="10"/>
  <c r="AW87" i="10"/>
  <c r="AV68" i="10"/>
  <c r="AU68" i="10"/>
  <c r="AT68" i="10"/>
  <c r="AS68" i="10"/>
  <c r="AR68" i="10"/>
  <c r="AQ68" i="10"/>
  <c r="AP68" i="10"/>
  <c r="AO68" i="10"/>
  <c r="AN68" i="10"/>
  <c r="AM68" i="10"/>
  <c r="AL68" i="10"/>
  <c r="AK68" i="10"/>
  <c r="AJ68" i="10"/>
  <c r="AI68" i="10"/>
  <c r="AH68" i="10"/>
  <c r="AG68" i="10"/>
  <c r="AV67" i="10"/>
  <c r="AU67" i="10"/>
  <c r="AT67" i="10"/>
  <c r="AS67" i="10"/>
  <c r="AR67" i="10"/>
  <c r="AQ67" i="10"/>
  <c r="AP67" i="10"/>
  <c r="AO67" i="10"/>
  <c r="AN67" i="10"/>
  <c r="AM67" i="10"/>
  <c r="AL67" i="10"/>
  <c r="AK67" i="10"/>
  <c r="AJ67" i="10"/>
  <c r="AI67" i="10"/>
  <c r="AH67" i="10"/>
  <c r="AG67" i="10"/>
  <c r="AV66" i="10"/>
  <c r="AU66" i="10"/>
  <c r="AT66" i="10"/>
  <c r="AS66" i="10"/>
  <c r="AR66" i="10"/>
  <c r="AQ66" i="10"/>
  <c r="AP66" i="10"/>
  <c r="AO66" i="10"/>
  <c r="AN66" i="10"/>
  <c r="AM66" i="10"/>
  <c r="AL66" i="10"/>
  <c r="AK66" i="10"/>
  <c r="AJ66" i="10"/>
  <c r="AI66" i="10"/>
  <c r="AH66" i="10"/>
  <c r="AG66" i="10"/>
  <c r="AV65" i="10"/>
  <c r="AU65" i="10"/>
  <c r="AT65" i="10"/>
  <c r="AS65" i="10"/>
  <c r="AR65" i="10"/>
  <c r="AQ65" i="10"/>
  <c r="AP65" i="10"/>
  <c r="AO65" i="10"/>
  <c r="AN65" i="10"/>
  <c r="AM65" i="10"/>
  <c r="AL65" i="10"/>
  <c r="AK65" i="10"/>
  <c r="AJ65" i="10"/>
  <c r="AI65" i="10"/>
  <c r="AH65" i="10"/>
  <c r="AG65" i="10"/>
  <c r="AV64" i="10"/>
  <c r="AV69" i="10" s="1"/>
  <c r="AU64" i="10"/>
  <c r="AT64" i="10"/>
  <c r="AS64" i="10"/>
  <c r="AS69" i="10" s="1"/>
  <c r="AR64" i="10"/>
  <c r="AQ64" i="10"/>
  <c r="AQ69" i="10" s="1"/>
  <c r="AP64" i="10"/>
  <c r="AP69" i="10" s="1"/>
  <c r="AO64" i="10"/>
  <c r="AN64" i="10"/>
  <c r="AN69" i="10" s="1"/>
  <c r="AM64" i="10"/>
  <c r="AM69" i="10" s="1"/>
  <c r="AL64" i="10"/>
  <c r="AL69" i="10" s="1"/>
  <c r="AK64" i="10"/>
  <c r="AJ64" i="10"/>
  <c r="AJ69" i="10" s="1"/>
  <c r="AI64" i="10"/>
  <c r="AI69" i="10" s="1"/>
  <c r="AH64" i="10"/>
  <c r="AH69" i="10" s="1"/>
  <c r="AG64" i="10"/>
  <c r="W7" i="1" l="1"/>
  <c r="U6" i="21"/>
  <c r="U6" i="10"/>
  <c r="W6" i="1"/>
  <c r="U5" i="21"/>
  <c r="U5" i="10"/>
  <c r="V5" i="1"/>
  <c r="T4" i="10"/>
  <c r="T4" i="21"/>
  <c r="X7" i="1"/>
  <c r="V6" i="21"/>
  <c r="V6" i="10"/>
  <c r="W5" i="1"/>
  <c r="U4" i="10"/>
  <c r="U4" i="21"/>
  <c r="V6" i="1"/>
  <c r="T5" i="10"/>
  <c r="T5" i="21"/>
  <c r="BN69" i="10"/>
  <c r="CA69" i="10"/>
  <c r="AK69" i="10"/>
  <c r="AT69" i="10"/>
  <c r="CQ32" i="2"/>
  <c r="CQ31" i="2"/>
  <c r="CQ33" i="2"/>
  <c r="CQ30" i="2"/>
  <c r="CQ29" i="2"/>
  <c r="CQ28" i="2"/>
  <c r="CQ27" i="2"/>
  <c r="CQ26" i="2"/>
  <c r="H73" i="21"/>
  <c r="H76" i="21" s="1"/>
  <c r="CP34" i="2"/>
  <c r="U10" i="1"/>
  <c r="S9" i="10"/>
  <c r="S9" i="21"/>
  <c r="T10" i="1"/>
  <c r="R9" i="21"/>
  <c r="R9" i="10"/>
  <c r="W9" i="1"/>
  <c r="U8" i="10"/>
  <c r="U8" i="21"/>
  <c r="V9" i="1"/>
  <c r="T8" i="10"/>
  <c r="T8" i="21"/>
  <c r="V8" i="1"/>
  <c r="T7" i="21"/>
  <c r="T7" i="10"/>
  <c r="W8" i="1"/>
  <c r="U7" i="10"/>
  <c r="U7" i="21"/>
  <c r="G43" i="1"/>
  <c r="G45" i="1" s="1"/>
  <c r="G93" i="10"/>
  <c r="U11" i="1"/>
  <c r="S10" i="10"/>
  <c r="S10" i="21"/>
  <c r="V11" i="1"/>
  <c r="T10" i="10"/>
  <c r="T10" i="21"/>
  <c r="J16" i="1"/>
  <c r="J27" i="1" s="1"/>
  <c r="I18" i="21"/>
  <c r="I29" i="21" s="1"/>
  <c r="I38" i="21" s="1"/>
  <c r="K15" i="1"/>
  <c r="K26" i="1" s="1"/>
  <c r="J17" i="21"/>
  <c r="J28" i="21" s="1"/>
  <c r="K20" i="1"/>
  <c r="K31" i="1" s="1"/>
  <c r="J22" i="21"/>
  <c r="J33" i="21" s="1"/>
  <c r="K14" i="1"/>
  <c r="K25" i="1" s="1"/>
  <c r="J16" i="21"/>
  <c r="J27" i="21" s="1"/>
  <c r="J17" i="1"/>
  <c r="J28" i="1" s="1"/>
  <c r="I19" i="21"/>
  <c r="I30" i="21" s="1"/>
  <c r="J18" i="1"/>
  <c r="J29" i="1" s="1"/>
  <c r="I20" i="21"/>
  <c r="I31" i="21" s="1"/>
  <c r="K19" i="1"/>
  <c r="K30" i="1" s="1"/>
  <c r="J21" i="21"/>
  <c r="J32" i="21" s="1"/>
  <c r="CQ21" i="2"/>
  <c r="I72" i="21" s="1"/>
  <c r="CQ20" i="2"/>
  <c r="I71" i="21" s="1"/>
  <c r="CQ19" i="2"/>
  <c r="I70" i="21" s="1"/>
  <c r="CQ22" i="2"/>
  <c r="CQ18" i="2"/>
  <c r="I69" i="21" s="1"/>
  <c r="CQ17" i="2"/>
  <c r="I68" i="21" s="1"/>
  <c r="CQ16" i="2"/>
  <c r="I67" i="21" s="1"/>
  <c r="CP23" i="2"/>
  <c r="BO69" i="10"/>
  <c r="CQ71" i="2"/>
  <c r="AU69" i="10"/>
  <c r="CR4" i="2"/>
  <c r="CQ43" i="2"/>
  <c r="CQ42" i="2"/>
  <c r="CQ63" i="2"/>
  <c r="CQ68" i="2"/>
  <c r="CQ67" i="2"/>
  <c r="CQ69" i="2"/>
  <c r="CQ70" i="2"/>
  <c r="CQ65" i="2"/>
  <c r="AR69" i="10"/>
  <c r="BM69" i="10"/>
  <c r="AO69" i="10"/>
  <c r="BY69" i="10"/>
  <c r="BR69" i="10"/>
  <c r="AG69" i="10"/>
  <c r="AV58" i="2"/>
  <c r="AU58" i="2"/>
  <c r="AT58" i="2"/>
  <c r="CG54" i="2"/>
  <c r="CG58" i="2" s="1"/>
  <c r="CF54" i="2"/>
  <c r="CF58" i="2" s="1"/>
  <c r="CE54" i="2"/>
  <c r="CE58" i="2" s="1"/>
  <c r="CD54" i="2"/>
  <c r="CD58" i="2" s="1"/>
  <c r="CC54" i="2"/>
  <c r="CC58" i="2" s="1"/>
  <c r="CB54" i="2"/>
  <c r="CB58" i="2" s="1"/>
  <c r="CA54" i="2"/>
  <c r="CA58" i="2" s="1"/>
  <c r="BZ54" i="2"/>
  <c r="BZ58" i="2" s="1"/>
  <c r="BY54" i="2"/>
  <c r="BY58" i="2" s="1"/>
  <c r="BX54" i="2"/>
  <c r="BX58" i="2" s="1"/>
  <c r="BW54" i="2"/>
  <c r="BW58" i="2" s="1"/>
  <c r="BV54" i="2"/>
  <c r="BV58" i="2" s="1"/>
  <c r="BU54" i="2"/>
  <c r="BU58" i="2" s="1"/>
  <c r="BT54" i="2"/>
  <c r="BT58" i="2" s="1"/>
  <c r="BS54" i="2"/>
  <c r="BS58" i="2" s="1"/>
  <c r="BR54" i="2"/>
  <c r="BR58" i="2" s="1"/>
  <c r="BQ54" i="2"/>
  <c r="BQ58" i="2" s="1"/>
  <c r="BP54" i="2"/>
  <c r="BP58" i="2" s="1"/>
  <c r="BO54" i="2"/>
  <c r="BO58" i="2" s="1"/>
  <c r="BN54" i="2"/>
  <c r="BN58" i="2" s="1"/>
  <c r="BM54" i="2"/>
  <c r="BM58" i="2" s="1"/>
  <c r="BL54" i="2"/>
  <c r="BL58" i="2" s="1"/>
  <c r="BK54" i="2"/>
  <c r="BK58" i="2" s="1"/>
  <c r="BJ54" i="2"/>
  <c r="BJ58" i="2" s="1"/>
  <c r="BI54" i="2"/>
  <c r="BI58" i="2" s="1"/>
  <c r="BH54" i="2"/>
  <c r="BH58" i="2" s="1"/>
  <c r="BG54" i="2"/>
  <c r="BG58" i="2" s="1"/>
  <c r="BF54" i="2"/>
  <c r="BF58" i="2" s="1"/>
  <c r="BE54" i="2"/>
  <c r="BE58" i="2" s="1"/>
  <c r="BD54" i="2"/>
  <c r="BD58" i="2" s="1"/>
  <c r="BC54" i="2"/>
  <c r="BC58" i="2" s="1"/>
  <c r="BB54" i="2"/>
  <c r="BB58" i="2" s="1"/>
  <c r="BA54" i="2"/>
  <c r="BA58" i="2" s="1"/>
  <c r="AZ54" i="2"/>
  <c r="AZ58" i="2" s="1"/>
  <c r="AY54" i="2"/>
  <c r="AY58" i="2" s="1"/>
  <c r="AX54" i="2"/>
  <c r="AX58" i="2" s="1"/>
  <c r="AW54" i="2"/>
  <c r="AW58" i="2" s="1"/>
  <c r="CG51" i="2"/>
  <c r="CF51" i="2"/>
  <c r="CE51" i="2"/>
  <c r="CD51" i="2"/>
  <c r="CC51" i="2"/>
  <c r="CB51" i="2"/>
  <c r="CA51" i="2"/>
  <c r="BZ51" i="2"/>
  <c r="BY51" i="2"/>
  <c r="BX51" i="2"/>
  <c r="BW51" i="2"/>
  <c r="BV51" i="2"/>
  <c r="BU51" i="2"/>
  <c r="BT51" i="2"/>
  <c r="BS51" i="2"/>
  <c r="BR51" i="2"/>
  <c r="BQ51" i="2"/>
  <c r="BP51" i="2"/>
  <c r="BO51" i="2"/>
  <c r="BN51" i="2"/>
  <c r="BM51" i="2"/>
  <c r="BL51" i="2"/>
  <c r="BK51" i="2"/>
  <c r="BJ51" i="2"/>
  <c r="BI51" i="2"/>
  <c r="BH51" i="2"/>
  <c r="BG51" i="2"/>
  <c r="BF51" i="2"/>
  <c r="BE51" i="2"/>
  <c r="BD51" i="2"/>
  <c r="BC51" i="2"/>
  <c r="BB51" i="2"/>
  <c r="BA51" i="2"/>
  <c r="AZ51" i="2"/>
  <c r="AY51" i="2"/>
  <c r="AX51" i="2"/>
  <c r="AW51" i="2"/>
  <c r="AV51" i="2"/>
  <c r="AU51" i="2"/>
  <c r="AT51" i="2"/>
  <c r="BW45" i="2"/>
  <c r="BS45" i="2"/>
  <c r="BG45" i="2"/>
  <c r="BC45" i="2"/>
  <c r="AU45" i="2"/>
  <c r="AT45" i="2"/>
  <c r="CG45" i="2"/>
  <c r="CF45" i="2"/>
  <c r="CE45" i="2"/>
  <c r="CD45" i="2"/>
  <c r="CC45" i="2"/>
  <c r="CB45" i="2"/>
  <c r="CA45" i="2"/>
  <c r="BZ45" i="2"/>
  <c r="BY45" i="2"/>
  <c r="BX45" i="2"/>
  <c r="BV45" i="2"/>
  <c r="BU45" i="2"/>
  <c r="BT45" i="2"/>
  <c r="BR45" i="2"/>
  <c r="BQ45" i="2"/>
  <c r="BP45" i="2"/>
  <c r="BO45" i="2"/>
  <c r="BN45" i="2"/>
  <c r="BM45" i="2"/>
  <c r="BL45" i="2"/>
  <c r="BK45" i="2"/>
  <c r="BJ45" i="2"/>
  <c r="BI45" i="2"/>
  <c r="BH45" i="2"/>
  <c r="BF45" i="2"/>
  <c r="BE45" i="2"/>
  <c r="BD45" i="2"/>
  <c r="BB45" i="2"/>
  <c r="BA45" i="2"/>
  <c r="AZ45" i="2"/>
  <c r="AY45" i="2"/>
  <c r="AX45" i="2"/>
  <c r="AW45" i="2"/>
  <c r="AV45" i="2"/>
  <c r="CG13" i="2"/>
  <c r="CF13" i="2"/>
  <c r="CE13" i="2"/>
  <c r="CD13" i="2"/>
  <c r="CC13" i="2"/>
  <c r="CB13" i="2"/>
  <c r="CA13" i="2"/>
  <c r="BZ13" i="2"/>
  <c r="BY13" i="2"/>
  <c r="BX13" i="2"/>
  <c r="BW13" i="2"/>
  <c r="BV13" i="2"/>
  <c r="BU13" i="2"/>
  <c r="BT13" i="2"/>
  <c r="BS13" i="2"/>
  <c r="BR13" i="2"/>
  <c r="BQ13" i="2"/>
  <c r="BP13" i="2"/>
  <c r="BO13" i="2"/>
  <c r="BN13" i="2"/>
  <c r="BM13" i="2"/>
  <c r="BL13" i="2"/>
  <c r="BK13" i="2"/>
  <c r="BJ13" i="2"/>
  <c r="BI13" i="2"/>
  <c r="BH13" i="2"/>
  <c r="BG13" i="2"/>
  <c r="BF13" i="2"/>
  <c r="BE13" i="2"/>
  <c r="BD13" i="2"/>
  <c r="BC13" i="2"/>
  <c r="BB13" i="2"/>
  <c r="BA13" i="2"/>
  <c r="AZ13" i="2"/>
  <c r="AY13" i="2"/>
  <c r="AX13" i="2"/>
  <c r="AW13" i="2"/>
  <c r="AV13" i="2"/>
  <c r="AU13" i="2"/>
  <c r="AT13" i="2"/>
  <c r="X6" i="1" l="1"/>
  <c r="V5" i="21"/>
  <c r="V5" i="10"/>
  <c r="Y5" i="1"/>
  <c r="W4" i="21"/>
  <c r="W4" i="10"/>
  <c r="Z7" i="1"/>
  <c r="X6" i="21"/>
  <c r="X6" i="10"/>
  <c r="X5" i="1"/>
  <c r="V4" i="21"/>
  <c r="V4" i="10"/>
  <c r="Y6" i="1"/>
  <c r="W5" i="21"/>
  <c r="W5" i="10"/>
  <c r="Y7" i="1"/>
  <c r="W6" i="21"/>
  <c r="W6" i="10"/>
  <c r="CQ34" i="2"/>
  <c r="AX75" i="2"/>
  <c r="BS75" i="2"/>
  <c r="CR33" i="2"/>
  <c r="CR32" i="2"/>
  <c r="CR29" i="2"/>
  <c r="CR28" i="2"/>
  <c r="CR31" i="2"/>
  <c r="CR30" i="2"/>
  <c r="CR27" i="2"/>
  <c r="CR26" i="2"/>
  <c r="BB75" i="2"/>
  <c r="BZ75" i="2"/>
  <c r="CD75" i="2"/>
  <c r="AT75" i="2"/>
  <c r="I73" i="21"/>
  <c r="I76" i="21" s="1"/>
  <c r="V10" i="1"/>
  <c r="T9" i="10"/>
  <c r="T9" i="21"/>
  <c r="W10" i="1"/>
  <c r="U9" i="10"/>
  <c r="U9" i="21"/>
  <c r="X9" i="1"/>
  <c r="V8" i="10"/>
  <c r="V8" i="21"/>
  <c r="Y9" i="1"/>
  <c r="W8" i="21"/>
  <c r="W8" i="10"/>
  <c r="Y8" i="1"/>
  <c r="W7" i="10"/>
  <c r="W7" i="21"/>
  <c r="X8" i="1"/>
  <c r="V7" i="10"/>
  <c r="V7" i="21"/>
  <c r="X11" i="1"/>
  <c r="V10" i="10"/>
  <c r="V10" i="21"/>
  <c r="W11" i="1"/>
  <c r="U10" i="21"/>
  <c r="U10" i="10"/>
  <c r="L19" i="1"/>
  <c r="L30" i="1" s="1"/>
  <c r="K21" i="21"/>
  <c r="K32" i="21" s="1"/>
  <c r="K17" i="1"/>
  <c r="K28" i="1" s="1"/>
  <c r="J19" i="21"/>
  <c r="J30" i="21" s="1"/>
  <c r="L15" i="1"/>
  <c r="L26" i="1" s="1"/>
  <c r="K17" i="21"/>
  <c r="K28" i="21" s="1"/>
  <c r="K18" i="1"/>
  <c r="K29" i="1" s="1"/>
  <c r="J20" i="21"/>
  <c r="J31" i="21" s="1"/>
  <c r="K16" i="21"/>
  <c r="K27" i="21" s="1"/>
  <c r="L14" i="1"/>
  <c r="L25" i="1" s="1"/>
  <c r="L20" i="1"/>
  <c r="L31" i="1" s="1"/>
  <c r="K22" i="21"/>
  <c r="K33" i="21" s="1"/>
  <c r="K16" i="1"/>
  <c r="K27" i="1" s="1"/>
  <c r="J18" i="21"/>
  <c r="J29" i="21" s="1"/>
  <c r="CQ23" i="2"/>
  <c r="CR22" i="2"/>
  <c r="CR18" i="2"/>
  <c r="J69" i="21" s="1"/>
  <c r="CR20" i="2"/>
  <c r="J71" i="21" s="1"/>
  <c r="CR21" i="2"/>
  <c r="J72" i="21" s="1"/>
  <c r="CR16" i="2"/>
  <c r="J67" i="21" s="1"/>
  <c r="CR17" i="2"/>
  <c r="J68" i="21" s="1"/>
  <c r="CR19" i="2"/>
  <c r="J70" i="21" s="1"/>
  <c r="AY75" i="2"/>
  <c r="BD75" i="2"/>
  <c r="BI75" i="2"/>
  <c r="BM75" i="2"/>
  <c r="BQ75" i="2"/>
  <c r="BV75" i="2"/>
  <c r="CA75" i="2"/>
  <c r="CE75" i="2"/>
  <c r="AU75" i="2"/>
  <c r="BW75" i="2"/>
  <c r="BJ75" i="2"/>
  <c r="BN75" i="2"/>
  <c r="BR75" i="2"/>
  <c r="BC75" i="2"/>
  <c r="BF75" i="2"/>
  <c r="BK75" i="2"/>
  <c r="BO75" i="2"/>
  <c r="BG75" i="2"/>
  <c r="BE75" i="2"/>
  <c r="AW75" i="2"/>
  <c r="BA75" i="2"/>
  <c r="BY75" i="2"/>
  <c r="CC75" i="2"/>
  <c r="CG75" i="2"/>
  <c r="BU75" i="2"/>
  <c r="AV75" i="2"/>
  <c r="AZ75" i="2"/>
  <c r="BX75" i="2"/>
  <c r="CB75" i="2"/>
  <c r="CF75" i="2"/>
  <c r="BT75" i="2"/>
  <c r="BH75" i="2"/>
  <c r="BL75" i="2"/>
  <c r="BP75" i="2"/>
  <c r="CR71" i="2"/>
  <c r="CD74" i="2"/>
  <c r="BF74" i="2"/>
  <c r="CS4" i="2"/>
  <c r="CR42" i="2"/>
  <c r="CR63" i="2"/>
  <c r="CR70" i="2"/>
  <c r="CR43" i="2"/>
  <c r="CR68" i="2"/>
  <c r="CR67" i="2"/>
  <c r="CR65" i="2"/>
  <c r="CR69" i="2"/>
  <c r="BV74" i="2"/>
  <c r="BW74" i="2"/>
  <c r="BG74" i="2"/>
  <c r="BS74" i="2"/>
  <c r="BN74" i="2"/>
  <c r="BC74" i="2"/>
  <c r="AZ74" i="2"/>
  <c r="BD74" i="2"/>
  <c r="BH74" i="2"/>
  <c r="BL74" i="2"/>
  <c r="BP74" i="2"/>
  <c r="BT74" i="2"/>
  <c r="BX74" i="2"/>
  <c r="CB74" i="2"/>
  <c r="CF74" i="2"/>
  <c r="AV74" i="2"/>
  <c r="AU74" i="2"/>
  <c r="AX74" i="2"/>
  <c r="AT74" i="2"/>
  <c r="BB74" i="2"/>
  <c r="BJ74" i="2"/>
  <c r="BR74" i="2"/>
  <c r="BZ74" i="2"/>
  <c r="AY74" i="2"/>
  <c r="CE74" i="2"/>
  <c r="BK74" i="2"/>
  <c r="BO74" i="2"/>
  <c r="CA74" i="2"/>
  <c r="AW74" i="2"/>
  <c r="BA74" i="2"/>
  <c r="BE74" i="2"/>
  <c r="BI74" i="2"/>
  <c r="BM74" i="2"/>
  <c r="BQ74" i="2"/>
  <c r="BU74" i="2"/>
  <c r="BY74" i="2"/>
  <c r="CC74" i="2"/>
  <c r="CG74" i="2"/>
  <c r="AA7" i="1" l="1"/>
  <c r="Y6" i="21"/>
  <c r="Y6" i="10"/>
  <c r="AA6" i="1"/>
  <c r="Y5" i="21"/>
  <c r="Y5" i="10"/>
  <c r="Z5" i="1"/>
  <c r="X4" i="10"/>
  <c r="X4" i="21"/>
  <c r="AB7" i="1"/>
  <c r="Z6" i="21"/>
  <c r="Z6" i="10"/>
  <c r="AA5" i="1"/>
  <c r="Y4" i="10"/>
  <c r="Y4" i="21"/>
  <c r="Z6" i="1"/>
  <c r="X5" i="10"/>
  <c r="X5" i="21"/>
  <c r="J73" i="21"/>
  <c r="J76" i="21" s="1"/>
  <c r="CR34" i="2"/>
  <c r="CS33" i="2"/>
  <c r="CS32" i="2"/>
  <c r="CS28" i="2"/>
  <c r="CS27" i="2"/>
  <c r="CS31" i="2"/>
  <c r="CS30" i="2"/>
  <c r="CS29" i="2"/>
  <c r="CS26" i="2"/>
  <c r="Y10" i="1"/>
  <c r="W9" i="10"/>
  <c r="W9" i="21"/>
  <c r="X10" i="1"/>
  <c r="V9" i="21"/>
  <c r="V9" i="10"/>
  <c r="AA9" i="1"/>
  <c r="Y8" i="10"/>
  <c r="Y8" i="21"/>
  <c r="Z9" i="1"/>
  <c r="X8" i="10"/>
  <c r="X8" i="21"/>
  <c r="Z8" i="1"/>
  <c r="X7" i="21"/>
  <c r="X7" i="10"/>
  <c r="AA8" i="1"/>
  <c r="Y7" i="10"/>
  <c r="Y7" i="21"/>
  <c r="Y11" i="1"/>
  <c r="W10" i="10"/>
  <c r="W10" i="21"/>
  <c r="Z11" i="1"/>
  <c r="Z38" i="1" s="1"/>
  <c r="X10" i="10"/>
  <c r="X10" i="21"/>
  <c r="M15" i="1"/>
  <c r="M26" i="1" s="1"/>
  <c r="L17" i="21"/>
  <c r="L28" i="21" s="1"/>
  <c r="L16" i="21"/>
  <c r="L27" i="21" s="1"/>
  <c r="M14" i="1"/>
  <c r="M25" i="1" s="1"/>
  <c r="L18" i="1"/>
  <c r="L29" i="1" s="1"/>
  <c r="K20" i="21"/>
  <c r="K31" i="21" s="1"/>
  <c r="M19" i="1"/>
  <c r="M30" i="1" s="1"/>
  <c r="L21" i="21"/>
  <c r="L32" i="21" s="1"/>
  <c r="L16" i="1"/>
  <c r="L27" i="1" s="1"/>
  <c r="K18" i="21"/>
  <c r="K29" i="21" s="1"/>
  <c r="L17" i="1"/>
  <c r="L28" i="1" s="1"/>
  <c r="K19" i="21"/>
  <c r="K30" i="21" s="1"/>
  <c r="M20" i="1"/>
  <c r="M31" i="1" s="1"/>
  <c r="L22" i="21"/>
  <c r="L33" i="21" s="1"/>
  <c r="CR23" i="2"/>
  <c r="CS22" i="2"/>
  <c r="CS20" i="2"/>
  <c r="K71" i="21" s="1"/>
  <c r="CS21" i="2"/>
  <c r="K72" i="21" s="1"/>
  <c r="CS18" i="2"/>
  <c r="K69" i="21" s="1"/>
  <c r="CS19" i="2"/>
  <c r="K70" i="21" s="1"/>
  <c r="CS17" i="2"/>
  <c r="K68" i="21" s="1"/>
  <c r="CS16" i="2"/>
  <c r="K67" i="21" s="1"/>
  <c r="CS71" i="2"/>
  <c r="AT37" i="3"/>
  <c r="AT49" i="3"/>
  <c r="AT50" i="3" s="1"/>
  <c r="AT53" i="3" s="1"/>
  <c r="BL37" i="3"/>
  <c r="BL49" i="3"/>
  <c r="BL50" i="3" s="1"/>
  <c r="BL53" i="3" s="1"/>
  <c r="BI37" i="3"/>
  <c r="BI49" i="3"/>
  <c r="BI50" i="3" s="1"/>
  <c r="BI53" i="3" s="1"/>
  <c r="BM37" i="3"/>
  <c r="BM49" i="3"/>
  <c r="BM50" i="3" s="1"/>
  <c r="BM53" i="3" s="1"/>
  <c r="BS37" i="3"/>
  <c r="BS49" i="3"/>
  <c r="BS50" i="3" s="1"/>
  <c r="BS53" i="3" s="1"/>
  <c r="CB37" i="3"/>
  <c r="CB49" i="3"/>
  <c r="CB50" i="3" s="1"/>
  <c r="CB53" i="3" s="1"/>
  <c r="CD37" i="3"/>
  <c r="CD49" i="3"/>
  <c r="CD50" i="3" s="1"/>
  <c r="CD53" i="3" s="1"/>
  <c r="BG37" i="3"/>
  <c r="BG49" i="3"/>
  <c r="BG50" i="3" s="1"/>
  <c r="BG53" i="3" s="1"/>
  <c r="BE37" i="3"/>
  <c r="BE49" i="3"/>
  <c r="BE50" i="3" s="1"/>
  <c r="BE53" i="3" s="1"/>
  <c r="BX37" i="3"/>
  <c r="BX49" i="3"/>
  <c r="BX50" i="3" s="1"/>
  <c r="BX53" i="3" s="1"/>
  <c r="BZ37" i="3"/>
  <c r="BZ49" i="3"/>
  <c r="BZ50" i="3" s="1"/>
  <c r="BZ53" i="3" s="1"/>
  <c r="BA37" i="3"/>
  <c r="BA49" i="3"/>
  <c r="BA50" i="3" s="1"/>
  <c r="BA53" i="3" s="1"/>
  <c r="BC37" i="3"/>
  <c r="BC49" i="3"/>
  <c r="BC50" i="3" s="1"/>
  <c r="BC53" i="3" s="1"/>
  <c r="BD37" i="3"/>
  <c r="BD49" i="3"/>
  <c r="BD50" i="3" s="1"/>
  <c r="BD53" i="3" s="1"/>
  <c r="BY37" i="3"/>
  <c r="BY49" i="3"/>
  <c r="BY50" i="3" s="1"/>
  <c r="BY53" i="3" s="1"/>
  <c r="AS37" i="3"/>
  <c r="AS49" i="3"/>
  <c r="AS50" i="3" s="1"/>
  <c r="AS53" i="3" s="1"/>
  <c r="CE37" i="3"/>
  <c r="CE49" i="3"/>
  <c r="CE50" i="3" s="1"/>
  <c r="CE53" i="3" s="1"/>
  <c r="BO37" i="3"/>
  <c r="BO49" i="3"/>
  <c r="BO50" i="3" s="1"/>
  <c r="BO53" i="3" s="1"/>
  <c r="AY37" i="3"/>
  <c r="AY49" i="3"/>
  <c r="AY50" i="3" s="1"/>
  <c r="AY53" i="3" s="1"/>
  <c r="BF37" i="3"/>
  <c r="BF49" i="3"/>
  <c r="BF50" i="3" s="1"/>
  <c r="BF53" i="3" s="1"/>
  <c r="AV37" i="3"/>
  <c r="AV49" i="3"/>
  <c r="AV50" i="3" s="1"/>
  <c r="AV53" i="3" s="1"/>
  <c r="BW37" i="3"/>
  <c r="BW49" i="3"/>
  <c r="BW50" i="3" s="1"/>
  <c r="BW53" i="3" s="1"/>
  <c r="BU37" i="3"/>
  <c r="BU49" i="3"/>
  <c r="BU50" i="3" s="1"/>
  <c r="BU53" i="3" s="1"/>
  <c r="BH37" i="3"/>
  <c r="BH49" i="3"/>
  <c r="BH50" i="3" s="1"/>
  <c r="BH53" i="3" s="1"/>
  <c r="AX37" i="3"/>
  <c r="AX49" i="3"/>
  <c r="AX50" i="3" s="1"/>
  <c r="AX53" i="3" s="1"/>
  <c r="AU37" i="3"/>
  <c r="AU49" i="3"/>
  <c r="AU50" i="3" s="1"/>
  <c r="AU53" i="3" s="1"/>
  <c r="BR37" i="3"/>
  <c r="BR49" i="3"/>
  <c r="BR50" i="3" s="1"/>
  <c r="BR53" i="3" s="1"/>
  <c r="BT37" i="3"/>
  <c r="BT49" i="3"/>
  <c r="BT50" i="3" s="1"/>
  <c r="BT53" i="3" s="1"/>
  <c r="BN37" i="3"/>
  <c r="BN49" i="3"/>
  <c r="BN50" i="3" s="1"/>
  <c r="BN53" i="3" s="1"/>
  <c r="CF37" i="3"/>
  <c r="CF49" i="3"/>
  <c r="CF50" i="3" s="1"/>
  <c r="CF53" i="3" s="1"/>
  <c r="CL75" i="2"/>
  <c r="BP37" i="3"/>
  <c r="BP49" i="3"/>
  <c r="BP50" i="3" s="1"/>
  <c r="BP53" i="3" s="1"/>
  <c r="AZ37" i="3"/>
  <c r="AZ49" i="3"/>
  <c r="AZ50" i="3" s="1"/>
  <c r="AZ53" i="3" s="1"/>
  <c r="BJ37" i="3"/>
  <c r="BJ49" i="3"/>
  <c r="BJ50" i="3" s="1"/>
  <c r="BJ53" i="3" s="1"/>
  <c r="BQ37" i="3"/>
  <c r="BQ49" i="3"/>
  <c r="BQ50" i="3" s="1"/>
  <c r="BQ53" i="3" s="1"/>
  <c r="AW37" i="3"/>
  <c r="AW49" i="3"/>
  <c r="AW50" i="3" s="1"/>
  <c r="AW53" i="3" s="1"/>
  <c r="CA37" i="3"/>
  <c r="CA49" i="3"/>
  <c r="CA50" i="3" s="1"/>
  <c r="CA53" i="3" s="1"/>
  <c r="BK37" i="3"/>
  <c r="BK49" i="3"/>
  <c r="BK50" i="3" s="1"/>
  <c r="BK53" i="3" s="1"/>
  <c r="BB37" i="3"/>
  <c r="BB49" i="3"/>
  <c r="BB50" i="3" s="1"/>
  <c r="BB53" i="3" s="1"/>
  <c r="BV37" i="3"/>
  <c r="BV49" i="3"/>
  <c r="BV50" i="3" s="1"/>
  <c r="BV53" i="3" s="1"/>
  <c r="CC37" i="3"/>
  <c r="CC49" i="3"/>
  <c r="CC50" i="3" s="1"/>
  <c r="CC53" i="3" s="1"/>
  <c r="CT4" i="2"/>
  <c r="CS63" i="2"/>
  <c r="CS43" i="2"/>
  <c r="CS68" i="2"/>
  <c r="CS65" i="2"/>
  <c r="CS67" i="2"/>
  <c r="CS42" i="2"/>
  <c r="CS70" i="2"/>
  <c r="CS69" i="2"/>
  <c r="AF87" i="10"/>
  <c r="AE87" i="10"/>
  <c r="AD87" i="10"/>
  <c r="AC87" i="10"/>
  <c r="AB87" i="10"/>
  <c r="AA87" i="10"/>
  <c r="Z87" i="10"/>
  <c r="Y87" i="10"/>
  <c r="AJ47" i="20"/>
  <c r="AP28" i="20"/>
  <c r="AN28" i="20"/>
  <c r="AL28" i="20"/>
  <c r="AJ28" i="20"/>
  <c r="AD33" i="20"/>
  <c r="AH28" i="20"/>
  <c r="AF28" i="20"/>
  <c r="AD28" i="20"/>
  <c r="AB28" i="20"/>
  <c r="Z28" i="20"/>
  <c r="X28" i="20"/>
  <c r="V28" i="20"/>
  <c r="T28" i="20"/>
  <c r="R28" i="20"/>
  <c r="P28" i="20"/>
  <c r="N28" i="20"/>
  <c r="L28" i="20"/>
  <c r="Y38" i="1"/>
  <c r="AE54" i="2"/>
  <c r="AE58" i="2" s="1"/>
  <c r="AD54" i="2"/>
  <c r="AD58" i="2" s="1"/>
  <c r="AC54" i="2"/>
  <c r="AC58" i="2" s="1"/>
  <c r="AE51" i="2"/>
  <c r="AD51" i="2"/>
  <c r="AC51" i="2"/>
  <c r="AE45" i="2"/>
  <c r="AD45" i="2"/>
  <c r="AC45" i="2"/>
  <c r="AE13" i="2"/>
  <c r="AD13" i="2"/>
  <c r="AC13" i="2"/>
  <c r="AB54" i="2"/>
  <c r="AB58" i="2" s="1"/>
  <c r="AA54" i="2"/>
  <c r="AA58" i="2" s="1"/>
  <c r="Z54" i="2"/>
  <c r="AB51" i="2"/>
  <c r="AA51" i="2"/>
  <c r="Z51" i="2"/>
  <c r="AB45" i="2"/>
  <c r="AA45" i="2"/>
  <c r="Z45" i="2"/>
  <c r="AB13" i="2"/>
  <c r="AA13" i="2"/>
  <c r="Z13" i="2"/>
  <c r="AS54" i="2"/>
  <c r="AR54" i="2"/>
  <c r="AR58" i="2" s="1"/>
  <c r="AQ54" i="2"/>
  <c r="AQ58" i="2" s="1"/>
  <c r="AP54" i="2"/>
  <c r="AP58" i="2" s="1"/>
  <c r="AO54" i="2"/>
  <c r="AO58" i="2" s="1"/>
  <c r="AN54" i="2"/>
  <c r="AN58" i="2" s="1"/>
  <c r="AM54" i="2"/>
  <c r="AM58" i="2" s="1"/>
  <c r="AL54" i="2"/>
  <c r="AL58" i="2" s="1"/>
  <c r="AK54" i="2"/>
  <c r="AK58" i="2" s="1"/>
  <c r="AJ54" i="2"/>
  <c r="AJ58" i="2" s="1"/>
  <c r="AI54" i="2"/>
  <c r="AI58" i="2" s="1"/>
  <c r="AH54" i="2"/>
  <c r="AH58" i="2" s="1"/>
  <c r="AG54" i="2"/>
  <c r="AG58" i="2" s="1"/>
  <c r="AF54" i="2"/>
  <c r="AF58" i="2" s="1"/>
  <c r="AS51" i="2"/>
  <c r="AR51" i="2"/>
  <c r="AQ51" i="2"/>
  <c r="AP51" i="2"/>
  <c r="AO51" i="2"/>
  <c r="AN51" i="2"/>
  <c r="AM51" i="2"/>
  <c r="AL51" i="2"/>
  <c r="AK51" i="2"/>
  <c r="AJ51" i="2"/>
  <c r="AI51" i="2"/>
  <c r="AH51" i="2"/>
  <c r="AG51" i="2"/>
  <c r="AF51" i="2"/>
  <c r="AR45" i="2"/>
  <c r="AQ45" i="2"/>
  <c r="AP45" i="2"/>
  <c r="AO45" i="2"/>
  <c r="AN45" i="2"/>
  <c r="AM45" i="2"/>
  <c r="AL45" i="2"/>
  <c r="AK45" i="2"/>
  <c r="AJ45" i="2"/>
  <c r="AI45" i="2"/>
  <c r="AH45" i="2"/>
  <c r="AG45" i="2"/>
  <c r="AF45" i="2"/>
  <c r="AS13" i="2"/>
  <c r="AR13" i="2"/>
  <c r="AQ13" i="2"/>
  <c r="AP13" i="2"/>
  <c r="AO13" i="2"/>
  <c r="AN13" i="2"/>
  <c r="AM13" i="2"/>
  <c r="AL13" i="2"/>
  <c r="AK13" i="2"/>
  <c r="AJ13" i="2"/>
  <c r="AI13" i="2"/>
  <c r="AH13" i="2"/>
  <c r="AG13" i="2"/>
  <c r="AF13" i="2"/>
  <c r="AB6" i="1" l="1"/>
  <c r="Z5" i="21"/>
  <c r="Z5" i="10"/>
  <c r="AC5" i="1"/>
  <c r="AA4" i="21"/>
  <c r="AA4" i="10"/>
  <c r="AD7" i="1"/>
  <c r="AB6" i="21"/>
  <c r="AB6" i="10"/>
  <c r="AB5" i="1"/>
  <c r="Z4" i="21"/>
  <c r="Z4" i="10"/>
  <c r="AC6" i="1"/>
  <c r="AA5" i="21"/>
  <c r="AA5" i="10"/>
  <c r="AC7" i="1"/>
  <c r="AA6" i="21"/>
  <c r="AA6" i="10"/>
  <c r="K73" i="21"/>
  <c r="K76" i="21" s="1"/>
  <c r="CT33" i="2"/>
  <c r="CT32" i="2"/>
  <c r="CT31" i="2"/>
  <c r="CT27" i="2"/>
  <c r="CT30" i="2"/>
  <c r="CT29" i="2"/>
  <c r="CT28" i="2"/>
  <c r="CT26" i="2"/>
  <c r="CT34" i="2" s="1"/>
  <c r="CS34" i="2"/>
  <c r="Z10" i="1"/>
  <c r="X9" i="10"/>
  <c r="X9" i="21"/>
  <c r="AA10" i="1"/>
  <c r="Y9" i="10"/>
  <c r="Y9" i="21"/>
  <c r="AB9" i="1"/>
  <c r="Z8" i="10"/>
  <c r="Z8" i="21"/>
  <c r="AC9" i="1"/>
  <c r="AA8" i="21"/>
  <c r="AA8" i="10"/>
  <c r="AC8" i="1"/>
  <c r="AA7" i="10"/>
  <c r="AA7" i="21"/>
  <c r="AB8" i="1"/>
  <c r="Z7" i="10"/>
  <c r="Z7" i="21"/>
  <c r="AB11" i="1"/>
  <c r="Z10" i="10"/>
  <c r="Z10" i="21"/>
  <c r="AA11" i="1"/>
  <c r="Y10" i="21"/>
  <c r="Y10" i="10"/>
  <c r="Y11" i="10" s="1"/>
  <c r="N20" i="1"/>
  <c r="N31" i="1" s="1"/>
  <c r="M22" i="21"/>
  <c r="M33" i="21" s="1"/>
  <c r="M16" i="1"/>
  <c r="M27" i="1" s="1"/>
  <c r="L18" i="21"/>
  <c r="L29" i="21" s="1"/>
  <c r="L38" i="21" s="1"/>
  <c r="M18" i="1"/>
  <c r="M29" i="1" s="1"/>
  <c r="L20" i="21"/>
  <c r="L31" i="21" s="1"/>
  <c r="M17" i="1"/>
  <c r="M28" i="1" s="1"/>
  <c r="L19" i="21"/>
  <c r="L30" i="21" s="1"/>
  <c r="N19" i="1"/>
  <c r="N30" i="1" s="1"/>
  <c r="M21" i="21"/>
  <c r="M32" i="21" s="1"/>
  <c r="M16" i="21"/>
  <c r="M27" i="21" s="1"/>
  <c r="N14" i="1"/>
  <c r="N25" i="1" s="1"/>
  <c r="N15" i="1"/>
  <c r="N26" i="1" s="1"/>
  <c r="M17" i="21"/>
  <c r="M28" i="21" s="1"/>
  <c r="CS23" i="2"/>
  <c r="CT22" i="2"/>
  <c r="CT21" i="2"/>
  <c r="L72" i="21" s="1"/>
  <c r="CT19" i="2"/>
  <c r="L70" i="21" s="1"/>
  <c r="CT18" i="2"/>
  <c r="L69" i="21" s="1"/>
  <c r="CT17" i="2"/>
  <c r="L68" i="21" s="1"/>
  <c r="CT20" i="2"/>
  <c r="L71" i="21" s="1"/>
  <c r="CT16" i="2"/>
  <c r="L67" i="21" s="1"/>
  <c r="AN75" i="2"/>
  <c r="AC75" i="2"/>
  <c r="AF75" i="2"/>
  <c r="AR75" i="2"/>
  <c r="AJ75" i="2"/>
  <c r="AH75" i="2"/>
  <c r="AD75" i="2"/>
  <c r="AA75" i="2"/>
  <c r="AI75" i="2"/>
  <c r="AM75" i="2"/>
  <c r="AQ75" i="2"/>
  <c r="AG75" i="2"/>
  <c r="AO75" i="2"/>
  <c r="AK75" i="2"/>
  <c r="AL75" i="2"/>
  <c r="AP75" i="2"/>
  <c r="AB75" i="2"/>
  <c r="AE75" i="2"/>
  <c r="CT71" i="2"/>
  <c r="CU4" i="2"/>
  <c r="CT63" i="2"/>
  <c r="CT43" i="2"/>
  <c r="CT70" i="2"/>
  <c r="CT42" i="2"/>
  <c r="CT69" i="2"/>
  <c r="CT68" i="2"/>
  <c r="CT65" i="2"/>
  <c r="CT67" i="2"/>
  <c r="AS45" i="2"/>
  <c r="AS58" i="2"/>
  <c r="AC74" i="2"/>
  <c r="AA74" i="2"/>
  <c r="AB74" i="2"/>
  <c r="Z58" i="2"/>
  <c r="Z74" i="2" s="1"/>
  <c r="AE74" i="2"/>
  <c r="AD74" i="2"/>
  <c r="AH74" i="2"/>
  <c r="AL74" i="2"/>
  <c r="AP74" i="2"/>
  <c r="AG74" i="2"/>
  <c r="AK74" i="2"/>
  <c r="AO74" i="2"/>
  <c r="AI74" i="2"/>
  <c r="AM74" i="2"/>
  <c r="AQ74" i="2"/>
  <c r="AF74" i="2"/>
  <c r="AJ74" i="2"/>
  <c r="AN74" i="2"/>
  <c r="AR74" i="2"/>
  <c r="AE7" i="1" l="1"/>
  <c r="AC6" i="21"/>
  <c r="AC6" i="10"/>
  <c r="AE6" i="1"/>
  <c r="AC5" i="21"/>
  <c r="AC5" i="10"/>
  <c r="AD5" i="1"/>
  <c r="AB4" i="10"/>
  <c r="AB4" i="21"/>
  <c r="AF7" i="1"/>
  <c r="AD6" i="21"/>
  <c r="AD6" i="10"/>
  <c r="AE5" i="1"/>
  <c r="AC4" i="10"/>
  <c r="AC4" i="21"/>
  <c r="AD6" i="1"/>
  <c r="AB5" i="21"/>
  <c r="AB5" i="10"/>
  <c r="L73" i="21"/>
  <c r="L76" i="21" s="1"/>
  <c r="CU32" i="2"/>
  <c r="CU31" i="2"/>
  <c r="CU33" i="2"/>
  <c r="CU30" i="2"/>
  <c r="CU29" i="2"/>
  <c r="CU28" i="2"/>
  <c r="CU26" i="2"/>
  <c r="CU34" i="2" s="1"/>
  <c r="CU27" i="2"/>
  <c r="Y11" i="21"/>
  <c r="AC10" i="1"/>
  <c r="AA9" i="10"/>
  <c r="AA9" i="21"/>
  <c r="AB10" i="1"/>
  <c r="Z9" i="21"/>
  <c r="Z11" i="21" s="1"/>
  <c r="Z9" i="10"/>
  <c r="Z11" i="10"/>
  <c r="AE9" i="1"/>
  <c r="AC8" i="10"/>
  <c r="AC8" i="21"/>
  <c r="AD9" i="1"/>
  <c r="AB8" i="10"/>
  <c r="AB8" i="21"/>
  <c r="AD8" i="1"/>
  <c r="AB7" i="21"/>
  <c r="AB7" i="10"/>
  <c r="AE8" i="1"/>
  <c r="AC7" i="10"/>
  <c r="AC7" i="21"/>
  <c r="AC11" i="1"/>
  <c r="AA10" i="10"/>
  <c r="AA10" i="21"/>
  <c r="AA11" i="21" s="1"/>
  <c r="AA38" i="1"/>
  <c r="AD11" i="1"/>
  <c r="AB10" i="10"/>
  <c r="AB10" i="21"/>
  <c r="AB38" i="1"/>
  <c r="O20" i="1"/>
  <c r="O31" i="1" s="1"/>
  <c r="N22" i="21"/>
  <c r="N33" i="21" s="1"/>
  <c r="N17" i="1"/>
  <c r="N28" i="1" s="1"/>
  <c r="M19" i="21"/>
  <c r="M30" i="21" s="1"/>
  <c r="N16" i="1"/>
  <c r="N27" i="1" s="1"/>
  <c r="M18" i="21"/>
  <c r="M29" i="21" s="1"/>
  <c r="M38" i="21" s="1"/>
  <c r="N16" i="21"/>
  <c r="N27" i="21" s="1"/>
  <c r="O14" i="1"/>
  <c r="O25" i="1" s="1"/>
  <c r="N18" i="1"/>
  <c r="N29" i="1" s="1"/>
  <c r="M20" i="21"/>
  <c r="M31" i="21" s="1"/>
  <c r="O15" i="1"/>
  <c r="O26" i="1" s="1"/>
  <c r="N17" i="21"/>
  <c r="N28" i="21" s="1"/>
  <c r="O19" i="1"/>
  <c r="O30" i="1" s="1"/>
  <c r="N21" i="21"/>
  <c r="N32" i="21" s="1"/>
  <c r="CT23" i="2"/>
  <c r="CU21" i="2"/>
  <c r="M72" i="21" s="1"/>
  <c r="CU20" i="2"/>
  <c r="M71" i="21" s="1"/>
  <c r="CU19" i="2"/>
  <c r="M70" i="21" s="1"/>
  <c r="CU18" i="2"/>
  <c r="M69" i="21" s="1"/>
  <c r="CU22" i="2"/>
  <c r="CU17" i="2"/>
  <c r="M68" i="21" s="1"/>
  <c r="CU16" i="2"/>
  <c r="Z75" i="2"/>
  <c r="Y49" i="3" s="1"/>
  <c r="Y50" i="3" s="1"/>
  <c r="Y53" i="3" s="1"/>
  <c r="AS75" i="2"/>
  <c r="Z49" i="3"/>
  <c r="Z50" i="3" s="1"/>
  <c r="Z53" i="3" s="1"/>
  <c r="AF49" i="3"/>
  <c r="AF50" i="3" s="1"/>
  <c r="AF53" i="3" s="1"/>
  <c r="AO49" i="3"/>
  <c r="AO50" i="3" s="1"/>
  <c r="AO53" i="3" s="1"/>
  <c r="AB49" i="3"/>
  <c r="AB50" i="3" s="1"/>
  <c r="AB53" i="3" s="1"/>
  <c r="AM49" i="3"/>
  <c r="AM50" i="3" s="1"/>
  <c r="AM53" i="3" s="1"/>
  <c r="AC49" i="3"/>
  <c r="AC50" i="3" s="1"/>
  <c r="AC53" i="3" s="1"/>
  <c r="AH49" i="3"/>
  <c r="AH50" i="3" s="1"/>
  <c r="AH53" i="3" s="1"/>
  <c r="AN49" i="3"/>
  <c r="AN50" i="3" s="1"/>
  <c r="AN53" i="3" s="1"/>
  <c r="AK49" i="3"/>
  <c r="AK50" i="3" s="1"/>
  <c r="AK53" i="3" s="1"/>
  <c r="AL49" i="3"/>
  <c r="AL50" i="3" s="1"/>
  <c r="AL53" i="3" s="1"/>
  <c r="AI49" i="3"/>
  <c r="AI50" i="3" s="1"/>
  <c r="AI53" i="3" s="1"/>
  <c r="AD49" i="3"/>
  <c r="AD50" i="3" s="1"/>
  <c r="AD53" i="3" s="1"/>
  <c r="AE49" i="3"/>
  <c r="AE50" i="3" s="1"/>
  <c r="AE53" i="3" s="1"/>
  <c r="AQ49" i="3"/>
  <c r="AQ50" i="3" s="1"/>
  <c r="AQ53" i="3" s="1"/>
  <c r="AP49" i="3"/>
  <c r="AP50" i="3" s="1"/>
  <c r="AP53" i="3" s="1"/>
  <c r="AJ49" i="3"/>
  <c r="AJ50" i="3" s="1"/>
  <c r="AJ53" i="3" s="1"/>
  <c r="AG49" i="3"/>
  <c r="AG50" i="3" s="1"/>
  <c r="AG53" i="3" s="1"/>
  <c r="AA49" i="3"/>
  <c r="AA50" i="3" s="1"/>
  <c r="AA53" i="3" s="1"/>
  <c r="CU71" i="2"/>
  <c r="AS74" i="2"/>
  <c r="AR37" i="3" s="1"/>
  <c r="CV4" i="2"/>
  <c r="CU43" i="2"/>
  <c r="CU68" i="2"/>
  <c r="CU70" i="2"/>
  <c r="CU67" i="2"/>
  <c r="CU69" i="2"/>
  <c r="CU42" i="2"/>
  <c r="CU65" i="2"/>
  <c r="CU63" i="2"/>
  <c r="Y37" i="3"/>
  <c r="AM37" i="3"/>
  <c r="AJ37" i="3"/>
  <c r="AI37" i="3"/>
  <c r="AF37" i="3"/>
  <c r="AB37" i="3"/>
  <c r="AE37" i="3"/>
  <c r="AO37" i="3"/>
  <c r="AA37" i="3"/>
  <c r="Z37" i="3"/>
  <c r="AL37" i="3"/>
  <c r="AG37" i="3"/>
  <c r="AH37" i="3"/>
  <c r="AC37" i="3"/>
  <c r="AQ37" i="3"/>
  <c r="AP37" i="3"/>
  <c r="AN37" i="3"/>
  <c r="AK37" i="3"/>
  <c r="AD37" i="3"/>
  <c r="E36" i="3"/>
  <c r="F36" i="3" s="1"/>
  <c r="G36" i="3" s="1"/>
  <c r="H36" i="3" s="1"/>
  <c r="I36" i="3" s="1"/>
  <c r="J36" i="3" s="1"/>
  <c r="K36" i="3" s="1"/>
  <c r="L36" i="3" s="1"/>
  <c r="M36" i="3" s="1"/>
  <c r="N36" i="3" s="1"/>
  <c r="O36" i="3" s="1"/>
  <c r="P36" i="3" s="1"/>
  <c r="Q36" i="3" s="1"/>
  <c r="R36" i="3" s="1"/>
  <c r="S36" i="3" s="1"/>
  <c r="T36" i="3" s="1"/>
  <c r="U36" i="3" s="1"/>
  <c r="V36" i="3" s="1"/>
  <c r="W36" i="3" s="1"/>
  <c r="X36" i="3" s="1"/>
  <c r="Y36" i="3" s="1"/>
  <c r="Z36" i="3" s="1"/>
  <c r="AA36" i="3" s="1"/>
  <c r="AB36" i="3" s="1"/>
  <c r="AC36" i="3" s="1"/>
  <c r="AD36" i="3" s="1"/>
  <c r="AE36" i="3" s="1"/>
  <c r="AF36" i="3" s="1"/>
  <c r="AG36" i="3" s="1"/>
  <c r="AH36" i="3" s="1"/>
  <c r="AI36" i="3" s="1"/>
  <c r="AJ36" i="3" s="1"/>
  <c r="AK36" i="3" s="1"/>
  <c r="AL36" i="3" s="1"/>
  <c r="AM36" i="3" s="1"/>
  <c r="AN36" i="3" s="1"/>
  <c r="AO36" i="3" s="1"/>
  <c r="AP36" i="3" s="1"/>
  <c r="AQ36" i="3" s="1"/>
  <c r="AR36" i="3" s="1"/>
  <c r="AS36" i="3" s="1"/>
  <c r="AT36" i="3" s="1"/>
  <c r="AU36" i="3" s="1"/>
  <c r="AV36" i="3" s="1"/>
  <c r="AW36" i="3" s="1"/>
  <c r="AX36" i="3" s="1"/>
  <c r="AY36" i="3" s="1"/>
  <c r="AZ36" i="3" s="1"/>
  <c r="BA36" i="3" s="1"/>
  <c r="BB36" i="3" s="1"/>
  <c r="BC36" i="3" s="1"/>
  <c r="BD36" i="3" s="1"/>
  <c r="BE36" i="3" s="1"/>
  <c r="BF36" i="3" s="1"/>
  <c r="BG36" i="3" s="1"/>
  <c r="BH36" i="3" s="1"/>
  <c r="BI36" i="3" s="1"/>
  <c r="BJ36" i="3" s="1"/>
  <c r="BK36" i="3" s="1"/>
  <c r="BL36" i="3" s="1"/>
  <c r="BM36" i="3" s="1"/>
  <c r="BN36" i="3" s="1"/>
  <c r="BO36" i="3" s="1"/>
  <c r="BP36" i="3" s="1"/>
  <c r="BQ36" i="3" s="1"/>
  <c r="BR36" i="3" s="1"/>
  <c r="BS36" i="3" s="1"/>
  <c r="BT36" i="3" s="1"/>
  <c r="BU36" i="3" s="1"/>
  <c r="BV36" i="3" s="1"/>
  <c r="BW36" i="3" s="1"/>
  <c r="BX36" i="3" s="1"/>
  <c r="BY36" i="3" s="1"/>
  <c r="BZ36" i="3" s="1"/>
  <c r="CA36" i="3" s="1"/>
  <c r="CB36" i="3" s="1"/>
  <c r="CC36" i="3" s="1"/>
  <c r="CD36" i="3" s="1"/>
  <c r="CE36" i="3" s="1"/>
  <c r="CF36" i="3" s="1"/>
  <c r="E34" i="3"/>
  <c r="AF6" i="1" l="1"/>
  <c r="AD5" i="21"/>
  <c r="AD5" i="10"/>
  <c r="AG5" i="1"/>
  <c r="AE4" i="21"/>
  <c r="AE4" i="10"/>
  <c r="AH7" i="1"/>
  <c r="AF6" i="21"/>
  <c r="AF6" i="10"/>
  <c r="AF5" i="1"/>
  <c r="AD4" i="21"/>
  <c r="AD4" i="10"/>
  <c r="AG6" i="1"/>
  <c r="AE5" i="21"/>
  <c r="AE5" i="10"/>
  <c r="AG7" i="1"/>
  <c r="AE6" i="21"/>
  <c r="AE6" i="10"/>
  <c r="CV33" i="2"/>
  <c r="CV32" i="2"/>
  <c r="CV29" i="2"/>
  <c r="CV31" i="2"/>
  <c r="CV28" i="2"/>
  <c r="CV30" i="2"/>
  <c r="CV26" i="2"/>
  <c r="CV27" i="2"/>
  <c r="CU23" i="2"/>
  <c r="M67" i="21"/>
  <c r="M73" i="21" s="1"/>
  <c r="M76" i="21" s="1"/>
  <c r="AD10" i="1"/>
  <c r="AB9" i="10"/>
  <c r="AB11" i="10" s="1"/>
  <c r="AB9" i="21"/>
  <c r="AB11" i="21" s="1"/>
  <c r="AE10" i="1"/>
  <c r="AC9" i="10"/>
  <c r="AC9" i="21"/>
  <c r="AA11" i="10"/>
  <c r="AF9" i="1"/>
  <c r="AD8" i="10"/>
  <c r="AD8" i="21"/>
  <c r="AG9" i="1"/>
  <c r="AE8" i="21"/>
  <c r="AE8" i="10"/>
  <c r="AG8" i="1"/>
  <c r="AE7" i="10"/>
  <c r="AE7" i="21"/>
  <c r="AF8" i="1"/>
  <c r="AD7" i="10"/>
  <c r="AD7" i="21"/>
  <c r="AF11" i="1"/>
  <c r="AD10" i="10"/>
  <c r="AD10" i="21"/>
  <c r="AD38" i="1"/>
  <c r="AE11" i="1"/>
  <c r="AC10" i="21"/>
  <c r="AC10" i="10"/>
  <c r="AC11" i="10" s="1"/>
  <c r="AC38" i="1"/>
  <c r="O16" i="1"/>
  <c r="O27" i="1" s="1"/>
  <c r="N18" i="21"/>
  <c r="N29" i="21" s="1"/>
  <c r="N38" i="21" s="1"/>
  <c r="P15" i="1"/>
  <c r="P26" i="1" s="1"/>
  <c r="O17" i="21"/>
  <c r="O28" i="21" s="1"/>
  <c r="P20" i="1"/>
  <c r="P31" i="1" s="1"/>
  <c r="O22" i="21"/>
  <c r="O33" i="21" s="1"/>
  <c r="P19" i="1"/>
  <c r="P30" i="1" s="1"/>
  <c r="O21" i="21"/>
  <c r="O32" i="21" s="1"/>
  <c r="O18" i="1"/>
  <c r="O29" i="1" s="1"/>
  <c r="N20" i="21"/>
  <c r="N31" i="21" s="1"/>
  <c r="O17" i="1"/>
  <c r="O28" i="1" s="1"/>
  <c r="N19" i="21"/>
  <c r="N30" i="21" s="1"/>
  <c r="O16" i="21"/>
  <c r="O27" i="21" s="1"/>
  <c r="P14" i="1"/>
  <c r="P25" i="1" s="1"/>
  <c r="CV21" i="2"/>
  <c r="N72" i="21" s="1"/>
  <c r="CV18" i="2"/>
  <c r="N69" i="21" s="1"/>
  <c r="CV22" i="2"/>
  <c r="CV20" i="2"/>
  <c r="N71" i="21" s="1"/>
  <c r="CV16" i="2"/>
  <c r="N67" i="21" s="1"/>
  <c r="N73" i="21" s="1"/>
  <c r="N76" i="21" s="1"/>
  <c r="CV17" i="2"/>
  <c r="N68" i="21" s="1"/>
  <c r="CV19" i="2"/>
  <c r="N70" i="21" s="1"/>
  <c r="AR49" i="3"/>
  <c r="AR50" i="3" s="1"/>
  <c r="AR53" i="3" s="1"/>
  <c r="CV71" i="2"/>
  <c r="F34" i="3"/>
  <c r="CW4" i="2"/>
  <c r="CV42" i="2"/>
  <c r="CV63" i="2"/>
  <c r="CV70" i="2"/>
  <c r="CV67" i="2"/>
  <c r="CV65" i="2"/>
  <c r="CV69" i="2"/>
  <c r="CV43" i="2"/>
  <c r="CV68" i="2"/>
  <c r="AI7" i="1" l="1"/>
  <c r="AG6" i="21"/>
  <c r="AG6" i="10"/>
  <c r="AI6" i="1"/>
  <c r="AG5" i="21"/>
  <c r="AG5" i="10"/>
  <c r="AH5" i="1"/>
  <c r="AF4" i="10"/>
  <c r="AF4" i="21"/>
  <c r="AJ7" i="1"/>
  <c r="AH6" i="21"/>
  <c r="AH6" i="10"/>
  <c r="AI5" i="1"/>
  <c r="AG4" i="10"/>
  <c r="AG4" i="21"/>
  <c r="AH6" i="1"/>
  <c r="AF5" i="21"/>
  <c r="AF5" i="10"/>
  <c r="CV34" i="2"/>
  <c r="CW33" i="2"/>
  <c r="CW32" i="2"/>
  <c r="CW31" i="2"/>
  <c r="CW28" i="2"/>
  <c r="CW27" i="2"/>
  <c r="CW30" i="2"/>
  <c r="CW29" i="2"/>
  <c r="CW26" i="2"/>
  <c r="AC11" i="21"/>
  <c r="AG10" i="1"/>
  <c r="AE9" i="10"/>
  <c r="AE9" i="21"/>
  <c r="AF10" i="1"/>
  <c r="AD9" i="21"/>
  <c r="AD11" i="21" s="1"/>
  <c r="AD9" i="10"/>
  <c r="AD11" i="10" s="1"/>
  <c r="AI9" i="1"/>
  <c r="AG8" i="10"/>
  <c r="AG8" i="21"/>
  <c r="AH9" i="1"/>
  <c r="AF8" i="10"/>
  <c r="AF8" i="21"/>
  <c r="AH8" i="1"/>
  <c r="AF7" i="21"/>
  <c r="AF7" i="10"/>
  <c r="AI8" i="1"/>
  <c r="AG7" i="10"/>
  <c r="AG7" i="21"/>
  <c r="AG11" i="1"/>
  <c r="AE10" i="10"/>
  <c r="AE10" i="21"/>
  <c r="AE11" i="21" s="1"/>
  <c r="AE38" i="1"/>
  <c r="AH11" i="1"/>
  <c r="AF10" i="10"/>
  <c r="AF10" i="21"/>
  <c r="AF38" i="1"/>
  <c r="P16" i="21"/>
  <c r="P27" i="21" s="1"/>
  <c r="Q14" i="1"/>
  <c r="Q25" i="1" s="1"/>
  <c r="P18" i="1"/>
  <c r="P29" i="1" s="1"/>
  <c r="O20" i="21"/>
  <c r="O31" i="21" s="1"/>
  <c r="Q20" i="1"/>
  <c r="Q31" i="1" s="1"/>
  <c r="P22" i="21"/>
  <c r="P33" i="21" s="1"/>
  <c r="P16" i="1"/>
  <c r="P27" i="1" s="1"/>
  <c r="O18" i="21"/>
  <c r="O29" i="21" s="1"/>
  <c r="O38" i="21" s="1"/>
  <c r="P17" i="1"/>
  <c r="P28" i="1" s="1"/>
  <c r="O19" i="21"/>
  <c r="O30" i="21" s="1"/>
  <c r="Q19" i="1"/>
  <c r="Q30" i="1" s="1"/>
  <c r="P21" i="21"/>
  <c r="P32" i="21" s="1"/>
  <c r="Q15" i="1"/>
  <c r="Q26" i="1" s="1"/>
  <c r="P17" i="21"/>
  <c r="P28" i="21" s="1"/>
  <c r="CW22" i="2"/>
  <c r="CW20" i="2"/>
  <c r="O71" i="21" s="1"/>
  <c r="CW19" i="2"/>
  <c r="O70" i="21" s="1"/>
  <c r="CW21" i="2"/>
  <c r="O72" i="21" s="1"/>
  <c r="CW17" i="2"/>
  <c r="O68" i="21" s="1"/>
  <c r="CW18" i="2"/>
  <c r="O69" i="21" s="1"/>
  <c r="CW16" i="2"/>
  <c r="O67" i="21" s="1"/>
  <c r="CV23" i="2"/>
  <c r="CW71" i="2"/>
  <c r="G34" i="3"/>
  <c r="CX4" i="2"/>
  <c r="CW63" i="2"/>
  <c r="CW42" i="2"/>
  <c r="CW43" i="2"/>
  <c r="CW70" i="2"/>
  <c r="CW68" i="2"/>
  <c r="CW65" i="2"/>
  <c r="CW67" i="2"/>
  <c r="CW69" i="2"/>
  <c r="AJ6" i="1" l="1"/>
  <c r="AH5" i="21"/>
  <c r="AH5" i="10"/>
  <c r="AK5" i="1"/>
  <c r="AI4" i="21"/>
  <c r="AI4" i="10"/>
  <c r="AL7" i="1"/>
  <c r="AJ6" i="21"/>
  <c r="AJ6" i="10"/>
  <c r="AJ5" i="1"/>
  <c r="AH4" i="21"/>
  <c r="AH4" i="10"/>
  <c r="AK6" i="1"/>
  <c r="AI5" i="21"/>
  <c r="AI5" i="10"/>
  <c r="AK7" i="1"/>
  <c r="AI6" i="21"/>
  <c r="AI6" i="10"/>
  <c r="O73" i="21"/>
  <c r="O76" i="21" s="1"/>
  <c r="CX33" i="2"/>
  <c r="CX32" i="2"/>
  <c r="CX31" i="2"/>
  <c r="CX27" i="2"/>
  <c r="CX30" i="2"/>
  <c r="CX29" i="2"/>
  <c r="CX28" i="2"/>
  <c r="CX26" i="2"/>
  <c r="CW34" i="2"/>
  <c r="AH10" i="1"/>
  <c r="AF9" i="10"/>
  <c r="AF11" i="10" s="1"/>
  <c r="AF9" i="21"/>
  <c r="AF11" i="21" s="1"/>
  <c r="AI10" i="1"/>
  <c r="AG9" i="10"/>
  <c r="AG9" i="21"/>
  <c r="AE11" i="10"/>
  <c r="AJ9" i="1"/>
  <c r="AH8" i="10"/>
  <c r="AH8" i="21"/>
  <c r="AK9" i="1"/>
  <c r="AI8" i="21"/>
  <c r="AI8" i="10"/>
  <c r="AK8" i="1"/>
  <c r="AI7" i="10"/>
  <c r="AI7" i="21"/>
  <c r="AJ8" i="1"/>
  <c r="AH7" i="10"/>
  <c r="AH7" i="21"/>
  <c r="AJ11" i="1"/>
  <c r="AH10" i="10"/>
  <c r="AH10" i="21"/>
  <c r="AH38" i="1"/>
  <c r="AI11" i="1"/>
  <c r="AG10" i="21"/>
  <c r="AG10" i="10"/>
  <c r="AG11" i="10" s="1"/>
  <c r="AG38" i="1"/>
  <c r="Q16" i="21"/>
  <c r="Q27" i="21" s="1"/>
  <c r="R14" i="1"/>
  <c r="R25" i="1" s="1"/>
  <c r="R19" i="1"/>
  <c r="R30" i="1" s="1"/>
  <c r="Q21" i="21"/>
  <c r="Q32" i="21" s="1"/>
  <c r="Q16" i="1"/>
  <c r="Q27" i="1" s="1"/>
  <c r="P18" i="21"/>
  <c r="P29" i="21" s="1"/>
  <c r="P38" i="21" s="1"/>
  <c r="R20" i="1"/>
  <c r="R31" i="1" s="1"/>
  <c r="Q22" i="21"/>
  <c r="Q33" i="21" s="1"/>
  <c r="R15" i="1"/>
  <c r="R26" i="1" s="1"/>
  <c r="Q17" i="21"/>
  <c r="Q28" i="21" s="1"/>
  <c r="Q17" i="1"/>
  <c r="Q28" i="1" s="1"/>
  <c r="P19" i="21"/>
  <c r="P30" i="21" s="1"/>
  <c r="Q18" i="1"/>
  <c r="Q29" i="1" s="1"/>
  <c r="P20" i="21"/>
  <c r="P31" i="21" s="1"/>
  <c r="CX22" i="2"/>
  <c r="CX21" i="2"/>
  <c r="P72" i="21" s="1"/>
  <c r="CX20" i="2"/>
  <c r="P71" i="21" s="1"/>
  <c r="CX19" i="2"/>
  <c r="P70" i="21" s="1"/>
  <c r="CX17" i="2"/>
  <c r="P68" i="21" s="1"/>
  <c r="CX18" i="2"/>
  <c r="P69" i="21" s="1"/>
  <c r="CX16" i="2"/>
  <c r="P67" i="21" s="1"/>
  <c r="CW23" i="2"/>
  <c r="CX71" i="2"/>
  <c r="H34" i="3"/>
  <c r="CY4" i="2"/>
  <c r="CX63" i="2"/>
  <c r="CX70" i="2"/>
  <c r="CX42" i="2"/>
  <c r="CX69" i="2"/>
  <c r="CX68" i="2"/>
  <c r="CX43" i="2"/>
  <c r="CX67" i="2"/>
  <c r="CX65" i="2"/>
  <c r="AM7" i="1" l="1"/>
  <c r="AK6" i="21"/>
  <c r="AK6" i="10"/>
  <c r="AM6" i="1"/>
  <c r="AK5" i="21"/>
  <c r="AK5" i="10"/>
  <c r="AL5" i="1"/>
  <c r="AJ4" i="10"/>
  <c r="AJ4" i="21"/>
  <c r="AN7" i="1"/>
  <c r="AL6" i="21"/>
  <c r="AL6" i="10"/>
  <c r="AM5" i="1"/>
  <c r="AK4" i="10"/>
  <c r="AK4" i="21"/>
  <c r="AL6" i="1"/>
  <c r="AJ5" i="21"/>
  <c r="AJ5" i="10"/>
  <c r="CY32" i="2"/>
  <c r="CY31" i="2"/>
  <c r="CY33" i="2"/>
  <c r="CY30" i="2"/>
  <c r="CY29" i="2"/>
  <c r="CY28" i="2"/>
  <c r="CY27" i="2"/>
  <c r="CY26" i="2"/>
  <c r="CY34" i="2" s="1"/>
  <c r="P73" i="21"/>
  <c r="P76" i="21" s="1"/>
  <c r="CX34" i="2"/>
  <c r="AG11" i="21"/>
  <c r="AH11" i="10"/>
  <c r="AK10" i="1"/>
  <c r="AI9" i="10"/>
  <c r="AI9" i="21"/>
  <c r="AJ10" i="1"/>
  <c r="AH9" i="21"/>
  <c r="AH9" i="10"/>
  <c r="AH11" i="21"/>
  <c r="AM9" i="1"/>
  <c r="AK8" i="10"/>
  <c r="AK8" i="21"/>
  <c r="AL9" i="1"/>
  <c r="AJ8" i="10"/>
  <c r="AJ8" i="21"/>
  <c r="AL8" i="1"/>
  <c r="AJ7" i="21"/>
  <c r="AJ7" i="10"/>
  <c r="AM8" i="1"/>
  <c r="AK7" i="10"/>
  <c r="AK7" i="21"/>
  <c r="AK11" i="1"/>
  <c r="AI10" i="10"/>
  <c r="AI10" i="21"/>
  <c r="AI11" i="21" s="1"/>
  <c r="AI38" i="1"/>
  <c r="AL11" i="1"/>
  <c r="AJ10" i="10"/>
  <c r="AJ10" i="21"/>
  <c r="AJ38" i="1"/>
  <c r="R18" i="1"/>
  <c r="R29" i="1" s="1"/>
  <c r="Q20" i="21"/>
  <c r="Q31" i="21" s="1"/>
  <c r="S15" i="1"/>
  <c r="S26" i="1" s="1"/>
  <c r="R17" i="21"/>
  <c r="R28" i="21" s="1"/>
  <c r="S20" i="1"/>
  <c r="S31" i="1" s="1"/>
  <c r="R22" i="21"/>
  <c r="R33" i="21" s="1"/>
  <c r="S19" i="1"/>
  <c r="S30" i="1" s="1"/>
  <c r="R21" i="21"/>
  <c r="R32" i="21" s="1"/>
  <c r="R17" i="1"/>
  <c r="R28" i="1" s="1"/>
  <c r="Q19" i="21"/>
  <c r="Q30" i="21" s="1"/>
  <c r="R16" i="21"/>
  <c r="R27" i="21" s="1"/>
  <c r="S14" i="1"/>
  <c r="S25" i="1" s="1"/>
  <c r="R16" i="1"/>
  <c r="R27" i="1" s="1"/>
  <c r="Q18" i="21"/>
  <c r="Q29" i="21" s="1"/>
  <c r="Q38" i="21" s="1"/>
  <c r="CY21" i="2"/>
  <c r="Q72" i="21" s="1"/>
  <c r="CY20" i="2"/>
  <c r="Q71" i="21" s="1"/>
  <c r="CY19" i="2"/>
  <c r="Q70" i="21" s="1"/>
  <c r="CY22" i="2"/>
  <c r="CY18" i="2"/>
  <c r="Q69" i="21" s="1"/>
  <c r="CY17" i="2"/>
  <c r="Q68" i="21" s="1"/>
  <c r="CY16" i="2"/>
  <c r="Q67" i="21" s="1"/>
  <c r="CX23" i="2"/>
  <c r="CY71" i="2"/>
  <c r="I34" i="3"/>
  <c r="CZ4" i="2"/>
  <c r="CY43" i="2"/>
  <c r="CY63" i="2"/>
  <c r="CY68" i="2"/>
  <c r="CY67" i="2"/>
  <c r="CY42" i="2"/>
  <c r="CY69" i="2"/>
  <c r="CY70" i="2"/>
  <c r="CY65" i="2"/>
  <c r="AN6" i="1" l="1"/>
  <c r="AL5" i="21"/>
  <c r="AL5" i="10"/>
  <c r="AO5" i="1"/>
  <c r="AM4" i="21"/>
  <c r="AM4" i="10"/>
  <c r="AP7" i="1"/>
  <c r="AN6" i="21"/>
  <c r="AN6" i="10"/>
  <c r="AN5" i="1"/>
  <c r="AL4" i="21"/>
  <c r="AL4" i="10"/>
  <c r="AO6" i="1"/>
  <c r="AM5" i="21"/>
  <c r="AM5" i="10"/>
  <c r="AO7" i="1"/>
  <c r="AM6" i="21"/>
  <c r="AM6" i="10"/>
  <c r="Q73" i="21"/>
  <c r="Q76" i="21" s="1"/>
  <c r="CZ33" i="2"/>
  <c r="CZ32" i="2"/>
  <c r="CZ29" i="2"/>
  <c r="CZ28" i="2"/>
  <c r="CZ31" i="2"/>
  <c r="CZ30" i="2"/>
  <c r="CZ27" i="2"/>
  <c r="CZ26" i="2"/>
  <c r="CZ34" i="2" s="1"/>
  <c r="AM10" i="1"/>
  <c r="AK9" i="10"/>
  <c r="AK9" i="21"/>
  <c r="AL10" i="1"/>
  <c r="AJ9" i="10"/>
  <c r="AJ11" i="10" s="1"/>
  <c r="AJ9" i="21"/>
  <c r="AJ11" i="21" s="1"/>
  <c r="AI11" i="10"/>
  <c r="AN9" i="1"/>
  <c r="AL8" i="10"/>
  <c r="AL8" i="21"/>
  <c r="AO9" i="1"/>
  <c r="AM8" i="21"/>
  <c r="AM8" i="10"/>
  <c r="AO8" i="1"/>
  <c r="AM7" i="10"/>
  <c r="AM7" i="21"/>
  <c r="AN8" i="1"/>
  <c r="AL7" i="10"/>
  <c r="AL7" i="21"/>
  <c r="AN11" i="1"/>
  <c r="AL10" i="10"/>
  <c r="AL10" i="21"/>
  <c r="AL38" i="1"/>
  <c r="AM11" i="1"/>
  <c r="AK10" i="21"/>
  <c r="AK11" i="21" s="1"/>
  <c r="AK10" i="10"/>
  <c r="AK11" i="10" s="1"/>
  <c r="AK38" i="1"/>
  <c r="T20" i="1"/>
  <c r="T31" i="1" s="1"/>
  <c r="S22" i="21"/>
  <c r="S33" i="21" s="1"/>
  <c r="T15" i="1"/>
  <c r="T26" i="1" s="1"/>
  <c r="S17" i="21"/>
  <c r="S28" i="21" s="1"/>
  <c r="S17" i="1"/>
  <c r="S28" i="1" s="1"/>
  <c r="R19" i="21"/>
  <c r="R30" i="21" s="1"/>
  <c r="S16" i="21"/>
  <c r="S27" i="21" s="1"/>
  <c r="T14" i="1"/>
  <c r="T25" i="1" s="1"/>
  <c r="S16" i="1"/>
  <c r="S27" i="1" s="1"/>
  <c r="R18" i="21"/>
  <c r="R29" i="21" s="1"/>
  <c r="R38" i="21" s="1"/>
  <c r="T19" i="1"/>
  <c r="T30" i="1" s="1"/>
  <c r="S21" i="21"/>
  <c r="S32" i="21" s="1"/>
  <c r="S18" i="1"/>
  <c r="S29" i="1" s="1"/>
  <c r="R20" i="21"/>
  <c r="R31" i="21" s="1"/>
  <c r="CZ22" i="2"/>
  <c r="CZ18" i="2"/>
  <c r="R69" i="21" s="1"/>
  <c r="CZ21" i="2"/>
  <c r="R72" i="21" s="1"/>
  <c r="CZ16" i="2"/>
  <c r="CZ19" i="2"/>
  <c r="R70" i="21" s="1"/>
  <c r="CZ20" i="2"/>
  <c r="R71" i="21" s="1"/>
  <c r="CZ17" i="2"/>
  <c r="R68" i="21" s="1"/>
  <c r="CY23" i="2"/>
  <c r="CZ71" i="2"/>
  <c r="J34" i="3"/>
  <c r="DA4" i="2"/>
  <c r="CZ42" i="2"/>
  <c r="CZ43" i="2"/>
  <c r="CZ63" i="2"/>
  <c r="CZ67" i="2"/>
  <c r="CZ65" i="2"/>
  <c r="CZ68" i="2"/>
  <c r="CZ69" i="2"/>
  <c r="CZ70" i="2"/>
  <c r="AQ7" i="1" l="1"/>
  <c r="AO6" i="21"/>
  <c r="AO6" i="10"/>
  <c r="AQ6" i="1"/>
  <c r="AO5" i="21"/>
  <c r="AO5" i="10"/>
  <c r="AP5" i="1"/>
  <c r="AN4" i="10"/>
  <c r="AN4" i="21"/>
  <c r="AR7" i="1"/>
  <c r="AP6" i="21"/>
  <c r="AP6" i="10"/>
  <c r="AQ5" i="1"/>
  <c r="AO4" i="10"/>
  <c r="AO4" i="21"/>
  <c r="AP6" i="1"/>
  <c r="AN5" i="21"/>
  <c r="AN5" i="10"/>
  <c r="CZ23" i="2"/>
  <c r="R67" i="21"/>
  <c r="R73" i="21" s="1"/>
  <c r="R76" i="21" s="1"/>
  <c r="DA33" i="2"/>
  <c r="DA32" i="2"/>
  <c r="DA28" i="2"/>
  <c r="DA27" i="2"/>
  <c r="DA31" i="2"/>
  <c r="DA30" i="2"/>
  <c r="DA29" i="2"/>
  <c r="DA26" i="2"/>
  <c r="AL11" i="10"/>
  <c r="AN10" i="1"/>
  <c r="AL9" i="21"/>
  <c r="AL11" i="21" s="1"/>
  <c r="AL9" i="10"/>
  <c r="AO10" i="1"/>
  <c r="AM9" i="10"/>
  <c r="AM9" i="21"/>
  <c r="AQ9" i="1"/>
  <c r="AO8" i="10"/>
  <c r="AO8" i="21"/>
  <c r="AP9" i="1"/>
  <c r="AN8" i="10"/>
  <c r="AN8" i="21"/>
  <c r="AQ8" i="1"/>
  <c r="AO7" i="10"/>
  <c r="AO7" i="21"/>
  <c r="AP8" i="1"/>
  <c r="AN7" i="21"/>
  <c r="AN7" i="10"/>
  <c r="AO11" i="1"/>
  <c r="AM10" i="10"/>
  <c r="AM10" i="21"/>
  <c r="AM11" i="21" s="1"/>
  <c r="AM38" i="1"/>
  <c r="AP11" i="1"/>
  <c r="AN10" i="10"/>
  <c r="AN10" i="21"/>
  <c r="AN38" i="1"/>
  <c r="U15" i="1"/>
  <c r="U26" i="1" s="1"/>
  <c r="T17" i="21"/>
  <c r="T28" i="21" s="1"/>
  <c r="T16" i="1"/>
  <c r="T27" i="1" s="1"/>
  <c r="S18" i="21"/>
  <c r="S29" i="21" s="1"/>
  <c r="S38" i="21" s="1"/>
  <c r="T18" i="1"/>
  <c r="T29" i="1" s="1"/>
  <c r="S20" i="21"/>
  <c r="S31" i="21" s="1"/>
  <c r="T17" i="1"/>
  <c r="T28" i="1" s="1"/>
  <c r="S19" i="21"/>
  <c r="S30" i="21" s="1"/>
  <c r="T16" i="21"/>
  <c r="T27" i="21" s="1"/>
  <c r="U14" i="1"/>
  <c r="U25" i="1" s="1"/>
  <c r="U19" i="1"/>
  <c r="U30" i="1" s="1"/>
  <c r="T21" i="21"/>
  <c r="T32" i="21" s="1"/>
  <c r="U20" i="1"/>
  <c r="U31" i="1" s="1"/>
  <c r="T22" i="21"/>
  <c r="T33" i="21" s="1"/>
  <c r="DA22" i="2"/>
  <c r="DA21" i="2"/>
  <c r="S72" i="21" s="1"/>
  <c r="DA20" i="2"/>
  <c r="S71" i="21" s="1"/>
  <c r="DA18" i="2"/>
  <c r="S69" i="21" s="1"/>
  <c r="DA19" i="2"/>
  <c r="S70" i="21" s="1"/>
  <c r="DA17" i="2"/>
  <c r="S68" i="21" s="1"/>
  <c r="DA16" i="2"/>
  <c r="S67" i="21" s="1"/>
  <c r="DA71" i="2"/>
  <c r="K34" i="3"/>
  <c r="DB4" i="2"/>
  <c r="DA42" i="2"/>
  <c r="DA43" i="2"/>
  <c r="DA70" i="2"/>
  <c r="DA63" i="2"/>
  <c r="DA65" i="2"/>
  <c r="DA67" i="2"/>
  <c r="DA68" i="2"/>
  <c r="DA69" i="2"/>
  <c r="AR6" i="1" l="1"/>
  <c r="AP5" i="21"/>
  <c r="AP5" i="10"/>
  <c r="AS5" i="1"/>
  <c r="AQ4" i="21"/>
  <c r="AQ4" i="10"/>
  <c r="AT7" i="1"/>
  <c r="AR6" i="21"/>
  <c r="AR6" i="10"/>
  <c r="AR5" i="1"/>
  <c r="AP4" i="21"/>
  <c r="AP4" i="10"/>
  <c r="AS6" i="1"/>
  <c r="AQ5" i="21"/>
  <c r="AQ5" i="10"/>
  <c r="AS7" i="1"/>
  <c r="AQ6" i="21"/>
  <c r="AQ6" i="10"/>
  <c r="DA34" i="2"/>
  <c r="S73" i="21"/>
  <c r="S76" i="21" s="1"/>
  <c r="DB33" i="2"/>
  <c r="DB32" i="2"/>
  <c r="DB31" i="2"/>
  <c r="DB27" i="2"/>
  <c r="DB30" i="2"/>
  <c r="DB29" i="2"/>
  <c r="DB28" i="2"/>
  <c r="DB26" i="2"/>
  <c r="AQ10" i="1"/>
  <c r="AO9" i="10"/>
  <c r="AO9" i="21"/>
  <c r="AP10" i="1"/>
  <c r="AN9" i="10"/>
  <c r="AN9" i="21"/>
  <c r="AN11" i="21" s="1"/>
  <c r="AM11" i="10"/>
  <c r="AN11" i="10"/>
  <c r="AR9" i="1"/>
  <c r="AP8" i="10"/>
  <c r="AP8" i="21"/>
  <c r="AS9" i="1"/>
  <c r="AQ8" i="21"/>
  <c r="AQ8" i="10"/>
  <c r="AR8" i="1"/>
  <c r="AP7" i="10"/>
  <c r="AP7" i="21"/>
  <c r="AS8" i="1"/>
  <c r="AQ7" i="10"/>
  <c r="AQ7" i="21"/>
  <c r="AR11" i="1"/>
  <c r="AP10" i="10"/>
  <c r="AP10" i="21"/>
  <c r="AP38" i="1"/>
  <c r="AQ11" i="1"/>
  <c r="AO10" i="21"/>
  <c r="AO10" i="10"/>
  <c r="AO11" i="10" s="1"/>
  <c r="AO38" i="1"/>
  <c r="U16" i="1"/>
  <c r="U27" i="1" s="1"/>
  <c r="T18" i="21"/>
  <c r="T29" i="21" s="1"/>
  <c r="T38" i="21" s="1"/>
  <c r="V19" i="1"/>
  <c r="V30" i="1" s="1"/>
  <c r="U21" i="21"/>
  <c r="U32" i="21" s="1"/>
  <c r="U17" i="1"/>
  <c r="U28" i="1" s="1"/>
  <c r="T19" i="21"/>
  <c r="T30" i="21" s="1"/>
  <c r="V20" i="1"/>
  <c r="V31" i="1" s="1"/>
  <c r="U22" i="21"/>
  <c r="U33" i="21" s="1"/>
  <c r="U16" i="21"/>
  <c r="U27" i="21" s="1"/>
  <c r="V14" i="1"/>
  <c r="V25" i="1" s="1"/>
  <c r="U18" i="1"/>
  <c r="U29" i="1" s="1"/>
  <c r="T20" i="21"/>
  <c r="T31" i="21" s="1"/>
  <c r="V15" i="1"/>
  <c r="V26" i="1" s="1"/>
  <c r="U17" i="21"/>
  <c r="U28" i="21" s="1"/>
  <c r="DB22" i="2"/>
  <c r="DB21" i="2"/>
  <c r="T72" i="21" s="1"/>
  <c r="DB20" i="2"/>
  <c r="T71" i="21" s="1"/>
  <c r="DB19" i="2"/>
  <c r="T70" i="21" s="1"/>
  <c r="DB18" i="2"/>
  <c r="T69" i="21" s="1"/>
  <c r="DB17" i="2"/>
  <c r="T68" i="21" s="1"/>
  <c r="DB16" i="2"/>
  <c r="T67" i="21" s="1"/>
  <c r="DA23" i="2"/>
  <c r="DB71" i="2"/>
  <c r="L34" i="3"/>
  <c r="DC4" i="2"/>
  <c r="DB63" i="2"/>
  <c r="DB42" i="2"/>
  <c r="DB70" i="2"/>
  <c r="DB68" i="2"/>
  <c r="DB69" i="2"/>
  <c r="DB43" i="2"/>
  <c r="DB65" i="2"/>
  <c r="DB67" i="2"/>
  <c r="AU7" i="1" l="1"/>
  <c r="AS6" i="21"/>
  <c r="AS6" i="10"/>
  <c r="AU6" i="1"/>
  <c r="AS5" i="21"/>
  <c r="AS5" i="10"/>
  <c r="AT5" i="1"/>
  <c r="AR4" i="10"/>
  <c r="AR4" i="21"/>
  <c r="AV7" i="1"/>
  <c r="AT6" i="21"/>
  <c r="AT6" i="10"/>
  <c r="AU5" i="1"/>
  <c r="AS4" i="10"/>
  <c r="AS4" i="21"/>
  <c r="AT6" i="1"/>
  <c r="AR5" i="21"/>
  <c r="AR5" i="10"/>
  <c r="DC32" i="2"/>
  <c r="DC31" i="2"/>
  <c r="DC33" i="2"/>
  <c r="DC30" i="2"/>
  <c r="DC29" i="2"/>
  <c r="DC28" i="2"/>
  <c r="DC26" i="2"/>
  <c r="DC27" i="2"/>
  <c r="T73" i="21"/>
  <c r="T76" i="21" s="1"/>
  <c r="DB34" i="2"/>
  <c r="AO11" i="21"/>
  <c r="AR10" i="1"/>
  <c r="AP9" i="21"/>
  <c r="AP9" i="10"/>
  <c r="AP11" i="10" s="1"/>
  <c r="AS10" i="1"/>
  <c r="AQ9" i="10"/>
  <c r="AQ9" i="21"/>
  <c r="AP11" i="21"/>
  <c r="AU9" i="1"/>
  <c r="AS8" i="10"/>
  <c r="AS8" i="21"/>
  <c r="AT9" i="1"/>
  <c r="AR8" i="10"/>
  <c r="AR8" i="21"/>
  <c r="AU8" i="1"/>
  <c r="AS7" i="10"/>
  <c r="AS7" i="21"/>
  <c r="AT8" i="1"/>
  <c r="AR7" i="21"/>
  <c r="AR7" i="10"/>
  <c r="AS11" i="1"/>
  <c r="AQ10" i="10"/>
  <c r="AQ10" i="21"/>
  <c r="AQ38" i="1"/>
  <c r="AT11" i="1"/>
  <c r="AR10" i="10"/>
  <c r="AR10" i="21"/>
  <c r="AR38" i="1"/>
  <c r="V16" i="1"/>
  <c r="V27" i="1" s="1"/>
  <c r="U18" i="21"/>
  <c r="U29" i="21" s="1"/>
  <c r="U38" i="21" s="1"/>
  <c r="V18" i="1"/>
  <c r="V29" i="1" s="1"/>
  <c r="U20" i="21"/>
  <c r="U31" i="21" s="1"/>
  <c r="V16" i="21"/>
  <c r="V27" i="21" s="1"/>
  <c r="W14" i="1"/>
  <c r="W25" i="1" s="1"/>
  <c r="W20" i="1"/>
  <c r="W31" i="1" s="1"/>
  <c r="V22" i="21"/>
  <c r="V33" i="21" s="1"/>
  <c r="W19" i="1"/>
  <c r="W30" i="1" s="1"/>
  <c r="V21" i="21"/>
  <c r="V32" i="21" s="1"/>
  <c r="W15" i="1"/>
  <c r="W26" i="1" s="1"/>
  <c r="V17" i="21"/>
  <c r="V28" i="21" s="1"/>
  <c r="V17" i="1"/>
  <c r="V28" i="1" s="1"/>
  <c r="U19" i="21"/>
  <c r="U30" i="21" s="1"/>
  <c r="DB23" i="2"/>
  <c r="DC21" i="2"/>
  <c r="U72" i="21" s="1"/>
  <c r="DC20" i="2"/>
  <c r="U71" i="21" s="1"/>
  <c r="DC19" i="2"/>
  <c r="U70" i="21" s="1"/>
  <c r="DC18" i="2"/>
  <c r="U69" i="21" s="1"/>
  <c r="DC17" i="2"/>
  <c r="U68" i="21" s="1"/>
  <c r="DC22" i="2"/>
  <c r="DC16" i="2"/>
  <c r="U67" i="21" s="1"/>
  <c r="DC71" i="2"/>
  <c r="M34" i="3"/>
  <c r="DD4" i="2"/>
  <c r="DC43" i="2"/>
  <c r="DC63" i="2"/>
  <c r="DC70" i="2"/>
  <c r="DC68" i="2"/>
  <c r="DC67" i="2"/>
  <c r="DC69" i="2"/>
  <c r="DC42" i="2"/>
  <c r="DC65" i="2"/>
  <c r="V64" i="10"/>
  <c r="W64" i="10"/>
  <c r="X64" i="10"/>
  <c r="V65" i="10"/>
  <c r="W65" i="10"/>
  <c r="X65" i="10"/>
  <c r="V66" i="10"/>
  <c r="W66" i="10"/>
  <c r="X66" i="10"/>
  <c r="V67" i="10"/>
  <c r="W67" i="10"/>
  <c r="X67" i="10"/>
  <c r="V68" i="10"/>
  <c r="W68" i="10"/>
  <c r="X68" i="10"/>
  <c r="Y54" i="2"/>
  <c r="Y58" i="2" s="1"/>
  <c r="X54" i="2"/>
  <c r="X58" i="2" s="1"/>
  <c r="W54" i="2"/>
  <c r="W58" i="2" s="1"/>
  <c r="Y51" i="2"/>
  <c r="X51" i="2"/>
  <c r="W51" i="2"/>
  <c r="Y45" i="2"/>
  <c r="W45" i="2"/>
  <c r="Y13" i="2"/>
  <c r="X13" i="2"/>
  <c r="W13" i="2"/>
  <c r="V54" i="2"/>
  <c r="V58" i="2" s="1"/>
  <c r="V51" i="2"/>
  <c r="V45" i="2"/>
  <c r="V13" i="2"/>
  <c r="AV6" i="1" l="1"/>
  <c r="AT5" i="21"/>
  <c r="AT5" i="10"/>
  <c r="AW5" i="1"/>
  <c r="AU4" i="21"/>
  <c r="AU4" i="10"/>
  <c r="AX7" i="1"/>
  <c r="AV6" i="21"/>
  <c r="AV6" i="10"/>
  <c r="AV5" i="1"/>
  <c r="AT4" i="21"/>
  <c r="AT4" i="10"/>
  <c r="AW6" i="1"/>
  <c r="AU5" i="21"/>
  <c r="AU5" i="10"/>
  <c r="AW7" i="1"/>
  <c r="AU6" i="21"/>
  <c r="AU6" i="10"/>
  <c r="U73" i="21"/>
  <c r="U76" i="21" s="1"/>
  <c r="DD33" i="2"/>
  <c r="DD32" i="2"/>
  <c r="DD29" i="2"/>
  <c r="DD31" i="2"/>
  <c r="DD28" i="2"/>
  <c r="DD27" i="2"/>
  <c r="DD30" i="2"/>
  <c r="DD26" i="2"/>
  <c r="DD34" i="2" s="1"/>
  <c r="DC34" i="2"/>
  <c r="AQ11" i="21"/>
  <c r="AU10" i="1"/>
  <c r="AS9" i="10"/>
  <c r="AS9" i="21"/>
  <c r="AT10" i="1"/>
  <c r="AR9" i="10"/>
  <c r="AR9" i="21"/>
  <c r="AR11" i="21" s="1"/>
  <c r="AQ11" i="10"/>
  <c r="AV9" i="1"/>
  <c r="AT8" i="10"/>
  <c r="AT8" i="21"/>
  <c r="AW9" i="1"/>
  <c r="AU8" i="21"/>
  <c r="AU8" i="10"/>
  <c r="AR11" i="10"/>
  <c r="AV8" i="1"/>
  <c r="AT7" i="10"/>
  <c r="AT7" i="21"/>
  <c r="AW8" i="1"/>
  <c r="AU7" i="10"/>
  <c r="AU7" i="21"/>
  <c r="AV11" i="1"/>
  <c r="AT10" i="10"/>
  <c r="AT10" i="21"/>
  <c r="AT38" i="1"/>
  <c r="AU11" i="1"/>
  <c r="AS10" i="21"/>
  <c r="AS11" i="21" s="1"/>
  <c r="AS10" i="10"/>
  <c r="AS11" i="10" s="1"/>
  <c r="AS38" i="1"/>
  <c r="W16" i="1"/>
  <c r="W27" i="1" s="1"/>
  <c r="V18" i="21"/>
  <c r="V29" i="21" s="1"/>
  <c r="V38" i="21" s="1"/>
  <c r="X15" i="1"/>
  <c r="X26" i="1" s="1"/>
  <c r="W17" i="21"/>
  <c r="W28" i="21" s="1"/>
  <c r="W18" i="1"/>
  <c r="W29" i="1" s="1"/>
  <c r="V20" i="21"/>
  <c r="V31" i="21" s="1"/>
  <c r="X20" i="1"/>
  <c r="X31" i="1" s="1"/>
  <c r="W22" i="21"/>
  <c r="W33" i="21" s="1"/>
  <c r="W17" i="1"/>
  <c r="W28" i="1" s="1"/>
  <c r="V19" i="21"/>
  <c r="V30" i="21" s="1"/>
  <c r="W16" i="21"/>
  <c r="W27" i="21" s="1"/>
  <c r="X14" i="1"/>
  <c r="X25" i="1" s="1"/>
  <c r="X19" i="1"/>
  <c r="X30" i="1" s="1"/>
  <c r="W21" i="21"/>
  <c r="W32" i="21" s="1"/>
  <c r="DC23" i="2"/>
  <c r="DD21" i="2"/>
  <c r="V72" i="21" s="1"/>
  <c r="DD20" i="2"/>
  <c r="V71" i="21" s="1"/>
  <c r="DD18" i="2"/>
  <c r="V69" i="21" s="1"/>
  <c r="DD22" i="2"/>
  <c r="DD16" i="2"/>
  <c r="V67" i="21" s="1"/>
  <c r="DD19" i="2"/>
  <c r="V70" i="21" s="1"/>
  <c r="DD17" i="2"/>
  <c r="V68" i="21" s="1"/>
  <c r="W75" i="2"/>
  <c r="Y75" i="2"/>
  <c r="V75" i="2"/>
  <c r="DD71" i="2"/>
  <c r="N34" i="3"/>
  <c r="DE4" i="2"/>
  <c r="DD42" i="2"/>
  <c r="DD43" i="2"/>
  <c r="DD70" i="2"/>
  <c r="DD68" i="2"/>
  <c r="DD67" i="2"/>
  <c r="DD65" i="2"/>
  <c r="DD69" i="2"/>
  <c r="DD63" i="2"/>
  <c r="V74" i="2"/>
  <c r="Y74" i="2"/>
  <c r="W74" i="2"/>
  <c r="X45" i="2"/>
  <c r="X69" i="10"/>
  <c r="W69" i="10"/>
  <c r="V69" i="10"/>
  <c r="AY7" i="1" l="1"/>
  <c r="AW6" i="21"/>
  <c r="AW6" i="10"/>
  <c r="AY6" i="1"/>
  <c r="AW5" i="21"/>
  <c r="AW5" i="10"/>
  <c r="AX5" i="1"/>
  <c r="AV4" i="10"/>
  <c r="AV4" i="21"/>
  <c r="AZ7" i="1"/>
  <c r="AX6" i="21"/>
  <c r="AX6" i="10"/>
  <c r="AY5" i="1"/>
  <c r="AW4" i="10"/>
  <c r="AW4" i="21"/>
  <c r="AX6" i="1"/>
  <c r="AV5" i="21"/>
  <c r="AV5" i="10"/>
  <c r="DE33" i="2"/>
  <c r="DE32" i="2"/>
  <c r="DE31" i="2"/>
  <c r="DE28" i="2"/>
  <c r="DE27" i="2"/>
  <c r="DE30" i="2"/>
  <c r="DE29" i="2"/>
  <c r="DE26" i="2"/>
  <c r="V73" i="21"/>
  <c r="V76" i="21" s="1"/>
  <c r="AW10" i="1"/>
  <c r="AU9" i="10"/>
  <c r="AU9" i="21"/>
  <c r="AV10" i="1"/>
  <c r="AT9" i="21"/>
  <c r="AT11" i="21" s="1"/>
  <c r="AT9" i="10"/>
  <c r="AT11" i="10" s="1"/>
  <c r="AY9" i="1"/>
  <c r="AW8" i="10"/>
  <c r="AW8" i="21"/>
  <c r="AX9" i="1"/>
  <c r="AV8" i="10"/>
  <c r="AV8" i="21"/>
  <c r="AY8" i="1"/>
  <c r="AW7" i="10"/>
  <c r="AW7" i="21"/>
  <c r="AX8" i="1"/>
  <c r="AV7" i="21"/>
  <c r="AV7" i="10"/>
  <c r="AW11" i="1"/>
  <c r="AU10" i="10"/>
  <c r="AU11" i="10" s="1"/>
  <c r="AU10" i="21"/>
  <c r="AU38" i="1"/>
  <c r="AX11" i="1"/>
  <c r="AV10" i="10"/>
  <c r="AV10" i="21"/>
  <c r="AV38" i="1"/>
  <c r="X16" i="1"/>
  <c r="X27" i="1" s="1"/>
  <c r="W18" i="21"/>
  <c r="W29" i="21" s="1"/>
  <c r="W38" i="21" s="1"/>
  <c r="Y19" i="1"/>
  <c r="Y30" i="1" s="1"/>
  <c r="X21" i="21"/>
  <c r="X32" i="21" s="1"/>
  <c r="X17" i="1"/>
  <c r="X28" i="1" s="1"/>
  <c r="W19" i="21"/>
  <c r="W30" i="21" s="1"/>
  <c r="Y15" i="1"/>
  <c r="Y26" i="1" s="1"/>
  <c r="X17" i="21"/>
  <c r="X28" i="21" s="1"/>
  <c r="Y20" i="1"/>
  <c r="Y31" i="1" s="1"/>
  <c r="X22" i="21"/>
  <c r="X33" i="21" s="1"/>
  <c r="X16" i="21"/>
  <c r="X27" i="21" s="1"/>
  <c r="Y14" i="1"/>
  <c r="Y25" i="1" s="1"/>
  <c r="X18" i="1"/>
  <c r="X29" i="1" s="1"/>
  <c r="W20" i="21"/>
  <c r="W31" i="21" s="1"/>
  <c r="DE22" i="2"/>
  <c r="DE19" i="2"/>
  <c r="W70" i="21" s="1"/>
  <c r="DE18" i="2"/>
  <c r="W69" i="21" s="1"/>
  <c r="DE20" i="2"/>
  <c r="W71" i="21" s="1"/>
  <c r="DE21" i="2"/>
  <c r="W72" i="21" s="1"/>
  <c r="DE17" i="2"/>
  <c r="W68" i="21" s="1"/>
  <c r="DE16" i="2"/>
  <c r="W67" i="21" s="1"/>
  <c r="DD23" i="2"/>
  <c r="X74" i="2"/>
  <c r="W37" i="3" s="1"/>
  <c r="X75" i="2"/>
  <c r="W49" i="3" s="1"/>
  <c r="W50" i="3" s="1"/>
  <c r="W53" i="3" s="1"/>
  <c r="V49" i="3"/>
  <c r="V50" i="3" s="1"/>
  <c r="V53" i="3" s="1"/>
  <c r="X49" i="3"/>
  <c r="X50" i="3" s="1"/>
  <c r="X53" i="3" s="1"/>
  <c r="DE71" i="2"/>
  <c r="U37" i="3"/>
  <c r="U49" i="3"/>
  <c r="U50" i="3" s="1"/>
  <c r="U53" i="3" s="1"/>
  <c r="O34" i="3"/>
  <c r="DF4" i="2"/>
  <c r="DE43" i="2"/>
  <c r="DE63" i="2"/>
  <c r="DE65" i="2"/>
  <c r="DE42" i="2"/>
  <c r="DE68" i="2"/>
  <c r="DE70" i="2"/>
  <c r="DE67" i="2"/>
  <c r="DE69" i="2"/>
  <c r="X37" i="3"/>
  <c r="V37" i="3"/>
  <c r="F89" i="10"/>
  <c r="E60" i="10"/>
  <c r="E89" i="10" s="1"/>
  <c r="AZ6" i="1" l="1"/>
  <c r="AX5" i="21"/>
  <c r="AX5" i="10"/>
  <c r="BA5" i="1"/>
  <c r="AY4" i="21"/>
  <c r="AY4" i="10"/>
  <c r="BB7" i="1"/>
  <c r="AZ6" i="21"/>
  <c r="AZ6" i="10"/>
  <c r="AZ5" i="1"/>
  <c r="AX4" i="21"/>
  <c r="AX4" i="10"/>
  <c r="BA6" i="1"/>
  <c r="AY5" i="21"/>
  <c r="AY5" i="10"/>
  <c r="BA7" i="1"/>
  <c r="AY6" i="21"/>
  <c r="AY6" i="10"/>
  <c r="DE34" i="2"/>
  <c r="DF33" i="2"/>
  <c r="DF32" i="2"/>
  <c r="DF31" i="2"/>
  <c r="DF27" i="2"/>
  <c r="DF30" i="2"/>
  <c r="DF29" i="2"/>
  <c r="DF28" i="2"/>
  <c r="DF26" i="2"/>
  <c r="W73" i="21"/>
  <c r="W76" i="21" s="1"/>
  <c r="AU11" i="21"/>
  <c r="AX10" i="1"/>
  <c r="AV9" i="10"/>
  <c r="AV11" i="10" s="1"/>
  <c r="AV9" i="21"/>
  <c r="AY10" i="1"/>
  <c r="AW9" i="10"/>
  <c r="AW9" i="21"/>
  <c r="BA9" i="1"/>
  <c r="AY8" i="21"/>
  <c r="AY8" i="10"/>
  <c r="AZ9" i="1"/>
  <c r="AX8" i="10"/>
  <c r="AX8" i="21"/>
  <c r="AV11" i="21"/>
  <c r="AZ8" i="1"/>
  <c r="AX7" i="10"/>
  <c r="AX7" i="21"/>
  <c r="BA8" i="1"/>
  <c r="AY7" i="10"/>
  <c r="AY7" i="21"/>
  <c r="AZ11" i="1"/>
  <c r="AX10" i="10"/>
  <c r="AX10" i="21"/>
  <c r="AX38" i="1"/>
  <c r="AY11" i="1"/>
  <c r="AW10" i="21"/>
  <c r="AW11" i="21" s="1"/>
  <c r="AW10" i="10"/>
  <c r="AW38" i="1"/>
  <c r="Y16" i="21"/>
  <c r="Z14" i="1"/>
  <c r="Z25" i="1" s="1"/>
  <c r="Z20" i="1"/>
  <c r="Z31" i="1" s="1"/>
  <c r="Y22" i="21"/>
  <c r="Y17" i="1"/>
  <c r="Y28" i="1" s="1"/>
  <c r="X19" i="21"/>
  <c r="X30" i="21" s="1"/>
  <c r="Y18" i="1"/>
  <c r="Y29" i="1" s="1"/>
  <c r="X20" i="21"/>
  <c r="X31" i="21" s="1"/>
  <c r="Z15" i="1"/>
  <c r="Z26" i="1" s="1"/>
  <c r="Y17" i="21"/>
  <c r="Y16" i="1"/>
  <c r="Y27" i="1" s="1"/>
  <c r="X18" i="21"/>
  <c r="X29" i="21" s="1"/>
  <c r="X38" i="21" s="1"/>
  <c r="Z19" i="1"/>
  <c r="Z30" i="1" s="1"/>
  <c r="Y21" i="21"/>
  <c r="DF22" i="2"/>
  <c r="DF21" i="2"/>
  <c r="X72" i="21" s="1"/>
  <c r="DF19" i="2"/>
  <c r="X70" i="21" s="1"/>
  <c r="DF20" i="2"/>
  <c r="X71" i="21" s="1"/>
  <c r="DF17" i="2"/>
  <c r="X68" i="21" s="1"/>
  <c r="DF18" i="2"/>
  <c r="X69" i="21" s="1"/>
  <c r="DF16" i="2"/>
  <c r="X67" i="21" s="1"/>
  <c r="DE23" i="2"/>
  <c r="DF71" i="2"/>
  <c r="P34" i="3"/>
  <c r="DG4" i="2"/>
  <c r="DF63" i="2"/>
  <c r="DF70" i="2"/>
  <c r="DF42" i="2"/>
  <c r="DF69" i="2"/>
  <c r="DF43" i="2"/>
  <c r="DF67" i="2"/>
  <c r="DF65" i="2"/>
  <c r="DF68" i="2"/>
  <c r="D24" i="20"/>
  <c r="B29" i="18"/>
  <c r="J28" i="20"/>
  <c r="H28" i="20"/>
  <c r="F28" i="20"/>
  <c r="D36" i="20"/>
  <c r="D28" i="20"/>
  <c r="AW11" i="10" l="1"/>
  <c r="BC7" i="1"/>
  <c r="BA6" i="21"/>
  <c r="BA6" i="10"/>
  <c r="BC6" i="1"/>
  <c r="BA5" i="21"/>
  <c r="BA5" i="10"/>
  <c r="BB5" i="1"/>
  <c r="AZ4" i="10"/>
  <c r="AZ4" i="21"/>
  <c r="BD7" i="1"/>
  <c r="BB6" i="21"/>
  <c r="BB6" i="10"/>
  <c r="BC5" i="1"/>
  <c r="BA4" i="10"/>
  <c r="BA4" i="21"/>
  <c r="BB6" i="1"/>
  <c r="AZ5" i="21"/>
  <c r="AZ5" i="10"/>
  <c r="DG32" i="2"/>
  <c r="DG31" i="2"/>
  <c r="DG33" i="2"/>
  <c r="DG30" i="2"/>
  <c r="DG29" i="2"/>
  <c r="DG28" i="2"/>
  <c r="DG26" i="2"/>
  <c r="DG27" i="2"/>
  <c r="X73" i="21"/>
  <c r="X76" i="21" s="1"/>
  <c r="DF34" i="2"/>
  <c r="BA10" i="1"/>
  <c r="AY9" i="10"/>
  <c r="AY9" i="21"/>
  <c r="AZ10" i="1"/>
  <c r="AX9" i="21"/>
  <c r="AX11" i="21" s="1"/>
  <c r="AX9" i="10"/>
  <c r="AX11" i="10" s="1"/>
  <c r="BB9" i="1"/>
  <c r="AZ8" i="10"/>
  <c r="AZ8" i="21"/>
  <c r="BC9" i="1"/>
  <c r="BA8" i="10"/>
  <c r="BA8" i="21"/>
  <c r="BC8" i="1"/>
  <c r="BA7" i="10"/>
  <c r="BA7" i="21"/>
  <c r="BB8" i="1"/>
  <c r="AZ7" i="21"/>
  <c r="AZ7" i="10"/>
  <c r="BA11" i="1"/>
  <c r="AY10" i="10"/>
  <c r="AY11" i="10" s="1"/>
  <c r="AY10" i="21"/>
  <c r="AY38" i="1"/>
  <c r="BB11" i="1"/>
  <c r="AZ10" i="10"/>
  <c r="AZ10" i="21"/>
  <c r="AZ38" i="1"/>
  <c r="AA15" i="1"/>
  <c r="AA26" i="1" s="1"/>
  <c r="Z17" i="21"/>
  <c r="Z17" i="1"/>
  <c r="Z28" i="1" s="1"/>
  <c r="Y19" i="21"/>
  <c r="AA20" i="1"/>
  <c r="AA31" i="1" s="1"/>
  <c r="Z22" i="21"/>
  <c r="AA19" i="1"/>
  <c r="AA30" i="1" s="1"/>
  <c r="Z21" i="21"/>
  <c r="Z16" i="1"/>
  <c r="Z27" i="1" s="1"/>
  <c r="Y18" i="21"/>
  <c r="Z16" i="21"/>
  <c r="AA14" i="1"/>
  <c r="AA25" i="1" s="1"/>
  <c r="Z18" i="1"/>
  <c r="Z29" i="1" s="1"/>
  <c r="Y20" i="21"/>
  <c r="DG21" i="2"/>
  <c r="Y72" i="21" s="1"/>
  <c r="DG20" i="2"/>
  <c r="Y71" i="21" s="1"/>
  <c r="DG19" i="2"/>
  <c r="Y70" i="21" s="1"/>
  <c r="DG22" i="2"/>
  <c r="DG18" i="2"/>
  <c r="Y69" i="21" s="1"/>
  <c r="DG17" i="2"/>
  <c r="Y68" i="21" s="1"/>
  <c r="DG16" i="2"/>
  <c r="Y67" i="21" s="1"/>
  <c r="DF23" i="2"/>
  <c r="DG71" i="2"/>
  <c r="Q34" i="3"/>
  <c r="DH4" i="2"/>
  <c r="DG43" i="2"/>
  <c r="DG42" i="2"/>
  <c r="DG68" i="2"/>
  <c r="DG67" i="2"/>
  <c r="DG69" i="2"/>
  <c r="DG63" i="2"/>
  <c r="DG70" i="2"/>
  <c r="DG65" i="2"/>
  <c r="D30" i="20"/>
  <c r="D38" i="20" s="1"/>
  <c r="U68" i="10"/>
  <c r="U67" i="10"/>
  <c r="U66" i="10"/>
  <c r="U65" i="10"/>
  <c r="U64" i="10"/>
  <c r="X38" i="1"/>
  <c r="X42" i="21"/>
  <c r="B29" i="19"/>
  <c r="BD6" i="1" l="1"/>
  <c r="BB5" i="21"/>
  <c r="BB5" i="10"/>
  <c r="BE5" i="1"/>
  <c r="BC4" i="21"/>
  <c r="BC4" i="10"/>
  <c r="BF7" i="1"/>
  <c r="BD6" i="21"/>
  <c r="BD6" i="10"/>
  <c r="BD5" i="1"/>
  <c r="BB4" i="21"/>
  <c r="BB4" i="10"/>
  <c r="BE6" i="1"/>
  <c r="BC5" i="21"/>
  <c r="BC5" i="10"/>
  <c r="BE7" i="1"/>
  <c r="BC6" i="21"/>
  <c r="BC6" i="10"/>
  <c r="DG34" i="2"/>
  <c r="DH33" i="2"/>
  <c r="DH32" i="2"/>
  <c r="DH29" i="2"/>
  <c r="DH28" i="2"/>
  <c r="DH27" i="2"/>
  <c r="DH31" i="2"/>
  <c r="DH30" i="2"/>
  <c r="DH26" i="2"/>
  <c r="Y73" i="21"/>
  <c r="Y76" i="21" s="1"/>
  <c r="AY11" i="21"/>
  <c r="BB10" i="1"/>
  <c r="AZ9" i="10"/>
  <c r="AZ9" i="21"/>
  <c r="BC10" i="1"/>
  <c r="BA9" i="10"/>
  <c r="BA9" i="21"/>
  <c r="AZ11" i="21"/>
  <c r="BD9" i="1"/>
  <c r="BB8" i="10"/>
  <c r="BB8" i="21"/>
  <c r="BE9" i="1"/>
  <c r="BC8" i="21"/>
  <c r="BC8" i="10"/>
  <c r="AZ11" i="10"/>
  <c r="BD8" i="1"/>
  <c r="BB7" i="10"/>
  <c r="BB7" i="21"/>
  <c r="BE8" i="1"/>
  <c r="BC7" i="10"/>
  <c r="BC7" i="21"/>
  <c r="BD11" i="1"/>
  <c r="BB10" i="10"/>
  <c r="BB10" i="21"/>
  <c r="BB38" i="1"/>
  <c r="BC11" i="1"/>
  <c r="BA10" i="21"/>
  <c r="BA11" i="21" s="1"/>
  <c r="BA10" i="10"/>
  <c r="BA11" i="10" s="1"/>
  <c r="BA38" i="1"/>
  <c r="AA17" i="1"/>
  <c r="AA28" i="1" s="1"/>
  <c r="Z19" i="21"/>
  <c r="AA18" i="1"/>
  <c r="AA29" i="1" s="1"/>
  <c r="Z20" i="21"/>
  <c r="AA16" i="21"/>
  <c r="AB14" i="1"/>
  <c r="AB25" i="1" s="1"/>
  <c r="AA16" i="1"/>
  <c r="AA27" i="1" s="1"/>
  <c r="Z18" i="21"/>
  <c r="AB20" i="1"/>
  <c r="AB31" i="1" s="1"/>
  <c r="AA22" i="21"/>
  <c r="AB15" i="1"/>
  <c r="AB26" i="1" s="1"/>
  <c r="AA17" i="21"/>
  <c r="AB19" i="1"/>
  <c r="AB30" i="1" s="1"/>
  <c r="AA21" i="21"/>
  <c r="DH22" i="2"/>
  <c r="DH18" i="2"/>
  <c r="Z69" i="21" s="1"/>
  <c r="DH20" i="2"/>
  <c r="Z71" i="21" s="1"/>
  <c r="DH21" i="2"/>
  <c r="Z72" i="21" s="1"/>
  <c r="DH16" i="2"/>
  <c r="Z67" i="21" s="1"/>
  <c r="DH19" i="2"/>
  <c r="Z70" i="21" s="1"/>
  <c r="DH17" i="2"/>
  <c r="Z68" i="21" s="1"/>
  <c r="DG23" i="2"/>
  <c r="DH71" i="2"/>
  <c r="R34" i="3"/>
  <c r="DI4" i="2"/>
  <c r="DH42" i="2"/>
  <c r="DH63" i="2"/>
  <c r="DH70" i="2"/>
  <c r="DH68" i="2"/>
  <c r="DH43" i="2"/>
  <c r="DH67" i="2"/>
  <c r="DH65" i="2"/>
  <c r="DH69" i="2"/>
  <c r="U69" i="10"/>
  <c r="N18" i="8"/>
  <c r="K18" i="8"/>
  <c r="H18" i="8"/>
  <c r="B18" i="8"/>
  <c r="BG7" i="1" l="1"/>
  <c r="BE6" i="21"/>
  <c r="BE6" i="10"/>
  <c r="BG6" i="1"/>
  <c r="BE5" i="21"/>
  <c r="BE5" i="10"/>
  <c r="BF5" i="1"/>
  <c r="BD4" i="10"/>
  <c r="BD4" i="21"/>
  <c r="BH7" i="1"/>
  <c r="BF6" i="21"/>
  <c r="BF6" i="10"/>
  <c r="BG5" i="1"/>
  <c r="BE4" i="10"/>
  <c r="BE4" i="21"/>
  <c r="BF6" i="1"/>
  <c r="BD5" i="21"/>
  <c r="BD5" i="10"/>
  <c r="DI33" i="2"/>
  <c r="DI32" i="2"/>
  <c r="DI28" i="2"/>
  <c r="DI27" i="2"/>
  <c r="DI31" i="2"/>
  <c r="DI30" i="2"/>
  <c r="DI29" i="2"/>
  <c r="DI26" i="2"/>
  <c r="DI34" i="2" s="1"/>
  <c r="Z73" i="21"/>
  <c r="Z76" i="21" s="1"/>
  <c r="DH34" i="2"/>
  <c r="BD10" i="1"/>
  <c r="BB9" i="21"/>
  <c r="BB11" i="21" s="1"/>
  <c r="BB9" i="10"/>
  <c r="BE10" i="1"/>
  <c r="BC9" i="10"/>
  <c r="BC9" i="21"/>
  <c r="BB11" i="10"/>
  <c r="BG9" i="1"/>
  <c r="BE8" i="10"/>
  <c r="BE8" i="21"/>
  <c r="BF9" i="1"/>
  <c r="BD8" i="10"/>
  <c r="BD8" i="21"/>
  <c r="BG8" i="1"/>
  <c r="BE7" i="10"/>
  <c r="BE7" i="21"/>
  <c r="BF8" i="1"/>
  <c r="BD7" i="21"/>
  <c r="BD7" i="10"/>
  <c r="BE11" i="1"/>
  <c r="BC10" i="10"/>
  <c r="BC10" i="21"/>
  <c r="BC38" i="1"/>
  <c r="BF11" i="1"/>
  <c r="BD10" i="10"/>
  <c r="BD10" i="21"/>
  <c r="BD38" i="1"/>
  <c r="AB16" i="21"/>
  <c r="AC14" i="1"/>
  <c r="AC25" i="1" s="1"/>
  <c r="AC15" i="1"/>
  <c r="AC26" i="1" s="1"/>
  <c r="AB17" i="21"/>
  <c r="AB16" i="1"/>
  <c r="AB27" i="1" s="1"/>
  <c r="AA18" i="21"/>
  <c r="AB18" i="1"/>
  <c r="AB29" i="1" s="1"/>
  <c r="AA20" i="21"/>
  <c r="AC19" i="1"/>
  <c r="AC30" i="1" s="1"/>
  <c r="AB21" i="21"/>
  <c r="AC20" i="1"/>
  <c r="AC31" i="1" s="1"/>
  <c r="AB22" i="21"/>
  <c r="AB17" i="1"/>
  <c r="AB28" i="1" s="1"/>
  <c r="AA19" i="21"/>
  <c r="DI22" i="2"/>
  <c r="DI20" i="2"/>
  <c r="AA71" i="21" s="1"/>
  <c r="DI21" i="2"/>
  <c r="AA72" i="21" s="1"/>
  <c r="DI18" i="2"/>
  <c r="AA69" i="21" s="1"/>
  <c r="DI19" i="2"/>
  <c r="AA70" i="21" s="1"/>
  <c r="DI17" i="2"/>
  <c r="AA68" i="21" s="1"/>
  <c r="DI16" i="2"/>
  <c r="AA67" i="21" s="1"/>
  <c r="DH23" i="2"/>
  <c r="DI71" i="2"/>
  <c r="S34" i="3"/>
  <c r="DJ4" i="2"/>
  <c r="DI42" i="2"/>
  <c r="DI63" i="2"/>
  <c r="DI43" i="2"/>
  <c r="DI70" i="2"/>
  <c r="DI68" i="2"/>
  <c r="DI65" i="2"/>
  <c r="DI67" i="2"/>
  <c r="DI69" i="2"/>
  <c r="F7" i="18"/>
  <c r="F12" i="18"/>
  <c r="F10" i="18"/>
  <c r="F8" i="18"/>
  <c r="F25" i="18"/>
  <c r="F24" i="18"/>
  <c r="F18" i="18"/>
  <c r="F14" i="18"/>
  <c r="F11" i="18"/>
  <c r="F9" i="18"/>
  <c r="F6" i="18"/>
  <c r="B14" i="8"/>
  <c r="B5" i="8"/>
  <c r="B5" i="4"/>
  <c r="BC11" i="10" l="1"/>
  <c r="BH6" i="1"/>
  <c r="BF5" i="21"/>
  <c r="BF5" i="10"/>
  <c r="BI5" i="1"/>
  <c r="BG4" i="21"/>
  <c r="BG4" i="10"/>
  <c r="BJ7" i="1"/>
  <c r="BH6" i="21"/>
  <c r="BH6" i="10"/>
  <c r="BH5" i="1"/>
  <c r="BF4" i="21"/>
  <c r="BF4" i="10"/>
  <c r="BI6" i="1"/>
  <c r="BG5" i="21"/>
  <c r="BG5" i="10"/>
  <c r="BI7" i="1"/>
  <c r="BG6" i="21"/>
  <c r="BG6" i="10"/>
  <c r="AA73" i="21"/>
  <c r="AA76" i="21" s="1"/>
  <c r="DJ33" i="2"/>
  <c r="DJ32" i="2"/>
  <c r="DJ31" i="2"/>
  <c r="DJ27" i="2"/>
  <c r="DJ30" i="2"/>
  <c r="DJ29" i="2"/>
  <c r="DJ28" i="2"/>
  <c r="DJ26" i="2"/>
  <c r="BG10" i="1"/>
  <c r="BE9" i="10"/>
  <c r="BE9" i="21"/>
  <c r="BC11" i="21"/>
  <c r="BF10" i="1"/>
  <c r="BD9" i="10"/>
  <c r="BD11" i="10" s="1"/>
  <c r="BD9" i="21"/>
  <c r="BH9" i="1"/>
  <c r="BF8" i="10"/>
  <c r="BF8" i="21"/>
  <c r="BI9" i="1"/>
  <c r="BG8" i="21"/>
  <c r="BG8" i="10"/>
  <c r="BD11" i="21"/>
  <c r="BH8" i="1"/>
  <c r="BF7" i="10"/>
  <c r="BF7" i="21"/>
  <c r="BI8" i="1"/>
  <c r="BG7" i="10"/>
  <c r="BG7" i="21"/>
  <c r="BH11" i="1"/>
  <c r="BF10" i="10"/>
  <c r="BF10" i="21"/>
  <c r="BF38" i="1"/>
  <c r="BG11" i="1"/>
  <c r="BE10" i="21"/>
  <c r="BE10" i="10"/>
  <c r="BE11" i="10" s="1"/>
  <c r="BE38" i="1"/>
  <c r="AD20" i="1"/>
  <c r="AD31" i="1" s="1"/>
  <c r="AC22" i="21"/>
  <c r="AC18" i="1"/>
  <c r="AC29" i="1" s="1"/>
  <c r="AB20" i="21"/>
  <c r="AD15" i="1"/>
  <c r="AD26" i="1" s="1"/>
  <c r="AC17" i="21"/>
  <c r="AC16" i="21"/>
  <c r="AD14" i="1"/>
  <c r="AD25" i="1" s="1"/>
  <c r="AC17" i="1"/>
  <c r="AC28" i="1" s="1"/>
  <c r="AB19" i="21"/>
  <c r="AD19" i="1"/>
  <c r="AD30" i="1" s="1"/>
  <c r="AC21" i="21"/>
  <c r="AC16" i="1"/>
  <c r="AC27" i="1" s="1"/>
  <c r="AB18" i="21"/>
  <c r="DI23" i="2"/>
  <c r="DJ22" i="2"/>
  <c r="DJ21" i="2"/>
  <c r="AB72" i="21" s="1"/>
  <c r="DJ19" i="2"/>
  <c r="AB70" i="21" s="1"/>
  <c r="DJ20" i="2"/>
  <c r="AB71" i="21" s="1"/>
  <c r="DJ18" i="2"/>
  <c r="AB69" i="21" s="1"/>
  <c r="DJ17" i="2"/>
  <c r="AB68" i="21" s="1"/>
  <c r="DJ16" i="2"/>
  <c r="AB67" i="21" s="1"/>
  <c r="DJ71" i="2"/>
  <c r="T34" i="3"/>
  <c r="DK4" i="2"/>
  <c r="DJ63" i="2"/>
  <c r="DJ43" i="2"/>
  <c r="DJ70" i="2"/>
  <c r="DJ69" i="2"/>
  <c r="DJ42" i="2"/>
  <c r="DJ68" i="2"/>
  <c r="DJ65" i="2"/>
  <c r="DJ67" i="2"/>
  <c r="F15" i="18"/>
  <c r="BK7" i="1" l="1"/>
  <c r="BI6" i="21"/>
  <c r="BI6" i="10"/>
  <c r="BK6" i="1"/>
  <c r="BI5" i="21"/>
  <c r="BI5" i="10"/>
  <c r="BJ5" i="1"/>
  <c r="BH4" i="10"/>
  <c r="BH4" i="21"/>
  <c r="BL7" i="1"/>
  <c r="BJ6" i="21"/>
  <c r="BJ6" i="10"/>
  <c r="BK5" i="1"/>
  <c r="BI4" i="10"/>
  <c r="BI4" i="21"/>
  <c r="BJ6" i="1"/>
  <c r="BH5" i="21"/>
  <c r="BH5" i="10"/>
  <c r="AB73" i="21"/>
  <c r="AB76" i="21" s="1"/>
  <c r="DK32" i="2"/>
  <c r="DK31" i="2"/>
  <c r="DK33" i="2"/>
  <c r="DK30" i="2"/>
  <c r="DK29" i="2"/>
  <c r="DK28" i="2"/>
  <c r="DK27" i="2"/>
  <c r="DK26" i="2"/>
  <c r="DJ34" i="2"/>
  <c r="BH10" i="1"/>
  <c r="BF9" i="21"/>
  <c r="BF9" i="10"/>
  <c r="BE11" i="21"/>
  <c r="BI10" i="1"/>
  <c r="BG9" i="10"/>
  <c r="BG9" i="21"/>
  <c r="BF11" i="21"/>
  <c r="BK9" i="1"/>
  <c r="BI8" i="10"/>
  <c r="BI8" i="21"/>
  <c r="BJ9" i="1"/>
  <c r="BH8" i="10"/>
  <c r="BH8" i="21"/>
  <c r="BK8" i="1"/>
  <c r="BI7" i="10"/>
  <c r="BI7" i="21"/>
  <c r="BJ8" i="1"/>
  <c r="BH7" i="21"/>
  <c r="BH7" i="10"/>
  <c r="BF11" i="10"/>
  <c r="BI11" i="1"/>
  <c r="BG10" i="10"/>
  <c r="BG11" i="10" s="1"/>
  <c r="BG10" i="21"/>
  <c r="BG38" i="1"/>
  <c r="BJ11" i="1"/>
  <c r="BH10" i="10"/>
  <c r="BH10" i="21"/>
  <c r="BH38" i="1"/>
  <c r="AD17" i="1"/>
  <c r="AD28" i="1" s="1"/>
  <c r="AC19" i="21"/>
  <c r="AD16" i="21"/>
  <c r="AE14" i="1"/>
  <c r="AE25" i="1" s="1"/>
  <c r="AE19" i="1"/>
  <c r="AE30" i="1" s="1"/>
  <c r="AD21" i="21"/>
  <c r="AD18" i="1"/>
  <c r="AD29" i="1" s="1"/>
  <c r="AC20" i="21"/>
  <c r="AD16" i="1"/>
  <c r="AD27" i="1" s="1"/>
  <c r="AC18" i="21"/>
  <c r="AE15" i="1"/>
  <c r="AE26" i="1" s="1"/>
  <c r="AD17" i="21"/>
  <c r="AE20" i="1"/>
  <c r="AE31" i="1" s="1"/>
  <c r="AD22" i="21"/>
  <c r="DK21" i="2"/>
  <c r="AC72" i="21" s="1"/>
  <c r="DK20" i="2"/>
  <c r="AC71" i="21" s="1"/>
  <c r="DK19" i="2"/>
  <c r="AC70" i="21" s="1"/>
  <c r="DK18" i="2"/>
  <c r="AC69" i="21" s="1"/>
  <c r="DK17" i="2"/>
  <c r="AC68" i="21" s="1"/>
  <c r="DK16" i="2"/>
  <c r="AC67" i="21" s="1"/>
  <c r="DK22" i="2"/>
  <c r="DJ23" i="2"/>
  <c r="DK71" i="2"/>
  <c r="U34" i="3"/>
  <c r="DL4" i="2"/>
  <c r="DK43" i="2"/>
  <c r="DK68" i="2"/>
  <c r="DK67" i="2"/>
  <c r="DK63" i="2"/>
  <c r="DK70" i="2"/>
  <c r="DK69" i="2"/>
  <c r="DK65" i="2"/>
  <c r="DK42" i="2"/>
  <c r="A35" i="1"/>
  <c r="B35" i="1"/>
  <c r="C35" i="1"/>
  <c r="H35" i="1"/>
  <c r="A36" i="1"/>
  <c r="B36" i="1"/>
  <c r="C36" i="1"/>
  <c r="H36" i="1"/>
  <c r="A37" i="1"/>
  <c r="B37" i="1"/>
  <c r="C37" i="1"/>
  <c r="H37" i="1"/>
  <c r="A38" i="1"/>
  <c r="B38" i="1"/>
  <c r="C38" i="1"/>
  <c r="H38" i="1"/>
  <c r="I38" i="1"/>
  <c r="J38" i="1"/>
  <c r="K38" i="1"/>
  <c r="L38" i="1"/>
  <c r="M38" i="1"/>
  <c r="N38" i="1"/>
  <c r="O38" i="1"/>
  <c r="P38" i="1"/>
  <c r="Q38" i="1"/>
  <c r="R38" i="1"/>
  <c r="S38" i="1"/>
  <c r="T38" i="1"/>
  <c r="U38" i="1"/>
  <c r="V38" i="1"/>
  <c r="W38" i="1"/>
  <c r="BL6" i="1" l="1"/>
  <c r="BJ5" i="21"/>
  <c r="BJ5" i="10"/>
  <c r="BM5" i="1"/>
  <c r="BK4" i="21"/>
  <c r="BK4" i="10"/>
  <c r="BN7" i="1"/>
  <c r="BL6" i="21"/>
  <c r="BL6" i="10"/>
  <c r="BL5" i="1"/>
  <c r="BJ4" i="21"/>
  <c r="BJ4" i="10"/>
  <c r="BM6" i="1"/>
  <c r="BK5" i="21"/>
  <c r="BK5" i="10"/>
  <c r="BM7" i="1"/>
  <c r="BK6" i="21"/>
  <c r="BK6" i="10"/>
  <c r="DL33" i="2"/>
  <c r="DL32" i="2"/>
  <c r="DL29" i="2"/>
  <c r="DL31" i="2"/>
  <c r="DL28" i="2"/>
  <c r="DL27" i="2"/>
  <c r="DL30" i="2"/>
  <c r="DL26" i="2"/>
  <c r="DL34" i="2" s="1"/>
  <c r="AC73" i="21"/>
  <c r="AC76" i="21" s="1"/>
  <c r="DK34" i="2"/>
  <c r="BG11" i="21"/>
  <c r="BK10" i="1"/>
  <c r="BI9" i="10"/>
  <c r="BI9" i="21"/>
  <c r="BJ10" i="1"/>
  <c r="BH9" i="10"/>
  <c r="BH9" i="21"/>
  <c r="BH11" i="21"/>
  <c r="BL9" i="1"/>
  <c r="BJ8" i="10"/>
  <c r="BJ8" i="21"/>
  <c r="BM9" i="1"/>
  <c r="BK8" i="21"/>
  <c r="BK8" i="10"/>
  <c r="BH11" i="10"/>
  <c r="BL8" i="1"/>
  <c r="BJ7" i="10"/>
  <c r="BJ7" i="21"/>
  <c r="BM8" i="1"/>
  <c r="BK7" i="10"/>
  <c r="BK7" i="21"/>
  <c r="BL11" i="1"/>
  <c r="BJ10" i="10"/>
  <c r="BJ10" i="21"/>
  <c r="BJ38" i="1"/>
  <c r="BK11" i="1"/>
  <c r="BI10" i="21"/>
  <c r="BI11" i="21" s="1"/>
  <c r="BI10" i="10"/>
  <c r="BI11" i="10" s="1"/>
  <c r="BI38" i="1"/>
  <c r="AF15" i="1"/>
  <c r="AF26" i="1" s="1"/>
  <c r="AE17" i="21"/>
  <c r="AE18" i="1"/>
  <c r="AE29" i="1" s="1"/>
  <c r="AD20" i="21"/>
  <c r="AE16" i="21"/>
  <c r="AF14" i="1"/>
  <c r="AF25" i="1" s="1"/>
  <c r="AF20" i="1"/>
  <c r="AF31" i="1" s="1"/>
  <c r="AE22" i="21"/>
  <c r="AE16" i="1"/>
  <c r="AE27" i="1" s="1"/>
  <c r="AD18" i="21"/>
  <c r="AF19" i="1"/>
  <c r="AF30" i="1" s="1"/>
  <c r="AE21" i="21"/>
  <c r="AE17" i="1"/>
  <c r="AE28" i="1" s="1"/>
  <c r="AD19" i="21"/>
  <c r="DL21" i="2"/>
  <c r="AD72" i="21" s="1"/>
  <c r="DL18" i="2"/>
  <c r="AD69" i="21" s="1"/>
  <c r="DL22" i="2"/>
  <c r="DL20" i="2"/>
  <c r="AD71" i="21" s="1"/>
  <c r="DL16" i="2"/>
  <c r="AD67" i="21" s="1"/>
  <c r="DL19" i="2"/>
  <c r="AD70" i="21" s="1"/>
  <c r="DL17" i="2"/>
  <c r="AD68" i="21" s="1"/>
  <c r="DK23" i="2"/>
  <c r="H39" i="1"/>
  <c r="H40" i="1" s="1"/>
  <c r="DL71" i="2"/>
  <c r="V34" i="3"/>
  <c r="DM4" i="2"/>
  <c r="DL42" i="2"/>
  <c r="DL63" i="2"/>
  <c r="DL43" i="2"/>
  <c r="DL67" i="2"/>
  <c r="DL65" i="2"/>
  <c r="DL70" i="2"/>
  <c r="DL69" i="2"/>
  <c r="DL68" i="2"/>
  <c r="I41" i="18"/>
  <c r="X41" i="18"/>
  <c r="T41" i="18"/>
  <c r="Q41" i="18"/>
  <c r="AA41" i="18"/>
  <c r="W41" i="18"/>
  <c r="S41" i="18"/>
  <c r="P41" i="18"/>
  <c r="U41" i="18"/>
  <c r="R41" i="18"/>
  <c r="L41" i="18"/>
  <c r="Z41" i="18"/>
  <c r="O41" i="18"/>
  <c r="J41" i="18"/>
  <c r="Y41" i="18"/>
  <c r="N41" i="18"/>
  <c r="V41" i="18"/>
  <c r="M41" i="18"/>
  <c r="K41" i="18"/>
  <c r="G41" i="18"/>
  <c r="H41" i="18"/>
  <c r="BO7" i="1" l="1"/>
  <c r="BM6" i="21"/>
  <c r="BM6" i="10"/>
  <c r="BO6" i="1"/>
  <c r="BM5" i="21"/>
  <c r="BM5" i="10"/>
  <c r="BN5" i="1"/>
  <c r="BL4" i="10"/>
  <c r="BL4" i="21"/>
  <c r="BP7" i="1"/>
  <c r="BN6" i="21"/>
  <c r="BN6" i="10"/>
  <c r="BO5" i="1"/>
  <c r="BM4" i="10"/>
  <c r="BM4" i="21"/>
  <c r="BN6" i="1"/>
  <c r="BL5" i="21"/>
  <c r="BL5" i="10"/>
  <c r="AD73" i="21"/>
  <c r="AD76" i="21" s="1"/>
  <c r="DM33" i="2"/>
  <c r="DM32" i="2"/>
  <c r="DM31" i="2"/>
  <c r="DM28" i="2"/>
  <c r="DM27" i="2"/>
  <c r="DM30" i="2"/>
  <c r="DM29" i="2"/>
  <c r="DM26" i="2"/>
  <c r="BL10" i="1"/>
  <c r="BJ9" i="21"/>
  <c r="BJ11" i="21" s="1"/>
  <c r="BJ9" i="10"/>
  <c r="BJ11" i="10" s="1"/>
  <c r="BM10" i="1"/>
  <c r="BK9" i="10"/>
  <c r="BK9" i="21"/>
  <c r="BO9" i="1"/>
  <c r="BM8" i="10"/>
  <c r="BM8" i="21"/>
  <c r="BN9" i="1"/>
  <c r="BL8" i="10"/>
  <c r="BL8" i="21"/>
  <c r="BO8" i="1"/>
  <c r="BM7" i="10"/>
  <c r="BM7" i="21"/>
  <c r="BN8" i="1"/>
  <c r="BL7" i="21"/>
  <c r="BL7" i="10"/>
  <c r="BM11" i="1"/>
  <c r="BK10" i="10"/>
  <c r="BK11" i="10" s="1"/>
  <c r="BK10" i="21"/>
  <c r="BK38" i="1"/>
  <c r="BN11" i="1"/>
  <c r="BL10" i="10"/>
  <c r="BL10" i="21"/>
  <c r="BL38" i="1"/>
  <c r="AG20" i="1"/>
  <c r="AG31" i="1" s="1"/>
  <c r="AF22" i="21"/>
  <c r="AF16" i="21"/>
  <c r="AG14" i="1"/>
  <c r="AG25" i="1" s="1"/>
  <c r="AG19" i="1"/>
  <c r="AG30" i="1" s="1"/>
  <c r="AF21" i="21"/>
  <c r="AF18" i="1"/>
  <c r="AF29" i="1" s="1"/>
  <c r="AE20" i="21"/>
  <c r="AF17" i="1"/>
  <c r="AF28" i="1" s="1"/>
  <c r="AE19" i="21"/>
  <c r="AF16" i="1"/>
  <c r="AF27" i="1" s="1"/>
  <c r="AE18" i="21"/>
  <c r="AG15" i="1"/>
  <c r="AG26" i="1" s="1"/>
  <c r="AF17" i="21"/>
  <c r="DM22" i="2"/>
  <c r="DM20" i="2"/>
  <c r="AE71" i="21" s="1"/>
  <c r="DM19" i="2"/>
  <c r="AE70" i="21" s="1"/>
  <c r="DM21" i="2"/>
  <c r="AE72" i="21" s="1"/>
  <c r="DM18" i="2"/>
  <c r="AE69" i="21" s="1"/>
  <c r="DM17" i="2"/>
  <c r="AE68" i="21" s="1"/>
  <c r="DM16" i="2"/>
  <c r="AE67" i="21" s="1"/>
  <c r="DL23" i="2"/>
  <c r="DM71" i="2"/>
  <c r="W34" i="3"/>
  <c r="DN4" i="2"/>
  <c r="DM63" i="2"/>
  <c r="DM42" i="2"/>
  <c r="DM70" i="2"/>
  <c r="DM68" i="2"/>
  <c r="DM43" i="2"/>
  <c r="DM65" i="2"/>
  <c r="DM67" i="2"/>
  <c r="DM69" i="2"/>
  <c r="BP6" i="1" l="1"/>
  <c r="BN5" i="21"/>
  <c r="BN5" i="10"/>
  <c r="BQ5" i="1"/>
  <c r="BO4" i="21"/>
  <c r="BO4" i="10"/>
  <c r="BR7" i="1"/>
  <c r="BP6" i="21"/>
  <c r="BP6" i="10"/>
  <c r="BP5" i="1"/>
  <c r="BN4" i="21"/>
  <c r="BN4" i="10"/>
  <c r="BQ6" i="1"/>
  <c r="BO5" i="21"/>
  <c r="BO5" i="10"/>
  <c r="BQ7" i="1"/>
  <c r="BO6" i="21"/>
  <c r="BO6" i="10"/>
  <c r="AE73" i="21"/>
  <c r="AE76" i="21" s="1"/>
  <c r="DN33" i="2"/>
  <c r="DN32" i="2"/>
  <c r="DN31" i="2"/>
  <c r="DN27" i="2"/>
  <c r="DN30" i="2"/>
  <c r="DN29" i="2"/>
  <c r="DN28" i="2"/>
  <c r="DN26" i="2"/>
  <c r="DN34" i="2" s="1"/>
  <c r="DM34" i="2"/>
  <c r="BO10" i="1"/>
  <c r="BM9" i="10"/>
  <c r="BM9" i="21"/>
  <c r="BN10" i="1"/>
  <c r="BL9" i="10"/>
  <c r="BL11" i="10" s="1"/>
  <c r="BL9" i="21"/>
  <c r="BL11" i="21" s="1"/>
  <c r="BK11" i="21"/>
  <c r="BP9" i="1"/>
  <c r="BN8" i="10"/>
  <c r="BN8" i="21"/>
  <c r="BQ9" i="1"/>
  <c r="BO8" i="21"/>
  <c r="BO8" i="10"/>
  <c r="BP8" i="1"/>
  <c r="BN7" i="10"/>
  <c r="BN7" i="21"/>
  <c r="BQ8" i="1"/>
  <c r="BO7" i="10"/>
  <c r="BO7" i="21"/>
  <c r="BP11" i="1"/>
  <c r="BN10" i="10"/>
  <c r="BN10" i="21"/>
  <c r="BN38" i="1"/>
  <c r="BO11" i="1"/>
  <c r="BM10" i="21"/>
  <c r="BM10" i="10"/>
  <c r="BM11" i="10" s="1"/>
  <c r="BM38" i="1"/>
  <c r="AG16" i="21"/>
  <c r="AG27" i="21" s="1"/>
  <c r="AH14" i="1"/>
  <c r="AH25" i="1" s="1"/>
  <c r="AG16" i="1"/>
  <c r="AG27" i="1" s="1"/>
  <c r="AF18" i="21"/>
  <c r="AG18" i="1"/>
  <c r="AG29" i="1" s="1"/>
  <c r="AF20" i="21"/>
  <c r="AH15" i="1"/>
  <c r="AH26" i="1" s="1"/>
  <c r="AG17" i="21"/>
  <c r="AG28" i="21" s="1"/>
  <c r="AG17" i="1"/>
  <c r="AG28" i="1" s="1"/>
  <c r="AF19" i="21"/>
  <c r="AH19" i="1"/>
  <c r="AH30" i="1" s="1"/>
  <c r="AG21" i="21"/>
  <c r="AG32" i="21" s="1"/>
  <c r="AH20" i="1"/>
  <c r="AH31" i="1" s="1"/>
  <c r="AG22" i="21"/>
  <c r="AG33" i="21" s="1"/>
  <c r="AG42" i="21" s="1"/>
  <c r="DM23" i="2"/>
  <c r="DN22" i="2"/>
  <c r="DN21" i="2"/>
  <c r="AF72" i="21" s="1"/>
  <c r="DN20" i="2"/>
  <c r="AF71" i="21" s="1"/>
  <c r="DN19" i="2"/>
  <c r="AF70" i="21" s="1"/>
  <c r="DN17" i="2"/>
  <c r="AF68" i="21" s="1"/>
  <c r="DN18" i="2"/>
  <c r="AF69" i="21" s="1"/>
  <c r="DN16" i="2"/>
  <c r="AF67" i="21" s="1"/>
  <c r="DN71" i="2"/>
  <c r="X34" i="3"/>
  <c r="DO4" i="2"/>
  <c r="DN63" i="2"/>
  <c r="DN70" i="2"/>
  <c r="DN69" i="2"/>
  <c r="DN68" i="2"/>
  <c r="DN42" i="2"/>
  <c r="DN43" i="2"/>
  <c r="DN67" i="2"/>
  <c r="DN65" i="2"/>
  <c r="BS7" i="1" l="1"/>
  <c r="BQ6" i="21"/>
  <c r="BQ6" i="10"/>
  <c r="BS6" i="1"/>
  <c r="BQ5" i="21"/>
  <c r="BQ5" i="10"/>
  <c r="BR5" i="1"/>
  <c r="BP4" i="10"/>
  <c r="BP4" i="21"/>
  <c r="BT7" i="1"/>
  <c r="BR6" i="21"/>
  <c r="BR6" i="10"/>
  <c r="BS5" i="1"/>
  <c r="BQ4" i="21"/>
  <c r="BQ4" i="10"/>
  <c r="BR6" i="1"/>
  <c r="BP5" i="21"/>
  <c r="BP5" i="10"/>
  <c r="AF73" i="21"/>
  <c r="AF76" i="21" s="1"/>
  <c r="DO32" i="2"/>
  <c r="DO31" i="2"/>
  <c r="DO33" i="2"/>
  <c r="DO30" i="2"/>
  <c r="DO29" i="2"/>
  <c r="DO28" i="2"/>
  <c r="DO27" i="2"/>
  <c r="DO26" i="2"/>
  <c r="BM11" i="21"/>
  <c r="BN11" i="10"/>
  <c r="BP10" i="1"/>
  <c r="BN9" i="21"/>
  <c r="BN11" i="21" s="1"/>
  <c r="BN9" i="10"/>
  <c r="BQ10" i="1"/>
  <c r="BO9" i="10"/>
  <c r="BO9" i="21"/>
  <c r="BS9" i="1"/>
  <c r="BQ8" i="10"/>
  <c r="BQ8" i="21"/>
  <c r="BR9" i="1"/>
  <c r="BP8" i="10"/>
  <c r="BP8" i="21"/>
  <c r="BS8" i="1"/>
  <c r="BQ7" i="10"/>
  <c r="BQ7" i="21"/>
  <c r="BR8" i="1"/>
  <c r="BP7" i="21"/>
  <c r="BP7" i="10"/>
  <c r="BQ11" i="1"/>
  <c r="BO10" i="10"/>
  <c r="BO10" i="21"/>
  <c r="BO11" i="21" s="1"/>
  <c r="BO38" i="1"/>
  <c r="BR11" i="1"/>
  <c r="BP10" i="10"/>
  <c r="BP10" i="21"/>
  <c r="BP38" i="1"/>
  <c r="AI19" i="1"/>
  <c r="AI30" i="1" s="1"/>
  <c r="AH21" i="21"/>
  <c r="AH32" i="21" s="1"/>
  <c r="AH16" i="1"/>
  <c r="AH27" i="1" s="1"/>
  <c r="AG18" i="21"/>
  <c r="AG29" i="21" s="1"/>
  <c r="AG38" i="21" s="1"/>
  <c r="AH16" i="21"/>
  <c r="AH27" i="21" s="1"/>
  <c r="AI14" i="1"/>
  <c r="AI25" i="1" s="1"/>
  <c r="AI15" i="1"/>
  <c r="AI26" i="1" s="1"/>
  <c r="AH17" i="21"/>
  <c r="AH28" i="21" s="1"/>
  <c r="AI20" i="1"/>
  <c r="AI31" i="1" s="1"/>
  <c r="AH22" i="21"/>
  <c r="AH33" i="21" s="1"/>
  <c r="AH42" i="21" s="1"/>
  <c r="AH17" i="1"/>
  <c r="AH28" i="1" s="1"/>
  <c r="AG19" i="21"/>
  <c r="AG30" i="21" s="1"/>
  <c r="AH18" i="1"/>
  <c r="AH29" i="1" s="1"/>
  <c r="AG20" i="21"/>
  <c r="AG31" i="21" s="1"/>
  <c r="DO21" i="2"/>
  <c r="AG72" i="21" s="1"/>
  <c r="DO20" i="2"/>
  <c r="AG71" i="21" s="1"/>
  <c r="DO19" i="2"/>
  <c r="AG70" i="21" s="1"/>
  <c r="DO22" i="2"/>
  <c r="DO18" i="2"/>
  <c r="AG69" i="21" s="1"/>
  <c r="DO17" i="2"/>
  <c r="AG68" i="21" s="1"/>
  <c r="DO16" i="2"/>
  <c r="AG67" i="21" s="1"/>
  <c r="DN23" i="2"/>
  <c r="DO71" i="2"/>
  <c r="Y34" i="3"/>
  <c r="DP4" i="2"/>
  <c r="DO43" i="2"/>
  <c r="DO42" i="2"/>
  <c r="DO68" i="2"/>
  <c r="DO67" i="2"/>
  <c r="DO69" i="2"/>
  <c r="DO65" i="2"/>
  <c r="DO63" i="2"/>
  <c r="DO70" i="2"/>
  <c r="A4" i="3"/>
  <c r="A24" i="3"/>
  <c r="A18" i="3"/>
  <c r="A11" i="3"/>
  <c r="CI5" i="2"/>
  <c r="BT6" i="1" l="1"/>
  <c r="BR5" i="21"/>
  <c r="BR5" i="10"/>
  <c r="BU5" i="1"/>
  <c r="BS4" i="21"/>
  <c r="BS4" i="10"/>
  <c r="BV7" i="1"/>
  <c r="BT6" i="21"/>
  <c r="BT6" i="10"/>
  <c r="BT5" i="1"/>
  <c r="BR4" i="21"/>
  <c r="BR4" i="10"/>
  <c r="BU6" i="1"/>
  <c r="BS5" i="21"/>
  <c r="BS5" i="10"/>
  <c r="BU7" i="1"/>
  <c r="BS6" i="21"/>
  <c r="BS6" i="10"/>
  <c r="DP33" i="2"/>
  <c r="DP32" i="2"/>
  <c r="DP29" i="2"/>
  <c r="DP28" i="2"/>
  <c r="DP27" i="2"/>
  <c r="DP31" i="2"/>
  <c r="DP30" i="2"/>
  <c r="DP26" i="2"/>
  <c r="DP34" i="2" s="1"/>
  <c r="AG73" i="21"/>
  <c r="AG76" i="21" s="1"/>
  <c r="DO34" i="2"/>
  <c r="BS10" i="1"/>
  <c r="BQ9" i="10"/>
  <c r="BQ9" i="21"/>
  <c r="BR10" i="1"/>
  <c r="BP9" i="10"/>
  <c r="BP9" i="21"/>
  <c r="BP11" i="21" s="1"/>
  <c r="BO11" i="10"/>
  <c r="BT9" i="1"/>
  <c r="BR8" i="10"/>
  <c r="BR8" i="21"/>
  <c r="BU9" i="1"/>
  <c r="BS8" i="21"/>
  <c r="BS8" i="10"/>
  <c r="BP11" i="10"/>
  <c r="BT8" i="1"/>
  <c r="BR7" i="10"/>
  <c r="BR7" i="21"/>
  <c r="BU8" i="1"/>
  <c r="BS7" i="10"/>
  <c r="BS7" i="21"/>
  <c r="BT11" i="1"/>
  <c r="BR10" i="10"/>
  <c r="BR10" i="21"/>
  <c r="BR38" i="1"/>
  <c r="BS11" i="1"/>
  <c r="BQ10" i="21"/>
  <c r="BQ10" i="10"/>
  <c r="BQ11" i="10" s="1"/>
  <c r="BQ38" i="1"/>
  <c r="AI18" i="1"/>
  <c r="AI29" i="1" s="1"/>
  <c r="AH20" i="21"/>
  <c r="AH31" i="21" s="1"/>
  <c r="AJ20" i="1"/>
  <c r="AJ31" i="1" s="1"/>
  <c r="AI22" i="21"/>
  <c r="AI33" i="21" s="1"/>
  <c r="AI42" i="21" s="1"/>
  <c r="AI16" i="21"/>
  <c r="AI27" i="21" s="1"/>
  <c r="AJ14" i="1"/>
  <c r="AJ25" i="1" s="1"/>
  <c r="AI16" i="1"/>
  <c r="AI27" i="1" s="1"/>
  <c r="AH18" i="21"/>
  <c r="AH29" i="21" s="1"/>
  <c r="AH38" i="21" s="1"/>
  <c r="AJ19" i="1"/>
  <c r="AJ30" i="1" s="1"/>
  <c r="AI21" i="21"/>
  <c r="AI32" i="21" s="1"/>
  <c r="AI17" i="1"/>
  <c r="AI28" i="1" s="1"/>
  <c r="AH19" i="21"/>
  <c r="AH30" i="21" s="1"/>
  <c r="AJ15" i="1"/>
  <c r="AJ26" i="1" s="1"/>
  <c r="AI17" i="21"/>
  <c r="AI28" i="21" s="1"/>
  <c r="DO23" i="2"/>
  <c r="DP22" i="2"/>
  <c r="DP18" i="2"/>
  <c r="AH69" i="21" s="1"/>
  <c r="DP21" i="2"/>
  <c r="AH72" i="21" s="1"/>
  <c r="DP16" i="2"/>
  <c r="AH67" i="21" s="1"/>
  <c r="DP17" i="2"/>
  <c r="AH68" i="21" s="1"/>
  <c r="DP20" i="2"/>
  <c r="AH71" i="21" s="1"/>
  <c r="DP19" i="2"/>
  <c r="AH70" i="21" s="1"/>
  <c r="DP71" i="2"/>
  <c r="Z34" i="3"/>
  <c r="DQ4" i="2"/>
  <c r="DP42" i="2"/>
  <c r="DP43" i="2"/>
  <c r="DP70" i="2"/>
  <c r="DP63" i="2"/>
  <c r="DP67" i="2"/>
  <c r="DP65" i="2"/>
  <c r="DP68" i="2"/>
  <c r="DP69" i="2"/>
  <c r="B4" i="10"/>
  <c r="B5" i="10"/>
  <c r="B6" i="10"/>
  <c r="B7" i="10"/>
  <c r="B8" i="10"/>
  <c r="B9" i="10"/>
  <c r="B10" i="10"/>
  <c r="B16" i="10"/>
  <c r="C16" i="10"/>
  <c r="B17" i="10"/>
  <c r="C17" i="10"/>
  <c r="B18" i="10"/>
  <c r="B19" i="10"/>
  <c r="C19" i="10"/>
  <c r="B20" i="10"/>
  <c r="C20" i="10"/>
  <c r="B21" i="10"/>
  <c r="C21" i="10"/>
  <c r="B22" i="10"/>
  <c r="C22" i="10"/>
  <c r="E64" i="10"/>
  <c r="F64" i="10"/>
  <c r="G64" i="10"/>
  <c r="H64" i="10"/>
  <c r="I64" i="10"/>
  <c r="J64" i="10"/>
  <c r="K64" i="10"/>
  <c r="L64" i="10"/>
  <c r="M64" i="10"/>
  <c r="N64" i="10"/>
  <c r="O64" i="10"/>
  <c r="P64" i="10"/>
  <c r="Q64" i="10"/>
  <c r="R64" i="10"/>
  <c r="S64" i="10"/>
  <c r="T64" i="10"/>
  <c r="E65" i="10"/>
  <c r="F65" i="10"/>
  <c r="G65" i="10"/>
  <c r="H65" i="10"/>
  <c r="I65" i="10"/>
  <c r="J65" i="10"/>
  <c r="K65" i="10"/>
  <c r="L65" i="10"/>
  <c r="M65" i="10"/>
  <c r="N65" i="10"/>
  <c r="O65" i="10"/>
  <c r="P65" i="10"/>
  <c r="Q65" i="10"/>
  <c r="R65" i="10"/>
  <c r="S65" i="10"/>
  <c r="T65" i="10"/>
  <c r="E66" i="10"/>
  <c r="F66" i="10"/>
  <c r="G66" i="10"/>
  <c r="H66" i="10"/>
  <c r="I66" i="10"/>
  <c r="J66" i="10"/>
  <c r="K66" i="10"/>
  <c r="L66" i="10"/>
  <c r="M66" i="10"/>
  <c r="N66" i="10"/>
  <c r="O66" i="10"/>
  <c r="P66" i="10"/>
  <c r="Q66" i="10"/>
  <c r="R66" i="10"/>
  <c r="S66" i="10"/>
  <c r="T66" i="10"/>
  <c r="E67" i="10"/>
  <c r="F67" i="10"/>
  <c r="G67" i="10"/>
  <c r="H67" i="10"/>
  <c r="I67" i="10"/>
  <c r="J67" i="10"/>
  <c r="K67" i="10"/>
  <c r="L67" i="10"/>
  <c r="M67" i="10"/>
  <c r="N67" i="10"/>
  <c r="O67" i="10"/>
  <c r="P67" i="10"/>
  <c r="Q67" i="10"/>
  <c r="R67" i="10"/>
  <c r="S67" i="10"/>
  <c r="T67" i="10"/>
  <c r="E68" i="10"/>
  <c r="F68" i="10"/>
  <c r="G68" i="10"/>
  <c r="H68" i="10"/>
  <c r="I68" i="10"/>
  <c r="J68" i="10"/>
  <c r="K68" i="10"/>
  <c r="L68" i="10"/>
  <c r="M68" i="10"/>
  <c r="N68" i="10"/>
  <c r="O68" i="10"/>
  <c r="P68" i="10"/>
  <c r="Q68" i="10"/>
  <c r="R68" i="10"/>
  <c r="S68" i="10"/>
  <c r="T68" i="10"/>
  <c r="CJ38" i="2"/>
  <c r="CJ37" i="2"/>
  <c r="BW7" i="1" l="1"/>
  <c r="BU6" i="21"/>
  <c r="BU6" i="10"/>
  <c r="BW6" i="1"/>
  <c r="BU5" i="21"/>
  <c r="BU5" i="10"/>
  <c r="BV5" i="1"/>
  <c r="BT4" i="10"/>
  <c r="BT4" i="21"/>
  <c r="BX7" i="1"/>
  <c r="BV6" i="21"/>
  <c r="BV6" i="10"/>
  <c r="BW5" i="1"/>
  <c r="BU4" i="21"/>
  <c r="BU4" i="10"/>
  <c r="BV6" i="1"/>
  <c r="BT5" i="21"/>
  <c r="BT5" i="10"/>
  <c r="DQ33" i="2"/>
  <c r="DQ32" i="2"/>
  <c r="DQ28" i="2"/>
  <c r="DQ27" i="2"/>
  <c r="DQ31" i="2"/>
  <c r="DQ30" i="2"/>
  <c r="DQ29" i="2"/>
  <c r="DQ26" i="2"/>
  <c r="DQ34" i="2" s="1"/>
  <c r="AH73" i="21"/>
  <c r="AH76" i="21" s="1"/>
  <c r="BQ11" i="21"/>
  <c r="BT10" i="1"/>
  <c r="BR9" i="21"/>
  <c r="BR11" i="21" s="1"/>
  <c r="BR9" i="10"/>
  <c r="BR11" i="10" s="1"/>
  <c r="BU10" i="1"/>
  <c r="BS9" i="10"/>
  <c r="BS9" i="21"/>
  <c r="BW9" i="1"/>
  <c r="BU8" i="10"/>
  <c r="BU8" i="21"/>
  <c r="BV9" i="1"/>
  <c r="BT8" i="10"/>
  <c r="BT8" i="21"/>
  <c r="BW8" i="1"/>
  <c r="BU7" i="10"/>
  <c r="BU7" i="21"/>
  <c r="BV8" i="1"/>
  <c r="BT7" i="21"/>
  <c r="BT7" i="10"/>
  <c r="BU11" i="1"/>
  <c r="BS10" i="10"/>
  <c r="BS10" i="21"/>
  <c r="BS38" i="1"/>
  <c r="BV11" i="1"/>
  <c r="BT10" i="10"/>
  <c r="BT10" i="21"/>
  <c r="BT38" i="1"/>
  <c r="AK20" i="1"/>
  <c r="AK31" i="1" s="1"/>
  <c r="AJ22" i="21"/>
  <c r="AJ33" i="21" s="1"/>
  <c r="AJ42" i="21" s="1"/>
  <c r="AJ16" i="21"/>
  <c r="AJ27" i="21" s="1"/>
  <c r="AK14" i="1"/>
  <c r="AK25" i="1" s="1"/>
  <c r="AJ17" i="1"/>
  <c r="AJ28" i="1" s="1"/>
  <c r="AI19" i="21"/>
  <c r="AI30" i="21" s="1"/>
  <c r="AK15" i="1"/>
  <c r="AK26" i="1" s="1"/>
  <c r="AJ17" i="21"/>
  <c r="AJ28" i="21" s="1"/>
  <c r="AK19" i="1"/>
  <c r="AK30" i="1" s="1"/>
  <c r="AJ21" i="21"/>
  <c r="AJ32" i="21" s="1"/>
  <c r="AJ16" i="1"/>
  <c r="AJ27" i="1" s="1"/>
  <c r="AI18" i="21"/>
  <c r="AI29" i="21" s="1"/>
  <c r="AI38" i="21" s="1"/>
  <c r="AJ18" i="1"/>
  <c r="AJ29" i="1" s="1"/>
  <c r="AI20" i="21"/>
  <c r="AI31" i="21" s="1"/>
  <c r="DQ22" i="2"/>
  <c r="DQ21" i="2"/>
  <c r="AI72" i="21" s="1"/>
  <c r="DQ20" i="2"/>
  <c r="AI71" i="21" s="1"/>
  <c r="DQ18" i="2"/>
  <c r="AI69" i="21" s="1"/>
  <c r="DQ19" i="2"/>
  <c r="AI70" i="21" s="1"/>
  <c r="DQ17" i="2"/>
  <c r="AI68" i="21" s="1"/>
  <c r="DQ16" i="2"/>
  <c r="AI67" i="21" s="1"/>
  <c r="DP23" i="2"/>
  <c r="DQ71" i="2"/>
  <c r="AA34" i="3"/>
  <c r="DR4" i="2"/>
  <c r="DQ63" i="2"/>
  <c r="DQ42" i="2"/>
  <c r="DQ70" i="2"/>
  <c r="DQ65" i="2"/>
  <c r="DQ43" i="2"/>
  <c r="DQ67" i="2"/>
  <c r="DQ69" i="2"/>
  <c r="DQ68" i="2"/>
  <c r="J69" i="10"/>
  <c r="N69" i="10"/>
  <c r="O69" i="10"/>
  <c r="G69" i="10"/>
  <c r="R69" i="10"/>
  <c r="S69" i="10"/>
  <c r="K69" i="10"/>
  <c r="Q69" i="10"/>
  <c r="M69" i="10"/>
  <c r="I69" i="10"/>
  <c r="P69" i="10"/>
  <c r="H69" i="10"/>
  <c r="E69" i="10"/>
  <c r="T69" i="10"/>
  <c r="L69" i="10"/>
  <c r="W42" i="21"/>
  <c r="S42" i="21"/>
  <c r="O42" i="21"/>
  <c r="K42" i="21"/>
  <c r="J42" i="21"/>
  <c r="I42" i="21"/>
  <c r="CM6" i="2"/>
  <c r="E72" i="10" s="1"/>
  <c r="CM7" i="2"/>
  <c r="E73" i="10" s="1"/>
  <c r="CM8" i="2"/>
  <c r="E74" i="10" s="1"/>
  <c r="CM9" i="2"/>
  <c r="E75" i="10" s="1"/>
  <c r="CM10" i="2"/>
  <c r="E76" i="10" s="1"/>
  <c r="CM11" i="2"/>
  <c r="E77" i="10" s="1"/>
  <c r="CM12" i="2"/>
  <c r="CN6" i="2"/>
  <c r="F72" i="10" s="1"/>
  <c r="CN7" i="2"/>
  <c r="F73" i="10" s="1"/>
  <c r="CN8" i="2"/>
  <c r="F74" i="10" s="1"/>
  <c r="CN9" i="2"/>
  <c r="F75" i="10" s="1"/>
  <c r="CN10" i="2"/>
  <c r="F76" i="10" s="1"/>
  <c r="CN11" i="2"/>
  <c r="F77" i="10" s="1"/>
  <c r="CN12" i="2"/>
  <c r="U45" i="2"/>
  <c r="T45" i="2"/>
  <c r="S45" i="2"/>
  <c r="R45" i="2"/>
  <c r="Q45" i="2"/>
  <c r="P45" i="2"/>
  <c r="O45" i="2"/>
  <c r="N45" i="2"/>
  <c r="M45" i="2"/>
  <c r="L45" i="2"/>
  <c r="K45" i="2"/>
  <c r="J45" i="2"/>
  <c r="I45" i="2"/>
  <c r="CN39" i="2"/>
  <c r="CP7" i="2"/>
  <c r="H73" i="10" s="1"/>
  <c r="CO7" i="2"/>
  <c r="G73" i="10" s="1"/>
  <c r="CJ7" i="2"/>
  <c r="C73" i="10" s="1"/>
  <c r="CJ40" i="2"/>
  <c r="CM40" i="2"/>
  <c r="CN40" i="2"/>
  <c r="CO40" i="2"/>
  <c r="CP40" i="2"/>
  <c r="CJ66" i="2"/>
  <c r="CJ64" i="2"/>
  <c r="CJ62" i="2"/>
  <c r="CJ61" i="2"/>
  <c r="CJ57" i="2"/>
  <c r="CJ56" i="2"/>
  <c r="CJ55" i="2"/>
  <c r="CJ54" i="2"/>
  <c r="CJ50" i="2"/>
  <c r="CJ49" i="2"/>
  <c r="CJ48" i="2"/>
  <c r="CJ44" i="2"/>
  <c r="CJ41" i="2"/>
  <c r="CJ39" i="2"/>
  <c r="CJ12" i="2"/>
  <c r="CJ11" i="2"/>
  <c r="C77" i="10" s="1"/>
  <c r="CJ10" i="2"/>
  <c r="C76" i="10" s="1"/>
  <c r="CJ9" i="2"/>
  <c r="C75" i="10" s="1"/>
  <c r="CJ8" i="2"/>
  <c r="C74" i="10" s="1"/>
  <c r="CJ6" i="2"/>
  <c r="C72" i="10" s="1"/>
  <c r="CP44" i="2"/>
  <c r="CO44" i="2"/>
  <c r="CN44" i="2"/>
  <c r="CM44" i="2"/>
  <c r="CP41" i="2"/>
  <c r="CO41" i="2"/>
  <c r="CN41" i="2"/>
  <c r="CM41" i="2"/>
  <c r="H45" i="2"/>
  <c r="G45" i="2"/>
  <c r="CM39" i="2"/>
  <c r="CP38" i="2"/>
  <c r="CO38" i="2"/>
  <c r="CN38" i="2"/>
  <c r="CM38" i="2"/>
  <c r="CP37" i="2"/>
  <c r="CO37" i="2"/>
  <c r="CN37" i="2"/>
  <c r="CM37" i="2"/>
  <c r="BX6" i="1" l="1"/>
  <c r="BV5" i="21"/>
  <c r="BV5" i="10"/>
  <c r="BY5" i="1"/>
  <c r="BW4" i="21"/>
  <c r="BW4" i="10"/>
  <c r="BZ7" i="1"/>
  <c r="BX6" i="21"/>
  <c r="BX6" i="10"/>
  <c r="BX5" i="1"/>
  <c r="BV4" i="21"/>
  <c r="BV4" i="10"/>
  <c r="BY6" i="1"/>
  <c r="BW5" i="21"/>
  <c r="BW5" i="10"/>
  <c r="BY7" i="1"/>
  <c r="BW6" i="21"/>
  <c r="BW6" i="10"/>
  <c r="DR33" i="2"/>
  <c r="DR32" i="2"/>
  <c r="DR31" i="2"/>
  <c r="DR27" i="2"/>
  <c r="DR30" i="2"/>
  <c r="DR29" i="2"/>
  <c r="DR28" i="2"/>
  <c r="DR26" i="2"/>
  <c r="DR34" i="2" s="1"/>
  <c r="AI73" i="21"/>
  <c r="AI76" i="21" s="1"/>
  <c r="BS11" i="21"/>
  <c r="BW10" i="1"/>
  <c r="BU9" i="10"/>
  <c r="BU9" i="21"/>
  <c r="BV10" i="1"/>
  <c r="BT9" i="10"/>
  <c r="BT11" i="10" s="1"/>
  <c r="BT9" i="21"/>
  <c r="BS11" i="10"/>
  <c r="BT11" i="21"/>
  <c r="BX9" i="1"/>
  <c r="BV8" i="10"/>
  <c r="BV8" i="21"/>
  <c r="BY9" i="1"/>
  <c r="BW8" i="21"/>
  <c r="BW8" i="10"/>
  <c r="BX8" i="1"/>
  <c r="BV7" i="10"/>
  <c r="BV7" i="21"/>
  <c r="BY8" i="1"/>
  <c r="BW7" i="10"/>
  <c r="BW7" i="21"/>
  <c r="BX11" i="1"/>
  <c r="BV10" i="10"/>
  <c r="BV10" i="21"/>
  <c r="BV38" i="1"/>
  <c r="BW11" i="1"/>
  <c r="BU10" i="21"/>
  <c r="BU11" i="21" s="1"/>
  <c r="BU10" i="10"/>
  <c r="BU38" i="1"/>
  <c r="H38" i="21"/>
  <c r="J38" i="21"/>
  <c r="L42" i="21"/>
  <c r="P42" i="21"/>
  <c r="T42" i="21"/>
  <c r="AK16" i="1"/>
  <c r="AK27" i="1" s="1"/>
  <c r="AJ18" i="21"/>
  <c r="AJ29" i="21" s="1"/>
  <c r="AJ38" i="21" s="1"/>
  <c r="AL15" i="1"/>
  <c r="AL26" i="1" s="1"/>
  <c r="AK17" i="21"/>
  <c r="AK28" i="21" s="1"/>
  <c r="AK17" i="1"/>
  <c r="AK28" i="1" s="1"/>
  <c r="AJ19" i="21"/>
  <c r="AJ30" i="21" s="1"/>
  <c r="H54" i="21"/>
  <c r="H79" i="21" s="1"/>
  <c r="H37" i="21"/>
  <c r="H40" i="21"/>
  <c r="M42" i="21"/>
  <c r="Q42" i="21"/>
  <c r="U42" i="21"/>
  <c r="H42" i="21"/>
  <c r="H41" i="21"/>
  <c r="K38" i="21"/>
  <c r="N42" i="21"/>
  <c r="R42" i="21"/>
  <c r="V42" i="21"/>
  <c r="AK18" i="1"/>
  <c r="AK29" i="1" s="1"/>
  <c r="AJ20" i="21"/>
  <c r="AJ31" i="21" s="1"/>
  <c r="AL19" i="1"/>
  <c r="AL30" i="1" s="1"/>
  <c r="AK21" i="21"/>
  <c r="AK32" i="21" s="1"/>
  <c r="AK16" i="21"/>
  <c r="AK27" i="21" s="1"/>
  <c r="AL14" i="1"/>
  <c r="AL25" i="1" s="1"/>
  <c r="AL20" i="1"/>
  <c r="AL31" i="1" s="1"/>
  <c r="AK22" i="21"/>
  <c r="AK33" i="21" s="1"/>
  <c r="AK42" i="21" s="1"/>
  <c r="DQ23" i="2"/>
  <c r="DR22" i="2"/>
  <c r="DR21" i="2"/>
  <c r="AJ72" i="21" s="1"/>
  <c r="DR20" i="2"/>
  <c r="AJ71" i="21" s="1"/>
  <c r="DR19" i="2"/>
  <c r="AJ70" i="21" s="1"/>
  <c r="DR18" i="2"/>
  <c r="AJ69" i="21" s="1"/>
  <c r="DR17" i="2"/>
  <c r="AJ68" i="21" s="1"/>
  <c r="DR16" i="2"/>
  <c r="AJ67" i="21" s="1"/>
  <c r="H54" i="10"/>
  <c r="DR71" i="2"/>
  <c r="AB34" i="3"/>
  <c r="H18" i="10"/>
  <c r="H29" i="10" s="1"/>
  <c r="H38" i="10" s="1"/>
  <c r="H19" i="10"/>
  <c r="H20" i="10"/>
  <c r="I16" i="10"/>
  <c r="H16" i="10"/>
  <c r="H21" i="10"/>
  <c r="H17" i="10"/>
  <c r="H28" i="10" s="1"/>
  <c r="H37" i="10" s="1"/>
  <c r="H22" i="10"/>
  <c r="H33" i="10" s="1"/>
  <c r="H42" i="10" s="1"/>
  <c r="F27" i="10"/>
  <c r="F36" i="10" s="1"/>
  <c r="J16" i="10"/>
  <c r="DS4" i="2"/>
  <c r="DR63" i="2"/>
  <c r="DR42" i="2"/>
  <c r="DR70" i="2"/>
  <c r="DR43" i="2"/>
  <c r="DR68" i="2"/>
  <c r="DR69" i="2"/>
  <c r="DR65" i="2"/>
  <c r="DR67" i="2"/>
  <c r="G29" i="10"/>
  <c r="G38" i="10" s="1"/>
  <c r="F29" i="10"/>
  <c r="F38" i="10" s="1"/>
  <c r="E38" i="10"/>
  <c r="E31" i="10"/>
  <c r="G31" i="10"/>
  <c r="G40" i="10" s="1"/>
  <c r="F31" i="10"/>
  <c r="F40" i="10" s="1"/>
  <c r="F30" i="10"/>
  <c r="F39" i="10" s="1"/>
  <c r="G30" i="10"/>
  <c r="G39" i="10" s="1"/>
  <c r="E27" i="10"/>
  <c r="E36" i="10" s="1"/>
  <c r="F32" i="10"/>
  <c r="F41" i="10" s="1"/>
  <c r="E32" i="10"/>
  <c r="G32" i="10"/>
  <c r="G41" i="10" s="1"/>
  <c r="G28" i="10"/>
  <c r="G37" i="10" s="1"/>
  <c r="E37" i="10"/>
  <c r="F37" i="10"/>
  <c r="G33" i="10"/>
  <c r="G42" i="10" s="1"/>
  <c r="E33" i="10"/>
  <c r="E42" i="10" s="1"/>
  <c r="F33" i="10"/>
  <c r="F42" i="10" s="1"/>
  <c r="E78" i="10"/>
  <c r="F78" i="10"/>
  <c r="E10" i="19"/>
  <c r="E7" i="19"/>
  <c r="CN45" i="2"/>
  <c r="F5" i="3" s="1"/>
  <c r="F9" i="3" s="1"/>
  <c r="F45" i="2"/>
  <c r="CM45" i="2"/>
  <c r="E5" i="3" s="1"/>
  <c r="E9" i="3" s="1"/>
  <c r="CO39" i="2"/>
  <c r="CO45" i="2" s="1"/>
  <c r="G5" i="3" s="1"/>
  <c r="G9" i="3" s="1"/>
  <c r="CP39" i="2"/>
  <c r="CP45" i="2" s="1"/>
  <c r="H5" i="3" s="1"/>
  <c r="H9" i="3" s="1"/>
  <c r="E19" i="15"/>
  <c r="F19" i="15" s="1"/>
  <c r="F16" i="15"/>
  <c r="J16" i="15" s="1"/>
  <c r="CA7" i="1" l="1"/>
  <c r="BY6" i="21"/>
  <c r="BY6" i="10"/>
  <c r="CA6" i="1"/>
  <c r="BY5" i="21"/>
  <c r="BY5" i="10"/>
  <c r="BZ5" i="1"/>
  <c r="BX4" i="10"/>
  <c r="BX4" i="21"/>
  <c r="CB7" i="1"/>
  <c r="BZ6" i="21"/>
  <c r="BZ6" i="10"/>
  <c r="CA5" i="1"/>
  <c r="BY4" i="21"/>
  <c r="BY4" i="10"/>
  <c r="BZ6" i="1"/>
  <c r="BX5" i="21"/>
  <c r="BX5" i="10"/>
  <c r="DS32" i="2"/>
  <c r="DS31" i="2"/>
  <c r="DS33" i="2"/>
  <c r="DS30" i="2"/>
  <c r="DS29" i="2"/>
  <c r="DS28" i="2"/>
  <c r="DS27" i="2"/>
  <c r="DS26" i="2"/>
  <c r="DS34" i="2" s="1"/>
  <c r="AJ73" i="21"/>
  <c r="AJ76" i="21" s="1"/>
  <c r="BV11" i="10"/>
  <c r="BX10" i="1"/>
  <c r="BV9" i="21"/>
  <c r="BV11" i="21" s="1"/>
  <c r="BV9" i="10"/>
  <c r="BY10" i="1"/>
  <c r="BW9" i="10"/>
  <c r="BW9" i="21"/>
  <c r="BU11" i="10"/>
  <c r="CA9" i="1"/>
  <c r="BY8" i="10"/>
  <c r="BY8" i="21"/>
  <c r="BZ9" i="1"/>
  <c r="BX8" i="10"/>
  <c r="BX8" i="21"/>
  <c r="CA8" i="1"/>
  <c r="BY7" i="10"/>
  <c r="BY7" i="21"/>
  <c r="BZ8" i="1"/>
  <c r="BX7" i="21"/>
  <c r="BX7" i="10"/>
  <c r="BY11" i="1"/>
  <c r="BW10" i="10"/>
  <c r="BW10" i="21"/>
  <c r="BW11" i="21" s="1"/>
  <c r="BW38" i="1"/>
  <c r="BZ11" i="1"/>
  <c r="BX10" i="10"/>
  <c r="BX10" i="21"/>
  <c r="BX38" i="1"/>
  <c r="H43" i="21"/>
  <c r="H77" i="21" s="1"/>
  <c r="H80" i="21" s="1"/>
  <c r="H85" i="21" s="1"/>
  <c r="H86" i="21" s="1"/>
  <c r="AL16" i="21"/>
  <c r="AL27" i="21" s="1"/>
  <c r="AM14" i="1"/>
  <c r="AM25" i="1" s="1"/>
  <c r="AL18" i="1"/>
  <c r="AL29" i="1" s="1"/>
  <c r="AK20" i="21"/>
  <c r="AK31" i="21" s="1"/>
  <c r="AM15" i="1"/>
  <c r="AM26" i="1" s="1"/>
  <c r="AL17" i="21"/>
  <c r="AL28" i="21" s="1"/>
  <c r="AM20" i="1"/>
  <c r="AM31" i="1" s="1"/>
  <c r="AL22" i="21"/>
  <c r="AL33" i="21" s="1"/>
  <c r="AL42" i="21" s="1"/>
  <c r="AM19" i="1"/>
  <c r="AM30" i="1" s="1"/>
  <c r="AL21" i="21"/>
  <c r="AL32" i="21" s="1"/>
  <c r="AL17" i="1"/>
  <c r="AL28" i="1" s="1"/>
  <c r="AK19" i="21"/>
  <c r="AK30" i="21" s="1"/>
  <c r="AL16" i="1"/>
  <c r="AL27" i="1" s="1"/>
  <c r="AK18" i="21"/>
  <c r="AK29" i="21" s="1"/>
  <c r="AK38" i="21" s="1"/>
  <c r="DR23" i="2"/>
  <c r="DS21" i="2"/>
  <c r="AK72" i="21" s="1"/>
  <c r="DS20" i="2"/>
  <c r="AK71" i="21" s="1"/>
  <c r="DS19" i="2"/>
  <c r="AK70" i="21" s="1"/>
  <c r="DS18" i="2"/>
  <c r="AK69" i="21" s="1"/>
  <c r="DS17" i="2"/>
  <c r="AK68" i="21" s="1"/>
  <c r="DS22" i="2"/>
  <c r="DS16" i="2"/>
  <c r="AK67" i="21" s="1"/>
  <c r="DS71" i="2"/>
  <c r="CF54" i="21"/>
  <c r="CF79" i="21" s="1"/>
  <c r="BZ54" i="21"/>
  <c r="BZ79" i="21" s="1"/>
  <c r="BV54" i="21"/>
  <c r="BV79" i="21" s="1"/>
  <c r="BR54" i="21"/>
  <c r="BR79" i="21" s="1"/>
  <c r="BN54" i="21"/>
  <c r="BN79" i="21" s="1"/>
  <c r="BJ54" i="21"/>
  <c r="BJ79" i="21" s="1"/>
  <c r="BF54" i="21"/>
  <c r="BF79" i="21" s="1"/>
  <c r="BB54" i="21"/>
  <c r="BB79" i="21" s="1"/>
  <c r="AX54" i="21"/>
  <c r="AX79" i="21" s="1"/>
  <c r="AT54" i="21"/>
  <c r="AT79" i="21" s="1"/>
  <c r="CE54" i="21"/>
  <c r="CE79" i="21" s="1"/>
  <c r="BY54" i="21"/>
  <c r="BY79" i="21" s="1"/>
  <c r="BU54" i="21"/>
  <c r="BU79" i="21" s="1"/>
  <c r="BQ54" i="21"/>
  <c r="BQ79" i="21" s="1"/>
  <c r="BM54" i="21"/>
  <c r="BM79" i="21" s="1"/>
  <c r="BI54" i="21"/>
  <c r="BI79" i="21" s="1"/>
  <c r="BE54" i="21"/>
  <c r="BE79" i="21" s="1"/>
  <c r="BA54" i="21"/>
  <c r="BA79" i="21" s="1"/>
  <c r="AW54" i="21"/>
  <c r="AW79" i="21" s="1"/>
  <c r="AS54" i="21"/>
  <c r="AS79" i="21" s="1"/>
  <c r="CD54" i="21"/>
  <c r="CD79" i="21" s="1"/>
  <c r="CB54" i="21"/>
  <c r="CB79" i="21" s="1"/>
  <c r="BX54" i="21"/>
  <c r="BX79" i="21" s="1"/>
  <c r="BT54" i="21"/>
  <c r="BT79" i="21" s="1"/>
  <c r="BP54" i="21"/>
  <c r="BP79" i="21" s="1"/>
  <c r="BL54" i="21"/>
  <c r="BL79" i="21" s="1"/>
  <c r="BH54" i="21"/>
  <c r="BH79" i="21" s="1"/>
  <c r="BD54" i="21"/>
  <c r="BD79" i="21" s="1"/>
  <c r="AZ54" i="21"/>
  <c r="AZ79" i="21" s="1"/>
  <c r="AV54" i="21"/>
  <c r="AV79" i="21" s="1"/>
  <c r="CC54" i="21"/>
  <c r="CC79" i="21" s="1"/>
  <c r="CA54" i="21"/>
  <c r="CA79" i="21" s="1"/>
  <c r="BW54" i="21"/>
  <c r="BW79" i="21" s="1"/>
  <c r="BS54" i="21"/>
  <c r="BS79" i="21" s="1"/>
  <c r="BO54" i="21"/>
  <c r="BO79" i="21" s="1"/>
  <c r="BK54" i="21"/>
  <c r="BK79" i="21" s="1"/>
  <c r="BG54" i="21"/>
  <c r="BG79" i="21" s="1"/>
  <c r="BC54" i="21"/>
  <c r="BC79" i="21" s="1"/>
  <c r="AY54" i="21"/>
  <c r="AY79" i="21" s="1"/>
  <c r="AU54" i="21"/>
  <c r="AU79" i="21" s="1"/>
  <c r="AC34" i="3"/>
  <c r="I17" i="10"/>
  <c r="I28" i="10" s="1"/>
  <c r="I19" i="10"/>
  <c r="I30" i="10" s="1"/>
  <c r="I22" i="10"/>
  <c r="I33" i="10" s="1"/>
  <c r="I42" i="10" s="1"/>
  <c r="I21" i="10"/>
  <c r="I32" i="10" s="1"/>
  <c r="I20" i="10"/>
  <c r="I31" i="10" s="1"/>
  <c r="I18" i="10"/>
  <c r="I29" i="10" s="1"/>
  <c r="I38" i="10" s="1"/>
  <c r="K16" i="10"/>
  <c r="G27" i="10"/>
  <c r="G36" i="10" s="1"/>
  <c r="G43" i="10" s="1"/>
  <c r="DT4" i="2"/>
  <c r="DS43" i="2"/>
  <c r="DS63" i="2"/>
  <c r="DS70" i="2"/>
  <c r="DS68" i="2"/>
  <c r="DS67" i="2"/>
  <c r="DS42" i="2"/>
  <c r="DS69" i="2"/>
  <c r="DS65" i="2"/>
  <c r="I19" i="15"/>
  <c r="J19" i="15"/>
  <c r="F43" i="10"/>
  <c r="E39" i="10"/>
  <c r="H30" i="10"/>
  <c r="H39" i="10" s="1"/>
  <c r="E40" i="10"/>
  <c r="H31" i="10"/>
  <c r="H40" i="10" s="1"/>
  <c r="E41" i="10"/>
  <c r="H32" i="10"/>
  <c r="H41" i="10" s="1"/>
  <c r="H19" i="4"/>
  <c r="G19" i="4"/>
  <c r="F19" i="4"/>
  <c r="E19" i="4"/>
  <c r="E30" i="19"/>
  <c r="H16" i="15"/>
  <c r="I16" i="15"/>
  <c r="H19" i="15"/>
  <c r="G19" i="15"/>
  <c r="E9" i="19"/>
  <c r="CO6" i="2"/>
  <c r="G72" i="10" s="1"/>
  <c r="CP6" i="2"/>
  <c r="H72" i="10" s="1"/>
  <c r="CO8" i="2"/>
  <c r="G74" i="10" s="1"/>
  <c r="CP8" i="2"/>
  <c r="H74" i="10" s="1"/>
  <c r="CO9" i="2"/>
  <c r="G75" i="10" s="1"/>
  <c r="CP9" i="2"/>
  <c r="H75" i="10" s="1"/>
  <c r="J13" i="2"/>
  <c r="K13" i="2"/>
  <c r="CO10" i="2"/>
  <c r="G76" i="10" s="1"/>
  <c r="CP10" i="2"/>
  <c r="H76" i="10" s="1"/>
  <c r="CO11" i="2"/>
  <c r="G77" i="10" s="1"/>
  <c r="CP11" i="2"/>
  <c r="H77" i="10" s="1"/>
  <c r="CO12" i="2"/>
  <c r="CP12" i="2"/>
  <c r="L13" i="2"/>
  <c r="M13" i="2"/>
  <c r="N13" i="2"/>
  <c r="O13" i="2"/>
  <c r="P13" i="2"/>
  <c r="Q13" i="2"/>
  <c r="R13" i="2"/>
  <c r="S13" i="2"/>
  <c r="T13" i="2"/>
  <c r="U13" i="2"/>
  <c r="CM48" i="2"/>
  <c r="CN48" i="2"/>
  <c r="CO48" i="2"/>
  <c r="CP48" i="2"/>
  <c r="CM49" i="2"/>
  <c r="CN49" i="2"/>
  <c r="CO49" i="2"/>
  <c r="CP49" i="2"/>
  <c r="CM50" i="2"/>
  <c r="CN50" i="2"/>
  <c r="CO50" i="2"/>
  <c r="CP50" i="2"/>
  <c r="F51" i="2"/>
  <c r="G51" i="2"/>
  <c r="H51" i="2"/>
  <c r="I51" i="2"/>
  <c r="J51" i="2"/>
  <c r="K51" i="2"/>
  <c r="L51" i="2"/>
  <c r="M51" i="2"/>
  <c r="N51" i="2"/>
  <c r="O51" i="2"/>
  <c r="P51" i="2"/>
  <c r="Q51" i="2"/>
  <c r="R51" i="2"/>
  <c r="S51" i="2"/>
  <c r="T51" i="2"/>
  <c r="U51" i="2"/>
  <c r="I54" i="2"/>
  <c r="CP54" i="2" s="1"/>
  <c r="J54" i="2"/>
  <c r="J58" i="2" s="1"/>
  <c r="K54" i="2"/>
  <c r="K58" i="2" s="1"/>
  <c r="L54" i="2"/>
  <c r="M54" i="2"/>
  <c r="N54" i="2"/>
  <c r="N58" i="2" s="1"/>
  <c r="O54" i="2"/>
  <c r="O58" i="2" s="1"/>
  <c r="P54" i="2"/>
  <c r="Q54" i="2"/>
  <c r="R54" i="2"/>
  <c r="R58" i="2" s="1"/>
  <c r="S54" i="2"/>
  <c r="S58" i="2" s="1"/>
  <c r="T54" i="2"/>
  <c r="U54" i="2"/>
  <c r="U58" i="2" s="1"/>
  <c r="CM54" i="2"/>
  <c r="CN54" i="2"/>
  <c r="CO54" i="2"/>
  <c r="CM55" i="2"/>
  <c r="CN55" i="2"/>
  <c r="CO55" i="2"/>
  <c r="CP55" i="2"/>
  <c r="F56" i="2"/>
  <c r="F58" i="2" s="1"/>
  <c r="E20" i="3" s="1"/>
  <c r="G56" i="2"/>
  <c r="G58" i="2" s="1"/>
  <c r="F20" i="3" s="1"/>
  <c r="H56" i="2"/>
  <c r="H58" i="2" s="1"/>
  <c r="CP56" i="2"/>
  <c r="CQ56" i="2"/>
  <c r="CM57" i="2"/>
  <c r="CN57" i="2"/>
  <c r="CO57" i="2"/>
  <c r="CP57" i="2"/>
  <c r="CM61" i="2"/>
  <c r="CN61" i="2"/>
  <c r="CO61" i="2"/>
  <c r="CP61" i="2"/>
  <c r="CM62" i="2"/>
  <c r="CN62" i="2"/>
  <c r="CO62" i="2"/>
  <c r="CP62" i="2"/>
  <c r="CM64" i="2"/>
  <c r="CN64" i="2"/>
  <c r="CO64" i="2"/>
  <c r="CP64" i="2"/>
  <c r="CM66" i="2"/>
  <c r="CN66" i="2"/>
  <c r="CO66" i="2"/>
  <c r="CP66" i="2"/>
  <c r="CB6" i="1" l="1"/>
  <c r="BZ5" i="21"/>
  <c r="BZ5" i="10"/>
  <c r="CC5" i="1"/>
  <c r="CA4" i="21"/>
  <c r="CA4" i="10"/>
  <c r="CD7" i="1"/>
  <c r="CB6" i="21"/>
  <c r="CB6" i="10"/>
  <c r="CB5" i="1"/>
  <c r="BZ4" i="21"/>
  <c r="BZ4" i="10"/>
  <c r="CC6" i="1"/>
  <c r="CA5" i="21"/>
  <c r="CA5" i="10"/>
  <c r="CA54" i="10" s="1"/>
  <c r="CC7" i="1"/>
  <c r="CA6" i="21"/>
  <c r="CA6" i="10"/>
  <c r="AK73" i="21"/>
  <c r="AK76" i="21" s="1"/>
  <c r="DT33" i="2"/>
  <c r="DT32" i="2"/>
  <c r="DT29" i="2"/>
  <c r="DT31" i="2"/>
  <c r="DT28" i="2"/>
  <c r="DT27" i="2"/>
  <c r="DT30" i="2"/>
  <c r="DT26" i="2"/>
  <c r="DT34" i="2" s="1"/>
  <c r="CA10" i="1"/>
  <c r="BY9" i="10"/>
  <c r="BY9" i="21"/>
  <c r="BZ10" i="1"/>
  <c r="BX9" i="10"/>
  <c r="BX11" i="10" s="1"/>
  <c r="BX9" i="21"/>
  <c r="BX11" i="21" s="1"/>
  <c r="BW11" i="10"/>
  <c r="CB9" i="1"/>
  <c r="BZ8" i="10"/>
  <c r="BZ8" i="21"/>
  <c r="CC9" i="1"/>
  <c r="CA8" i="21"/>
  <c r="CA8" i="10"/>
  <c r="CB8" i="1"/>
  <c r="BZ7" i="10"/>
  <c r="BZ7" i="21"/>
  <c r="CC8" i="1"/>
  <c r="CA7" i="10"/>
  <c r="CA7" i="21"/>
  <c r="CB11" i="1"/>
  <c r="BZ10" i="10"/>
  <c r="BZ10" i="21"/>
  <c r="BZ38" i="1"/>
  <c r="CA11" i="1"/>
  <c r="BY10" i="21"/>
  <c r="BY10" i="10"/>
  <c r="BY11" i="10" s="1"/>
  <c r="BY38" i="1"/>
  <c r="AM17" i="1"/>
  <c r="AM28" i="1" s="1"/>
  <c r="AL19" i="21"/>
  <c r="AL30" i="21" s="1"/>
  <c r="AN20" i="1"/>
  <c r="AN31" i="1" s="1"/>
  <c r="AM22" i="21"/>
  <c r="AM33" i="21" s="1"/>
  <c r="AM42" i="21" s="1"/>
  <c r="AN15" i="1"/>
  <c r="AN26" i="1" s="1"/>
  <c r="AM17" i="21"/>
  <c r="AM28" i="21" s="1"/>
  <c r="AM16" i="21"/>
  <c r="AM27" i="21" s="1"/>
  <c r="AM36" i="21" s="1"/>
  <c r="AN14" i="1"/>
  <c r="AN25" i="1" s="1"/>
  <c r="AM16" i="1"/>
  <c r="AM27" i="1" s="1"/>
  <c r="AL18" i="21"/>
  <c r="AL29" i="21" s="1"/>
  <c r="AL38" i="21" s="1"/>
  <c r="AN19" i="1"/>
  <c r="AN30" i="1" s="1"/>
  <c r="AM21" i="21"/>
  <c r="AM32" i="21" s="1"/>
  <c r="AM18" i="1"/>
  <c r="AM29" i="1" s="1"/>
  <c r="AL20" i="21"/>
  <c r="AL31" i="21" s="1"/>
  <c r="M11" i="21"/>
  <c r="M36" i="21"/>
  <c r="R11" i="21"/>
  <c r="R36" i="21"/>
  <c r="AG36" i="21"/>
  <c r="N11" i="21"/>
  <c r="N36" i="21"/>
  <c r="S11" i="21"/>
  <c r="S36" i="21"/>
  <c r="AI36" i="21"/>
  <c r="X11" i="21"/>
  <c r="X36" i="21"/>
  <c r="V11" i="21"/>
  <c r="V36" i="21"/>
  <c r="W11" i="21"/>
  <c r="W36" i="21"/>
  <c r="L11" i="21"/>
  <c r="L36" i="21"/>
  <c r="AH36" i="21"/>
  <c r="K11" i="21"/>
  <c r="K36" i="21"/>
  <c r="AL36" i="21"/>
  <c r="P11" i="21"/>
  <c r="P36" i="21"/>
  <c r="J11" i="21"/>
  <c r="J36" i="21"/>
  <c r="AK36" i="21"/>
  <c r="Q11" i="21"/>
  <c r="Q36" i="21"/>
  <c r="U11" i="21"/>
  <c r="U36" i="21"/>
  <c r="O11" i="21"/>
  <c r="O36" i="21"/>
  <c r="T11" i="21"/>
  <c r="T36" i="21"/>
  <c r="AJ36" i="21"/>
  <c r="DT21" i="2"/>
  <c r="AL72" i="21" s="1"/>
  <c r="DT20" i="2"/>
  <c r="AL71" i="21" s="1"/>
  <c r="DT18" i="2"/>
  <c r="AL69" i="21" s="1"/>
  <c r="DT22" i="2"/>
  <c r="DT16" i="2"/>
  <c r="AL67" i="21" s="1"/>
  <c r="DT17" i="2"/>
  <c r="AL68" i="21" s="1"/>
  <c r="DT19" i="2"/>
  <c r="AL70" i="21" s="1"/>
  <c r="DS23" i="2"/>
  <c r="F30" i="18"/>
  <c r="U75" i="2"/>
  <c r="S75" i="2"/>
  <c r="O75" i="2"/>
  <c r="R75" i="2"/>
  <c r="N75" i="2"/>
  <c r="J80" i="10"/>
  <c r="K80" i="10" s="1"/>
  <c r="L80" i="10" s="1"/>
  <c r="M80" i="10" s="1"/>
  <c r="N80" i="10" s="1"/>
  <c r="O80" i="10" s="1"/>
  <c r="P80" i="10" s="1"/>
  <c r="Q80" i="10" s="1"/>
  <c r="R80" i="10" s="1"/>
  <c r="S80" i="10" s="1"/>
  <c r="T80" i="10" s="1"/>
  <c r="U80" i="10" s="1"/>
  <c r="U82" i="10" s="1"/>
  <c r="U90" i="10" s="1"/>
  <c r="K75" i="2"/>
  <c r="I80" i="10"/>
  <c r="I82" i="10" s="1"/>
  <c r="I90" i="10" s="1"/>
  <c r="J75" i="2"/>
  <c r="DT71" i="2"/>
  <c r="BC54" i="10"/>
  <c r="BS54" i="10"/>
  <c r="AV54" i="10"/>
  <c r="BL54" i="10"/>
  <c r="BA54" i="10"/>
  <c r="BQ54" i="10"/>
  <c r="AT54" i="10"/>
  <c r="BJ54" i="10"/>
  <c r="BZ54" i="10"/>
  <c r="BG54" i="10"/>
  <c r="BW54" i="10"/>
  <c r="AZ54" i="10"/>
  <c r="BP54" i="10"/>
  <c r="BE54" i="10"/>
  <c r="BU54" i="10"/>
  <c r="AX54" i="10"/>
  <c r="BN54" i="10"/>
  <c r="AU54" i="10"/>
  <c r="BK54" i="10"/>
  <c r="BD54" i="10"/>
  <c r="BT54" i="10"/>
  <c r="AS54" i="10"/>
  <c r="BI54" i="10"/>
  <c r="BY54" i="10"/>
  <c r="BB54" i="10"/>
  <c r="BR54" i="10"/>
  <c r="AY54" i="10"/>
  <c r="BO54" i="10"/>
  <c r="BH54" i="10"/>
  <c r="BX54" i="10"/>
  <c r="AW54" i="10"/>
  <c r="BM54" i="10"/>
  <c r="BF54" i="10"/>
  <c r="BV54" i="10"/>
  <c r="AD34" i="3"/>
  <c r="J18" i="10"/>
  <c r="J29" i="10" s="1"/>
  <c r="J38" i="10" s="1"/>
  <c r="J21" i="10"/>
  <c r="J32" i="10" s="1"/>
  <c r="J17" i="10"/>
  <c r="J28" i="10" s="1"/>
  <c r="J20" i="10"/>
  <c r="J31" i="10" s="1"/>
  <c r="J22" i="10"/>
  <c r="J33" i="10" s="1"/>
  <c r="J42" i="10" s="1"/>
  <c r="J19" i="10"/>
  <c r="J30" i="10" s="1"/>
  <c r="CN72" i="2"/>
  <c r="F25" i="3" s="1"/>
  <c r="CO72" i="2"/>
  <c r="G25" i="3" s="1"/>
  <c r="CM72" i="2"/>
  <c r="E25" i="3" s="1"/>
  <c r="CP72" i="2"/>
  <c r="H25" i="3" s="1"/>
  <c r="L16" i="10"/>
  <c r="H27" i="10"/>
  <c r="G20" i="3"/>
  <c r="DU4" i="2"/>
  <c r="DT42" i="2"/>
  <c r="DT63" i="2"/>
  <c r="DT43" i="2"/>
  <c r="DT68" i="2"/>
  <c r="DT67" i="2"/>
  <c r="DT65" i="2"/>
  <c r="DT69" i="2"/>
  <c r="DT70" i="2"/>
  <c r="AP54" i="21"/>
  <c r="AP79" i="21" s="1"/>
  <c r="AM54" i="21"/>
  <c r="AM79" i="21" s="1"/>
  <c r="AE54" i="21"/>
  <c r="AE79" i="21" s="1"/>
  <c r="AE80" i="21" s="1"/>
  <c r="AE85" i="21" s="1"/>
  <c r="AE86" i="21" s="1"/>
  <c r="AA54" i="21"/>
  <c r="AA79" i="21" s="1"/>
  <c r="AA80" i="21" s="1"/>
  <c r="AA85" i="21" s="1"/>
  <c r="AA86" i="21" s="1"/>
  <c r="AF54" i="21"/>
  <c r="AF79" i="21" s="1"/>
  <c r="AF80" i="21" s="1"/>
  <c r="AF85" i="21" s="1"/>
  <c r="AF86" i="21" s="1"/>
  <c r="Z54" i="21"/>
  <c r="Z79" i="21" s="1"/>
  <c r="Z80" i="21" s="1"/>
  <c r="Z85" i="21" s="1"/>
  <c r="Z86" i="21" s="1"/>
  <c r="AR54" i="21"/>
  <c r="AR79" i="21" s="1"/>
  <c r="AD54" i="21"/>
  <c r="AD79" i="21" s="1"/>
  <c r="AD80" i="21" s="1"/>
  <c r="AD85" i="21" s="1"/>
  <c r="AD86" i="21" s="1"/>
  <c r="Y54" i="21"/>
  <c r="Y79" i="21" s="1"/>
  <c r="Y80" i="21" s="1"/>
  <c r="Y85" i="21" s="1"/>
  <c r="Y86" i="21" s="1"/>
  <c r="AO54" i="21"/>
  <c r="AO79" i="21" s="1"/>
  <c r="AN54" i="21"/>
  <c r="AN79" i="21" s="1"/>
  <c r="AC54" i="21"/>
  <c r="AC79" i="21" s="1"/>
  <c r="AC80" i="21" s="1"/>
  <c r="AC85" i="21" s="1"/>
  <c r="AC86" i="21" s="1"/>
  <c r="AL54" i="21"/>
  <c r="AL79" i="21" s="1"/>
  <c r="AB54" i="21"/>
  <c r="AB79" i="21" s="1"/>
  <c r="AB80" i="21" s="1"/>
  <c r="AB85" i="21" s="1"/>
  <c r="AB86" i="21" s="1"/>
  <c r="AQ54" i="21"/>
  <c r="AQ79" i="21" s="1"/>
  <c r="CM56" i="2"/>
  <c r="CM58" i="2" s="1"/>
  <c r="E19" i="3" s="1"/>
  <c r="CQ57" i="2"/>
  <c r="J74" i="2"/>
  <c r="O74" i="2"/>
  <c r="S74" i="2"/>
  <c r="R74" i="2"/>
  <c r="N74" i="2"/>
  <c r="U74" i="2"/>
  <c r="K74" i="2"/>
  <c r="CO56" i="2"/>
  <c r="CO58" i="2" s="1"/>
  <c r="G19" i="3" s="1"/>
  <c r="CN56" i="2"/>
  <c r="CN58" i="2" s="1"/>
  <c r="F19" i="3" s="1"/>
  <c r="H78" i="10"/>
  <c r="G78" i="10"/>
  <c r="E19" i="8"/>
  <c r="CQ66" i="2"/>
  <c r="CQ61" i="2"/>
  <c r="CQ55" i="2"/>
  <c r="CQ8" i="2"/>
  <c r="I74" i="10" s="1"/>
  <c r="CQ6" i="2"/>
  <c r="I72" i="10" s="1"/>
  <c r="CQ40" i="2"/>
  <c r="CQ7" i="2"/>
  <c r="I73" i="10" s="1"/>
  <c r="CQ64" i="2"/>
  <c r="CQ62" i="2"/>
  <c r="CQ54" i="2"/>
  <c r="W37" i="1"/>
  <c r="O37" i="1"/>
  <c r="S37" i="1"/>
  <c r="K37" i="1"/>
  <c r="C17" i="15"/>
  <c r="E17" i="15" s="1"/>
  <c r="F17" i="15" s="1"/>
  <c r="F18" i="15"/>
  <c r="J18" i="15" s="1"/>
  <c r="H53" i="10"/>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AK53" i="10" s="1"/>
  <c r="AL53" i="10" s="1"/>
  <c r="AM53" i="10" s="1"/>
  <c r="AN53" i="10" s="1"/>
  <c r="AO53" i="10" s="1"/>
  <c r="AP53" i="10" s="1"/>
  <c r="AQ53" i="10" s="1"/>
  <c r="AR53" i="10" s="1"/>
  <c r="AS53" i="10" s="1"/>
  <c r="AT53" i="10" s="1"/>
  <c r="AU53" i="10" s="1"/>
  <c r="AV53" i="10" s="1"/>
  <c r="AW53" i="10" s="1"/>
  <c r="AX53" i="10" s="1"/>
  <c r="AY53" i="10" s="1"/>
  <c r="AZ53" i="10" s="1"/>
  <c r="BA53" i="10" s="1"/>
  <c r="BB53" i="10" s="1"/>
  <c r="BC53" i="10" s="1"/>
  <c r="BD53" i="10" s="1"/>
  <c r="BE53" i="10" s="1"/>
  <c r="BF53" i="10" s="1"/>
  <c r="BG53" i="10" s="1"/>
  <c r="BH53" i="10" s="1"/>
  <c r="BI53" i="10" s="1"/>
  <c r="BJ53" i="10" s="1"/>
  <c r="BK53" i="10" s="1"/>
  <c r="BL53" i="10" s="1"/>
  <c r="BM53" i="10" s="1"/>
  <c r="BN53" i="10" s="1"/>
  <c r="BO53" i="10" s="1"/>
  <c r="BP53" i="10" s="1"/>
  <c r="BQ53" i="10" s="1"/>
  <c r="BR53" i="10" s="1"/>
  <c r="BS53" i="10" s="1"/>
  <c r="BT53" i="10" s="1"/>
  <c r="BU53" i="10" s="1"/>
  <c r="BV53" i="10" s="1"/>
  <c r="BW53" i="10" s="1"/>
  <c r="BX53" i="10" s="1"/>
  <c r="BY53" i="10" s="1"/>
  <c r="BZ53" i="10" s="1"/>
  <c r="CA53" i="10" s="1"/>
  <c r="CB53" i="10" s="1"/>
  <c r="CC53" i="10" s="1"/>
  <c r="CD53" i="10" s="1"/>
  <c r="CE53" i="10" s="1"/>
  <c r="CF53" i="10" s="1"/>
  <c r="H32" i="1"/>
  <c r="I13" i="2"/>
  <c r="Q58" i="2"/>
  <c r="M58" i="2"/>
  <c r="M74" i="2" s="1"/>
  <c r="I58" i="2"/>
  <c r="H13" i="2"/>
  <c r="H75" i="2" s="1"/>
  <c r="CR11" i="2"/>
  <c r="J77" i="10" s="1"/>
  <c r="CO51" i="2"/>
  <c r="G12" i="3" s="1"/>
  <c r="G16" i="3" s="1"/>
  <c r="G13" i="2"/>
  <c r="G75" i="2" s="1"/>
  <c r="CR41" i="2"/>
  <c r="L58" i="2"/>
  <c r="L74" i="2" s="1"/>
  <c r="CQ41" i="2"/>
  <c r="CQ44" i="2"/>
  <c r="CQ38" i="2"/>
  <c r="CQ37" i="2"/>
  <c r="CQ39" i="2"/>
  <c r="CP13" i="2"/>
  <c r="CP58" i="2"/>
  <c r="H19" i="3" s="1"/>
  <c r="CM51" i="2"/>
  <c r="E12" i="3" s="1"/>
  <c r="E16" i="3" s="1"/>
  <c r="CN51" i="2"/>
  <c r="F12" i="3" s="1"/>
  <c r="F16" i="3" s="1"/>
  <c r="CO13" i="2"/>
  <c r="CP51" i="2"/>
  <c r="H12" i="3" s="1"/>
  <c r="H16" i="3" s="1"/>
  <c r="P58" i="2"/>
  <c r="T58" i="2"/>
  <c r="CN13" i="2"/>
  <c r="CQ10" i="2"/>
  <c r="I76" i="10" s="1"/>
  <c r="CQ11" i="2"/>
  <c r="I77" i="10" s="1"/>
  <c r="CQ12" i="2"/>
  <c r="CQ50" i="2"/>
  <c r="CQ49" i="2"/>
  <c r="CQ48" i="2"/>
  <c r="CQ9" i="2"/>
  <c r="I75" i="10" s="1"/>
  <c r="CM13" i="2"/>
  <c r="F13" i="2"/>
  <c r="F75" i="2" s="1"/>
  <c r="CE7" i="1" l="1"/>
  <c r="CC6" i="21"/>
  <c r="CC6" i="10"/>
  <c r="CE6" i="1"/>
  <c r="CC5" i="21"/>
  <c r="CC5" i="10"/>
  <c r="CC54" i="10" s="1"/>
  <c r="CD5" i="1"/>
  <c r="CB4" i="10"/>
  <c r="CB4" i="21"/>
  <c r="CF7" i="1"/>
  <c r="CD6" i="21"/>
  <c r="CD6" i="10"/>
  <c r="CE5" i="1"/>
  <c r="CC4" i="21"/>
  <c r="CC36" i="21" s="1"/>
  <c r="CC4" i="10"/>
  <c r="CC36" i="10" s="1"/>
  <c r="CD6" i="1"/>
  <c r="CB5" i="21"/>
  <c r="CB5" i="10"/>
  <c r="CB54" i="10" s="1"/>
  <c r="DU33" i="2"/>
  <c r="DU32" i="2"/>
  <c r="DU31" i="2"/>
  <c r="DU28" i="2"/>
  <c r="DU27" i="2"/>
  <c r="DU30" i="2"/>
  <c r="DU29" i="2"/>
  <c r="DU26" i="2"/>
  <c r="T82" i="10"/>
  <c r="T90" i="10" s="1"/>
  <c r="AL73" i="21"/>
  <c r="AL76" i="21" s="1"/>
  <c r="Q82" i="10"/>
  <c r="Q90" i="10" s="1"/>
  <c r="BY11" i="21"/>
  <c r="CB10" i="1"/>
  <c r="BZ9" i="21"/>
  <c r="BZ11" i="21" s="1"/>
  <c r="BZ9" i="10"/>
  <c r="BZ11" i="10" s="1"/>
  <c r="CC10" i="1"/>
  <c r="CA9" i="10"/>
  <c r="CA9" i="21"/>
  <c r="CE9" i="1"/>
  <c r="CC8" i="10"/>
  <c r="CC8" i="21"/>
  <c r="CD9" i="1"/>
  <c r="CB8" i="10"/>
  <c r="CB8" i="21"/>
  <c r="CE8" i="1"/>
  <c r="CC7" i="10"/>
  <c r="CC7" i="21"/>
  <c r="CD8" i="1"/>
  <c r="CB7" i="21"/>
  <c r="CB7" i="10"/>
  <c r="H82" i="21"/>
  <c r="H93" i="10"/>
  <c r="CC11" i="1"/>
  <c r="CA10" i="10"/>
  <c r="CA10" i="21"/>
  <c r="CA38" i="1"/>
  <c r="CD11" i="1"/>
  <c r="CB10" i="10"/>
  <c r="CB10" i="21"/>
  <c r="CB38" i="1"/>
  <c r="AN16" i="21"/>
  <c r="AN27" i="21" s="1"/>
  <c r="AN36" i="21" s="1"/>
  <c r="AO14" i="1"/>
  <c r="AO25" i="1" s="1"/>
  <c r="AM37" i="21"/>
  <c r="Q54" i="21"/>
  <c r="Q79" i="21" s="1"/>
  <c r="Q37" i="21"/>
  <c r="I54" i="21"/>
  <c r="I79" i="21" s="1"/>
  <c r="I37" i="21"/>
  <c r="AH54" i="21"/>
  <c r="AH79" i="21" s="1"/>
  <c r="AH37" i="21"/>
  <c r="AO19" i="1"/>
  <c r="AO30" i="1" s="1"/>
  <c r="AN21" i="21"/>
  <c r="AN32" i="21" s="1"/>
  <c r="AO15" i="1"/>
  <c r="AO26" i="1" s="1"/>
  <c r="AN17" i="21"/>
  <c r="AN28" i="21" s="1"/>
  <c r="AN37" i="21" s="1"/>
  <c r="AN17" i="1"/>
  <c r="AN28" i="1" s="1"/>
  <c r="AM19" i="21"/>
  <c r="AM30" i="21" s="1"/>
  <c r="L54" i="21"/>
  <c r="L79" i="21" s="1"/>
  <c r="L37" i="21"/>
  <c r="AI54" i="21"/>
  <c r="AI79" i="21" s="1"/>
  <c r="AI37" i="21"/>
  <c r="AL37" i="21"/>
  <c r="K54" i="21"/>
  <c r="K79" i="21" s="1"/>
  <c r="K37" i="21"/>
  <c r="P54" i="21"/>
  <c r="P79" i="21" s="1"/>
  <c r="P37" i="21"/>
  <c r="W54" i="21"/>
  <c r="W79" i="21" s="1"/>
  <c r="W37" i="21"/>
  <c r="X54" i="21"/>
  <c r="X79" i="21" s="1"/>
  <c r="X37" i="21"/>
  <c r="AG54" i="21"/>
  <c r="AG79" i="21" s="1"/>
  <c r="AG37" i="21"/>
  <c r="AJ54" i="21"/>
  <c r="AJ79" i="21" s="1"/>
  <c r="AJ37" i="21"/>
  <c r="AK54" i="21"/>
  <c r="AK79" i="21" s="1"/>
  <c r="AK37" i="21"/>
  <c r="AN18" i="1"/>
  <c r="AN29" i="1" s="1"/>
  <c r="AM20" i="21"/>
  <c r="AM31" i="21" s="1"/>
  <c r="AN16" i="1"/>
  <c r="AN27" i="1" s="1"/>
  <c r="AM18" i="21"/>
  <c r="AM29" i="21" s="1"/>
  <c r="AM38" i="21" s="1"/>
  <c r="AO20" i="1"/>
  <c r="AO31" i="1" s="1"/>
  <c r="AN22" i="21"/>
  <c r="AN33" i="21" s="1"/>
  <c r="AN42" i="21" s="1"/>
  <c r="I11" i="21"/>
  <c r="I13" i="21" s="1"/>
  <c r="J13" i="21" s="1"/>
  <c r="K13" i="21" s="1"/>
  <c r="L13" i="21" s="1"/>
  <c r="M13" i="21" s="1"/>
  <c r="N13" i="21" s="1"/>
  <c r="O13" i="21" s="1"/>
  <c r="P13" i="21" s="1"/>
  <c r="Q13" i="21" s="1"/>
  <c r="R13" i="21" s="1"/>
  <c r="S13" i="21" s="1"/>
  <c r="T13" i="21" s="1"/>
  <c r="U13" i="21" s="1"/>
  <c r="V13" i="21" s="1"/>
  <c r="W13" i="21" s="1"/>
  <c r="X13" i="21" s="1"/>
  <c r="Y13" i="21" s="1"/>
  <c r="Z13" i="21" s="1"/>
  <c r="AA13" i="21" s="1"/>
  <c r="AB13" i="21" s="1"/>
  <c r="AC13" i="21" s="1"/>
  <c r="AD13" i="21" s="1"/>
  <c r="AE13" i="21" s="1"/>
  <c r="AF13" i="21" s="1"/>
  <c r="AG13" i="21" s="1"/>
  <c r="AH13" i="21" s="1"/>
  <c r="AI13" i="21" s="1"/>
  <c r="AJ13" i="21" s="1"/>
  <c r="AK13" i="21" s="1"/>
  <c r="AL13" i="21" s="1"/>
  <c r="AM13" i="21" s="1"/>
  <c r="AN13" i="21" s="1"/>
  <c r="I36" i="21"/>
  <c r="S82" i="10"/>
  <c r="S90" i="10" s="1"/>
  <c r="R82" i="10"/>
  <c r="R90" i="10" s="1"/>
  <c r="L82" i="10"/>
  <c r="L90" i="10" s="1"/>
  <c r="DU22" i="2"/>
  <c r="DU21" i="2"/>
  <c r="AM72" i="21" s="1"/>
  <c r="DU19" i="2"/>
  <c r="AM70" i="21" s="1"/>
  <c r="DU16" i="2"/>
  <c r="AM67" i="21" s="1"/>
  <c r="DU20" i="2"/>
  <c r="AM71" i="21" s="1"/>
  <c r="DU17" i="2"/>
  <c r="AM68" i="21" s="1"/>
  <c r="DU18" i="2"/>
  <c r="AM69" i="21" s="1"/>
  <c r="V80" i="10"/>
  <c r="W80" i="10" s="1"/>
  <c r="J82" i="10"/>
  <c r="J90" i="10" s="1"/>
  <c r="K82" i="10"/>
  <c r="K90" i="10" s="1"/>
  <c r="M82" i="10"/>
  <c r="M90" i="10" s="1"/>
  <c r="N82" i="10"/>
  <c r="N90" i="10" s="1"/>
  <c r="P82" i="10"/>
  <c r="P90" i="10" s="1"/>
  <c r="O82" i="10"/>
  <c r="O90" i="10" s="1"/>
  <c r="DT23" i="2"/>
  <c r="T74" i="2"/>
  <c r="T75" i="2"/>
  <c r="S49" i="3" s="1"/>
  <c r="S50" i="3" s="1"/>
  <c r="S53" i="3" s="1"/>
  <c r="Q74" i="2"/>
  <c r="P37" i="3" s="1"/>
  <c r="Q75" i="2"/>
  <c r="P49" i="3" s="1"/>
  <c r="P50" i="3" s="1"/>
  <c r="P53" i="3" s="1"/>
  <c r="P74" i="2"/>
  <c r="P75" i="2"/>
  <c r="O49" i="3" s="1"/>
  <c r="O50" i="3" s="1"/>
  <c r="O53" i="3" s="1"/>
  <c r="M75" i="2"/>
  <c r="L49" i="3" s="1"/>
  <c r="L50" i="3" s="1"/>
  <c r="L53" i="3" s="1"/>
  <c r="L75" i="2"/>
  <c r="K49" i="3" s="1"/>
  <c r="K50" i="3" s="1"/>
  <c r="K53" i="3" s="1"/>
  <c r="H80" i="10"/>
  <c r="I75" i="2"/>
  <c r="E8" i="19"/>
  <c r="T49" i="3"/>
  <c r="T50" i="3" s="1"/>
  <c r="T53" i="3" s="1"/>
  <c r="M49" i="3"/>
  <c r="M50" i="3" s="1"/>
  <c r="M53" i="3" s="1"/>
  <c r="DU71" i="2"/>
  <c r="CQ72" i="2"/>
  <c r="I25" i="3" s="1"/>
  <c r="J37" i="3"/>
  <c r="J49" i="3"/>
  <c r="J50" i="3" s="1"/>
  <c r="J53" i="3" s="1"/>
  <c r="R49" i="3"/>
  <c r="R50" i="3" s="1"/>
  <c r="R53" i="3" s="1"/>
  <c r="K37" i="3"/>
  <c r="N37" i="3"/>
  <c r="N49" i="3"/>
  <c r="N50" i="3" s="1"/>
  <c r="N53" i="3" s="1"/>
  <c r="H74" i="2"/>
  <c r="G80" i="10"/>
  <c r="G82" i="10" s="1"/>
  <c r="G90" i="10" s="1"/>
  <c r="I37" i="3"/>
  <c r="I49" i="3"/>
  <c r="I50" i="3" s="1"/>
  <c r="I53" i="3" s="1"/>
  <c r="Q37" i="3"/>
  <c r="Q49" i="3"/>
  <c r="Q50" i="3" s="1"/>
  <c r="Q53" i="3" s="1"/>
  <c r="G74" i="2"/>
  <c r="F80" i="10"/>
  <c r="F82" i="10" s="1"/>
  <c r="F90" i="10" s="1"/>
  <c r="F74" i="2"/>
  <c r="E80" i="10"/>
  <c r="E82" i="10" s="1"/>
  <c r="E90" i="10" s="1"/>
  <c r="W54" i="10"/>
  <c r="AL54" i="10"/>
  <c r="AO54" i="10"/>
  <c r="AR54" i="10"/>
  <c r="AA54" i="10"/>
  <c r="AP54" i="10"/>
  <c r="K54" i="10"/>
  <c r="AH54" i="10"/>
  <c r="AC54" i="10"/>
  <c r="Y54" i="10"/>
  <c r="Z54" i="10"/>
  <c r="AE54" i="10"/>
  <c r="L54" i="10"/>
  <c r="Q54" i="10"/>
  <c r="X54" i="10"/>
  <c r="AQ54" i="10"/>
  <c r="AN54" i="10"/>
  <c r="AD54" i="10"/>
  <c r="AF54" i="10"/>
  <c r="AI54" i="10"/>
  <c r="P54" i="10"/>
  <c r="AB54" i="10"/>
  <c r="AG54" i="10"/>
  <c r="AJ54" i="10"/>
  <c r="AK54" i="10"/>
  <c r="AM54" i="10"/>
  <c r="BC37" i="1"/>
  <c r="BS37" i="1"/>
  <c r="AV37" i="1"/>
  <c r="BL37" i="1"/>
  <c r="CB37" i="1"/>
  <c r="BA37" i="1"/>
  <c r="BQ37" i="1"/>
  <c r="AT37" i="1"/>
  <c r="BJ37" i="1"/>
  <c r="BZ37" i="1"/>
  <c r="BG37" i="1"/>
  <c r="BW37" i="1"/>
  <c r="AZ37" i="1"/>
  <c r="BP37" i="1"/>
  <c r="BE37" i="1"/>
  <c r="BU37" i="1"/>
  <c r="AX37" i="1"/>
  <c r="BN37" i="1"/>
  <c r="AU37" i="1"/>
  <c r="BK37" i="1"/>
  <c r="CA37" i="1"/>
  <c r="BD37" i="1"/>
  <c r="BT37" i="1"/>
  <c r="AS37" i="1"/>
  <c r="BI37" i="1"/>
  <c r="BY37" i="1"/>
  <c r="BB37" i="1"/>
  <c r="BR37" i="1"/>
  <c r="AY37" i="1"/>
  <c r="BO37" i="1"/>
  <c r="CC37" i="1"/>
  <c r="BH37" i="1"/>
  <c r="BX37" i="1"/>
  <c r="AW37" i="1"/>
  <c r="BM37" i="1"/>
  <c r="BF37" i="1"/>
  <c r="BV37" i="1"/>
  <c r="AE34" i="3"/>
  <c r="H36" i="10"/>
  <c r="H43" i="10" s="1"/>
  <c r="K20" i="10"/>
  <c r="K31" i="10" s="1"/>
  <c r="K21" i="10"/>
  <c r="K32" i="10" s="1"/>
  <c r="K22" i="10"/>
  <c r="K33" i="10" s="1"/>
  <c r="K42" i="10" s="1"/>
  <c r="K19" i="10"/>
  <c r="K30" i="10" s="1"/>
  <c r="K17" i="10"/>
  <c r="K28" i="10" s="1"/>
  <c r="K18" i="10"/>
  <c r="K29" i="10" s="1"/>
  <c r="K38" i="10" s="1"/>
  <c r="M16" i="10"/>
  <c r="I27" i="10"/>
  <c r="DV4" i="2"/>
  <c r="DU43" i="2"/>
  <c r="DU63" i="2"/>
  <c r="DU65" i="2"/>
  <c r="DU42" i="2"/>
  <c r="DU68" i="2"/>
  <c r="DU67" i="2"/>
  <c r="DU70" i="2"/>
  <c r="DU69" i="2"/>
  <c r="H20" i="3"/>
  <c r="I20" i="3" s="1"/>
  <c r="J20" i="3" s="1"/>
  <c r="K20" i="3" s="1"/>
  <c r="L20" i="3" s="1"/>
  <c r="M20" i="3" s="1"/>
  <c r="N20" i="3" s="1"/>
  <c r="O20" i="3" s="1"/>
  <c r="P20" i="3" s="1"/>
  <c r="Q20" i="3" s="1"/>
  <c r="R20" i="3" s="1"/>
  <c r="S20" i="3" s="1"/>
  <c r="T20" i="3" s="1"/>
  <c r="U20" i="3" s="1"/>
  <c r="V20" i="3" s="1"/>
  <c r="W20" i="3" s="1"/>
  <c r="X20" i="3" s="1"/>
  <c r="Y20" i="3" s="1"/>
  <c r="Z20" i="3" s="1"/>
  <c r="AA20" i="3" s="1"/>
  <c r="AB20" i="3" s="1"/>
  <c r="AC20" i="3" s="1"/>
  <c r="AD20" i="3" s="1"/>
  <c r="AE20" i="3" s="1"/>
  <c r="AF20" i="3" s="1"/>
  <c r="AG20" i="3" s="1"/>
  <c r="AH20" i="3" s="1"/>
  <c r="AI20" i="3" s="1"/>
  <c r="AJ20" i="3" s="1"/>
  <c r="AK20" i="3" s="1"/>
  <c r="AL20" i="3" s="1"/>
  <c r="AM20" i="3" s="1"/>
  <c r="AN20" i="3" s="1"/>
  <c r="AO20" i="3" s="1"/>
  <c r="AP20" i="3" s="1"/>
  <c r="AQ20" i="3" s="1"/>
  <c r="AR20" i="3" s="1"/>
  <c r="AS20" i="3" s="1"/>
  <c r="AT20" i="3" s="1"/>
  <c r="AU20" i="3" s="1"/>
  <c r="AV20" i="3" s="1"/>
  <c r="AW20" i="3" s="1"/>
  <c r="AX20" i="3" s="1"/>
  <c r="AY20" i="3" s="1"/>
  <c r="AZ20" i="3" s="1"/>
  <c r="BA20" i="3" s="1"/>
  <c r="BB20" i="3" s="1"/>
  <c r="BC20" i="3" s="1"/>
  <c r="BD20" i="3" s="1"/>
  <c r="BE20" i="3" s="1"/>
  <c r="BF20" i="3" s="1"/>
  <c r="BG20" i="3" s="1"/>
  <c r="BH20" i="3" s="1"/>
  <c r="BI20" i="3" s="1"/>
  <c r="BJ20" i="3" s="1"/>
  <c r="BK20" i="3" s="1"/>
  <c r="BL20" i="3" s="1"/>
  <c r="BM20" i="3" s="1"/>
  <c r="BN20" i="3" s="1"/>
  <c r="BO20" i="3" s="1"/>
  <c r="BP20" i="3" s="1"/>
  <c r="BQ20" i="3" s="1"/>
  <c r="BR20" i="3" s="1"/>
  <c r="BS20" i="3" s="1"/>
  <c r="BT20" i="3" s="1"/>
  <c r="BU20" i="3" s="1"/>
  <c r="BV20" i="3" s="1"/>
  <c r="BW20" i="3" s="1"/>
  <c r="BX20" i="3" s="1"/>
  <c r="BY20" i="3" s="1"/>
  <c r="BZ20" i="3" s="1"/>
  <c r="CA20" i="3" s="1"/>
  <c r="CB20" i="3" s="1"/>
  <c r="CC20" i="3" s="1"/>
  <c r="CD20" i="3" s="1"/>
  <c r="CE20" i="3" s="1"/>
  <c r="CF20" i="3" s="1"/>
  <c r="CR6" i="2"/>
  <c r="J72" i="10" s="1"/>
  <c r="CR39" i="2"/>
  <c r="CR44" i="2"/>
  <c r="CR9" i="2"/>
  <c r="J75" i="10" s="1"/>
  <c r="CR8" i="2"/>
  <c r="J74" i="10" s="1"/>
  <c r="CR12" i="2"/>
  <c r="CR37" i="2"/>
  <c r="CR38" i="2"/>
  <c r="CR10" i="2"/>
  <c r="J76" i="10" s="1"/>
  <c r="Y37" i="1"/>
  <c r="AA37" i="1"/>
  <c r="AC37" i="1"/>
  <c r="AD37" i="1"/>
  <c r="AE37" i="1"/>
  <c r="AN37" i="1"/>
  <c r="AB37" i="1"/>
  <c r="AJ37" i="1"/>
  <c r="AJ41" i="21"/>
  <c r="AK37" i="1"/>
  <c r="AK41" i="21"/>
  <c r="AI37" i="1"/>
  <c r="AI41" i="21"/>
  <c r="E22" i="3"/>
  <c r="AG41" i="21"/>
  <c r="AG37" i="1"/>
  <c r="Z37" i="1"/>
  <c r="AP37" i="1"/>
  <c r="H17" i="15"/>
  <c r="J17" i="15"/>
  <c r="AH41" i="21"/>
  <c r="AH37" i="1"/>
  <c r="AF37" i="1"/>
  <c r="I74" i="2"/>
  <c r="AO37" i="1"/>
  <c r="AL41" i="21"/>
  <c r="AL37" i="1"/>
  <c r="AQ37" i="1"/>
  <c r="AR37" i="1"/>
  <c r="AM37" i="1"/>
  <c r="AM41" i="21"/>
  <c r="CQ58" i="2"/>
  <c r="I19" i="3" s="1"/>
  <c r="X37" i="1"/>
  <c r="X41" i="21"/>
  <c r="G18" i="4"/>
  <c r="H18" i="4"/>
  <c r="H82" i="10"/>
  <c r="H90" i="10" s="1"/>
  <c r="I78" i="10"/>
  <c r="G20" i="4"/>
  <c r="H20" i="4"/>
  <c r="F20" i="4"/>
  <c r="E43" i="10"/>
  <c r="E20" i="4"/>
  <c r="E31" i="19"/>
  <c r="N41" i="21"/>
  <c r="N37" i="1"/>
  <c r="J37" i="1"/>
  <c r="M41" i="21"/>
  <c r="M37" i="1"/>
  <c r="V41" i="21"/>
  <c r="V37" i="1"/>
  <c r="L37" i="1"/>
  <c r="R37" i="1"/>
  <c r="Q37" i="1"/>
  <c r="I37" i="1"/>
  <c r="P41" i="21"/>
  <c r="P37" i="1"/>
  <c r="U37" i="1"/>
  <c r="T37" i="1"/>
  <c r="CS7" i="2"/>
  <c r="K73" i="10" s="1"/>
  <c r="CR40" i="2"/>
  <c r="CR7" i="2"/>
  <c r="J73" i="10" s="1"/>
  <c r="CR49" i="2"/>
  <c r="CR56" i="2"/>
  <c r="CR50" i="2"/>
  <c r="CR54" i="2"/>
  <c r="CR62" i="2"/>
  <c r="CR64" i="2"/>
  <c r="CR48" i="2"/>
  <c r="CR61" i="2"/>
  <c r="CR57" i="2"/>
  <c r="CR55" i="2"/>
  <c r="CR66" i="2"/>
  <c r="K41" i="21"/>
  <c r="W41" i="21"/>
  <c r="S41" i="21"/>
  <c r="O41" i="21"/>
  <c r="G17" i="15"/>
  <c r="I17" i="15"/>
  <c r="I18" i="15"/>
  <c r="G18" i="15"/>
  <c r="H18" i="15"/>
  <c r="E4" i="4"/>
  <c r="H43" i="1"/>
  <c r="H11" i="10"/>
  <c r="H13" i="10" s="1"/>
  <c r="R37" i="3"/>
  <c r="CS6" i="2"/>
  <c r="K72" i="10" s="1"/>
  <c r="CQ45" i="2"/>
  <c r="I5" i="3" s="1"/>
  <c r="I9" i="3" s="1"/>
  <c r="M37" i="3"/>
  <c r="CS41" i="2"/>
  <c r="CS12" i="2"/>
  <c r="CS54" i="2"/>
  <c r="CS61" i="2"/>
  <c r="CS55" i="2"/>
  <c r="CS50" i="2"/>
  <c r="CQ13" i="2"/>
  <c r="CQ51" i="2"/>
  <c r="I12" i="3" s="1"/>
  <c r="I16" i="3" s="1"/>
  <c r="L37" i="3"/>
  <c r="T37" i="3"/>
  <c r="S37" i="3"/>
  <c r="O37" i="3"/>
  <c r="CA11" i="21" l="1"/>
  <c r="CF6" i="1"/>
  <c r="CD5" i="21"/>
  <c r="CD5" i="10"/>
  <c r="CD54" i="10" s="1"/>
  <c r="CE4" i="21"/>
  <c r="CE36" i="21" s="1"/>
  <c r="CE4" i="10"/>
  <c r="CE36" i="10" s="1"/>
  <c r="CF6" i="21"/>
  <c r="CF6" i="10"/>
  <c r="CF5" i="1"/>
  <c r="CD4" i="21"/>
  <c r="CD36" i="21" s="1"/>
  <c r="CD4" i="10"/>
  <c r="CD36" i="10" s="1"/>
  <c r="CE5" i="21"/>
  <c r="CE5" i="10"/>
  <c r="CE54" i="10" s="1"/>
  <c r="CE6" i="21"/>
  <c r="CE6" i="10"/>
  <c r="V82" i="10"/>
  <c r="V90" i="10" s="1"/>
  <c r="DU34" i="2"/>
  <c r="AM73" i="21"/>
  <c r="AM76" i="21" s="1"/>
  <c r="DV33" i="2"/>
  <c r="DV32" i="2"/>
  <c r="DV31" i="2"/>
  <c r="DV27" i="2"/>
  <c r="DV30" i="2"/>
  <c r="DV29" i="2"/>
  <c r="DV28" i="2"/>
  <c r="DV26" i="2"/>
  <c r="CA11" i="10"/>
  <c r="CE10" i="1"/>
  <c r="CC9" i="10"/>
  <c r="CC41" i="10" s="1"/>
  <c r="CC9" i="21"/>
  <c r="CD10" i="1"/>
  <c r="CB9" i="10"/>
  <c r="CB11" i="10" s="1"/>
  <c r="CB9" i="21"/>
  <c r="CB11" i="21"/>
  <c r="CF9" i="1"/>
  <c r="CD8" i="10"/>
  <c r="CD8" i="21"/>
  <c r="CE8" i="21"/>
  <c r="CE8" i="10"/>
  <c r="CF8" i="1"/>
  <c r="CD7" i="10"/>
  <c r="CD7" i="21"/>
  <c r="CE7" i="10"/>
  <c r="CE7" i="21"/>
  <c r="CF11" i="1"/>
  <c r="CD10" i="10"/>
  <c r="CD10" i="21"/>
  <c r="CD38" i="1"/>
  <c r="CE11" i="1"/>
  <c r="CC10" i="21"/>
  <c r="CC10" i="10"/>
  <c r="CC38" i="1"/>
  <c r="AO13" i="21"/>
  <c r="AP13" i="21" s="1"/>
  <c r="AQ13" i="21" s="1"/>
  <c r="CC41" i="21"/>
  <c r="S54" i="21"/>
  <c r="S79" i="21" s="1"/>
  <c r="S37" i="21"/>
  <c r="J54" i="21"/>
  <c r="J79" i="21" s="1"/>
  <c r="J37" i="21"/>
  <c r="AO16" i="1"/>
  <c r="AO27" i="1" s="1"/>
  <c r="AN18" i="21"/>
  <c r="AN29" i="21" s="1"/>
  <c r="AN38" i="21" s="1"/>
  <c r="AO17" i="1"/>
  <c r="AO28" i="1" s="1"/>
  <c r="AN19" i="21"/>
  <c r="AN30" i="21" s="1"/>
  <c r="AP19" i="1"/>
  <c r="AP30" i="1" s="1"/>
  <c r="AO21" i="21"/>
  <c r="AO32" i="21" s="1"/>
  <c r="AO41" i="21" s="1"/>
  <c r="T41" i="21"/>
  <c r="Q41" i="21"/>
  <c r="L41" i="21"/>
  <c r="R54" i="21"/>
  <c r="R79" i="21" s="1"/>
  <c r="R37" i="21"/>
  <c r="I37" i="10"/>
  <c r="I54" i="10"/>
  <c r="AO16" i="21"/>
  <c r="AO27" i="21" s="1"/>
  <c r="AO36" i="21" s="1"/>
  <c r="AP14" i="1"/>
  <c r="AP25" i="1" s="1"/>
  <c r="U54" i="21"/>
  <c r="U79" i="21" s="1"/>
  <c r="U37" i="21"/>
  <c r="O54" i="21"/>
  <c r="O79" i="21" s="1"/>
  <c r="O37" i="21"/>
  <c r="M54" i="21"/>
  <c r="M79" i="21" s="1"/>
  <c r="M37" i="21"/>
  <c r="T54" i="21"/>
  <c r="T79" i="21" s="1"/>
  <c r="T37" i="21"/>
  <c r="AP20" i="1"/>
  <c r="AP31" i="1" s="1"/>
  <c r="AO22" i="21"/>
  <c r="AO33" i="21" s="1"/>
  <c r="AO42" i="21" s="1"/>
  <c r="AO18" i="1"/>
  <c r="AO29" i="1" s="1"/>
  <c r="AN20" i="21"/>
  <c r="AN31" i="21" s="1"/>
  <c r="AP15" i="1"/>
  <c r="AP26" i="1" s="1"/>
  <c r="AO17" i="21"/>
  <c r="AO28" i="21" s="1"/>
  <c r="AO37" i="21" s="1"/>
  <c r="U41" i="21"/>
  <c r="I41" i="21"/>
  <c r="R41" i="21"/>
  <c r="J41" i="10"/>
  <c r="J41" i="21"/>
  <c r="N54" i="21"/>
  <c r="N79" i="21" s="1"/>
  <c r="N37" i="21"/>
  <c r="V54" i="21"/>
  <c r="V79" i="21" s="1"/>
  <c r="V37" i="21"/>
  <c r="AN41" i="21"/>
  <c r="AR13" i="21"/>
  <c r="AS13" i="21" s="1"/>
  <c r="AT13" i="21" s="1"/>
  <c r="AU13" i="21" s="1"/>
  <c r="AV13" i="21" s="1"/>
  <c r="AW13" i="21" s="1"/>
  <c r="AX13" i="21" s="1"/>
  <c r="AY13" i="21" s="1"/>
  <c r="AZ13" i="21" s="1"/>
  <c r="BA13" i="21" s="1"/>
  <c r="BB13" i="21" s="1"/>
  <c r="BC13" i="21" s="1"/>
  <c r="BD13" i="21" s="1"/>
  <c r="BE13" i="21" s="1"/>
  <c r="BF13" i="21" s="1"/>
  <c r="BG13" i="21" s="1"/>
  <c r="BH13" i="21" s="1"/>
  <c r="BI13" i="21" s="1"/>
  <c r="BJ13" i="21" s="1"/>
  <c r="BK13" i="21" s="1"/>
  <c r="BL13" i="21" s="1"/>
  <c r="BM13" i="21" s="1"/>
  <c r="BN13" i="21" s="1"/>
  <c r="BO13" i="21" s="1"/>
  <c r="BP13" i="21" s="1"/>
  <c r="BQ13" i="21" s="1"/>
  <c r="BR13" i="21" s="1"/>
  <c r="BS13" i="21" s="1"/>
  <c r="BT13" i="21" s="1"/>
  <c r="BU13" i="21" s="1"/>
  <c r="BV13" i="21" s="1"/>
  <c r="BW13" i="21" s="1"/>
  <c r="BX13" i="21" s="1"/>
  <c r="BY13" i="21" s="1"/>
  <c r="BZ13" i="21" s="1"/>
  <c r="CA13" i="21" s="1"/>
  <c r="CB13" i="21" s="1"/>
  <c r="F31" i="18"/>
  <c r="DV22" i="2"/>
  <c r="DV21" i="2"/>
  <c r="AN72" i="21" s="1"/>
  <c r="DV19" i="2"/>
  <c r="AN70" i="21" s="1"/>
  <c r="DV20" i="2"/>
  <c r="AN71" i="21" s="1"/>
  <c r="DV17" i="2"/>
  <c r="AN68" i="21" s="1"/>
  <c r="DV18" i="2"/>
  <c r="AN69" i="21" s="1"/>
  <c r="DV16" i="2"/>
  <c r="AN67" i="21" s="1"/>
  <c r="DU23" i="2"/>
  <c r="DV71" i="2"/>
  <c r="X80" i="10"/>
  <c r="W82" i="10"/>
  <c r="W90" i="10" s="1"/>
  <c r="H37" i="3"/>
  <c r="G37" i="3"/>
  <c r="G49" i="3"/>
  <c r="G50" i="3" s="1"/>
  <c r="G53" i="3" s="1"/>
  <c r="F37" i="3"/>
  <c r="F49" i="3"/>
  <c r="F50" i="3" s="1"/>
  <c r="F53" i="3" s="1"/>
  <c r="E37" i="3"/>
  <c r="E49" i="3"/>
  <c r="E50" i="3" s="1"/>
  <c r="E53" i="3" s="1"/>
  <c r="E27" i="3" s="1"/>
  <c r="F27" i="3" s="1"/>
  <c r="G27" i="3" s="1"/>
  <c r="K37" i="10"/>
  <c r="S54" i="10"/>
  <c r="U54" i="10"/>
  <c r="N54" i="10"/>
  <c r="M54" i="10"/>
  <c r="R54" i="10"/>
  <c r="O54" i="10"/>
  <c r="V54" i="10"/>
  <c r="T54" i="10"/>
  <c r="AF34" i="3"/>
  <c r="I36" i="10"/>
  <c r="L17" i="10"/>
  <c r="L28" i="10" s="1"/>
  <c r="L37" i="10" s="1"/>
  <c r="L21" i="10"/>
  <c r="L32" i="10" s="1"/>
  <c r="L41" i="10" s="1"/>
  <c r="L18" i="10"/>
  <c r="L29" i="10" s="1"/>
  <c r="L38" i="10" s="1"/>
  <c r="L19" i="10"/>
  <c r="L30" i="10" s="1"/>
  <c r="L22" i="10"/>
  <c r="L33" i="10" s="1"/>
  <c r="L42" i="10" s="1"/>
  <c r="E13" i="19"/>
  <c r="L20" i="10"/>
  <c r="L31" i="10" s="1"/>
  <c r="CR72" i="2"/>
  <c r="J25" i="3" s="1"/>
  <c r="N16" i="10"/>
  <c r="J27" i="10"/>
  <c r="J36" i="10" s="1"/>
  <c r="DW4" i="2"/>
  <c r="DV63" i="2"/>
  <c r="DV70" i="2"/>
  <c r="DV42" i="2"/>
  <c r="DV69" i="2"/>
  <c r="DV43" i="2"/>
  <c r="DV68" i="2"/>
  <c r="DV67" i="2"/>
  <c r="DV65" i="2"/>
  <c r="CR45" i="2"/>
  <c r="J5" i="3" s="1"/>
  <c r="J9" i="3" s="1"/>
  <c r="J19" i="4" s="1"/>
  <c r="CS10" i="2"/>
  <c r="K76" i="10" s="1"/>
  <c r="CS57" i="2"/>
  <c r="CS64" i="2"/>
  <c r="CS37" i="2"/>
  <c r="CS44" i="2"/>
  <c r="CS40" i="2"/>
  <c r="CS48" i="2"/>
  <c r="CS9" i="2"/>
  <c r="K75" i="10" s="1"/>
  <c r="CS56" i="2"/>
  <c r="CS38" i="2"/>
  <c r="J78" i="10"/>
  <c r="CS11" i="2"/>
  <c r="K77" i="10" s="1"/>
  <c r="CS66" i="2"/>
  <c r="CS62" i="2"/>
  <c r="CS49" i="2"/>
  <c r="CS39" i="2"/>
  <c r="CS8" i="2"/>
  <c r="K74" i="10" s="1"/>
  <c r="CR13" i="2"/>
  <c r="I41" i="10"/>
  <c r="H7" i="19"/>
  <c r="E20" i="8"/>
  <c r="I19" i="4"/>
  <c r="CR51" i="2"/>
  <c r="J12" i="3" s="1"/>
  <c r="J16" i="3" s="1"/>
  <c r="J20" i="4" s="1"/>
  <c r="I20" i="4"/>
  <c r="E21" i="4"/>
  <c r="K41" i="10"/>
  <c r="G87" i="10"/>
  <c r="E87" i="10"/>
  <c r="CR58" i="2"/>
  <c r="J19" i="3" s="1"/>
  <c r="F18" i="4"/>
  <c r="CT39" i="2"/>
  <c r="CT62" i="2"/>
  <c r="CT6" i="2"/>
  <c r="L72" i="10" s="1"/>
  <c r="CT54" i="2"/>
  <c r="CT12" i="2"/>
  <c r="CT66" i="2"/>
  <c r="E18" i="4"/>
  <c r="CF4" i="10" l="1"/>
  <c r="CF36" i="10" s="1"/>
  <c r="CF4" i="21"/>
  <c r="CF36" i="21" s="1"/>
  <c r="CF5" i="21"/>
  <c r="CF5" i="10"/>
  <c r="CF54" i="10" s="1"/>
  <c r="DW32" i="2"/>
  <c r="DW31" i="2"/>
  <c r="DW33" i="2"/>
  <c r="DW30" i="2"/>
  <c r="DW29" i="2"/>
  <c r="DW28" i="2"/>
  <c r="DW27" i="2"/>
  <c r="DW26" i="2"/>
  <c r="DW34" i="2" s="1"/>
  <c r="AN73" i="21"/>
  <c r="AN76" i="21" s="1"/>
  <c r="DV34" i="2"/>
  <c r="CF10" i="1"/>
  <c r="CD9" i="21"/>
  <c r="CD41" i="21" s="1"/>
  <c r="CD9" i="10"/>
  <c r="CD41" i="10" s="1"/>
  <c r="CD37" i="1"/>
  <c r="CE9" i="10"/>
  <c r="CE41" i="10" s="1"/>
  <c r="CE9" i="21"/>
  <c r="CE41" i="21" s="1"/>
  <c r="CE37" i="1"/>
  <c r="CF8" i="10"/>
  <c r="CF8" i="21"/>
  <c r="CF7" i="21"/>
  <c r="CF7" i="10"/>
  <c r="CD11" i="21"/>
  <c r="CD42" i="21"/>
  <c r="CC11" i="21"/>
  <c r="CC13" i="21" s="1"/>
  <c r="CC42" i="21"/>
  <c r="CE10" i="10"/>
  <c r="CE10" i="21"/>
  <c r="CE38" i="1"/>
  <c r="CD11" i="10"/>
  <c r="CD42" i="10"/>
  <c r="CC11" i="10"/>
  <c r="CC42" i="10"/>
  <c r="CF10" i="10"/>
  <c r="CF10" i="21"/>
  <c r="CF38" i="1"/>
  <c r="J37" i="10"/>
  <c r="J54" i="10"/>
  <c r="AP18" i="1"/>
  <c r="AP29" i="1" s="1"/>
  <c r="AO20" i="21"/>
  <c r="AO31" i="21" s="1"/>
  <c r="AP16" i="21"/>
  <c r="AP27" i="21" s="1"/>
  <c r="AP36" i="21" s="1"/>
  <c r="AQ14" i="1"/>
  <c r="AQ25" i="1" s="1"/>
  <c r="AQ19" i="1"/>
  <c r="AQ30" i="1" s="1"/>
  <c r="AP21" i="21"/>
  <c r="AP32" i="21" s="1"/>
  <c r="AP41" i="21" s="1"/>
  <c r="AP16" i="1"/>
  <c r="AP27" i="1" s="1"/>
  <c r="AO18" i="21"/>
  <c r="AO29" i="21" s="1"/>
  <c r="AO38" i="21" s="1"/>
  <c r="AQ15" i="1"/>
  <c r="AQ26" i="1" s="1"/>
  <c r="AP17" i="21"/>
  <c r="AP28" i="21" s="1"/>
  <c r="AP37" i="21" s="1"/>
  <c r="AQ20" i="1"/>
  <c r="AQ31" i="1" s="1"/>
  <c r="AP22" i="21"/>
  <c r="AP33" i="21" s="1"/>
  <c r="AP42" i="21" s="1"/>
  <c r="AP17" i="1"/>
  <c r="AP28" i="1" s="1"/>
  <c r="AO19" i="21"/>
  <c r="AO30" i="21" s="1"/>
  <c r="DW21" i="2"/>
  <c r="AO72" i="21" s="1"/>
  <c r="DW20" i="2"/>
  <c r="AO71" i="21" s="1"/>
  <c r="DW19" i="2"/>
  <c r="AO70" i="21" s="1"/>
  <c r="DW22" i="2"/>
  <c r="DW18" i="2"/>
  <c r="AO69" i="21" s="1"/>
  <c r="DW17" i="2"/>
  <c r="AO68" i="21" s="1"/>
  <c r="DW16" i="2"/>
  <c r="AO67" i="21" s="1"/>
  <c r="DV23" i="2"/>
  <c r="CS58" i="2"/>
  <c r="K19" i="3" s="1"/>
  <c r="E29" i="3"/>
  <c r="F29" i="3"/>
  <c r="F22" i="4" s="1"/>
  <c r="S36" i="1"/>
  <c r="Z36" i="1"/>
  <c r="BK36" i="1"/>
  <c r="AS36" i="1"/>
  <c r="BR36" i="1"/>
  <c r="R36" i="1"/>
  <c r="AF36" i="1"/>
  <c r="BO36" i="1"/>
  <c r="AW36" i="1"/>
  <c r="BV36" i="1"/>
  <c r="V36" i="1"/>
  <c r="AK36" i="1"/>
  <c r="AV36" i="1"/>
  <c r="BQ36" i="1"/>
  <c r="I36" i="1"/>
  <c r="I40" i="21"/>
  <c r="AL36" i="1"/>
  <c r="AM36" i="1"/>
  <c r="BP36" i="1"/>
  <c r="AX36" i="1"/>
  <c r="N36" i="1"/>
  <c r="AA36" i="1"/>
  <c r="CA36" i="1"/>
  <c r="BI36" i="1"/>
  <c r="W36" i="1"/>
  <c r="AH36" i="1"/>
  <c r="AE36" i="1"/>
  <c r="CC36" i="1"/>
  <c r="BM36" i="1"/>
  <c r="P36" i="1"/>
  <c r="AB36" i="1"/>
  <c r="AI36" i="1"/>
  <c r="BL36" i="1"/>
  <c r="AT36" i="1"/>
  <c r="K40" i="21"/>
  <c r="K36" i="1"/>
  <c r="AR36" i="1"/>
  <c r="BG36" i="1"/>
  <c r="CD36" i="1"/>
  <c r="BN36" i="1"/>
  <c r="O36" i="1"/>
  <c r="AC36" i="1"/>
  <c r="AP36" i="1"/>
  <c r="BD36" i="1"/>
  <c r="BY36" i="1"/>
  <c r="Q36" i="1"/>
  <c r="AN36" i="1"/>
  <c r="X36" i="1"/>
  <c r="BH36" i="1"/>
  <c r="CE36" i="1"/>
  <c r="U36" i="1"/>
  <c r="AG36" i="1"/>
  <c r="BC36" i="1"/>
  <c r="CB36" i="1"/>
  <c r="BJ36" i="1"/>
  <c r="J36" i="1"/>
  <c r="J40" i="21"/>
  <c r="AO36" i="1"/>
  <c r="BW36" i="1"/>
  <c r="BE36" i="1"/>
  <c r="CF36" i="1"/>
  <c r="M36" i="1"/>
  <c r="Y36" i="1"/>
  <c r="AU36" i="1"/>
  <c r="BT36" i="1"/>
  <c r="BB36" i="1"/>
  <c r="L40" i="21"/>
  <c r="L36" i="1"/>
  <c r="AD36" i="1"/>
  <c r="AY36" i="1"/>
  <c r="BX36" i="1"/>
  <c r="BF36" i="1"/>
  <c r="T36" i="1"/>
  <c r="AJ36" i="1"/>
  <c r="BS36" i="1"/>
  <c r="BA36" i="1"/>
  <c r="BZ36" i="1"/>
  <c r="AQ36" i="1"/>
  <c r="AZ36" i="1"/>
  <c r="BU36" i="1"/>
  <c r="H27" i="3"/>
  <c r="G29" i="3"/>
  <c r="G22" i="4" s="1"/>
  <c r="DW71" i="2"/>
  <c r="CS72" i="2"/>
  <c r="K25" i="3" s="1"/>
  <c r="D20" i="18"/>
  <c r="F20" i="18" s="1"/>
  <c r="H49" i="3"/>
  <c r="H50" i="3" s="1"/>
  <c r="H53" i="3" s="1"/>
  <c r="D19" i="18"/>
  <c r="F19" i="18" s="1"/>
  <c r="Y80" i="10"/>
  <c r="X82" i="10"/>
  <c r="X90" i="10" s="1"/>
  <c r="AG34" i="3"/>
  <c r="M19" i="10"/>
  <c r="M30" i="10" s="1"/>
  <c r="H9" i="19"/>
  <c r="M17" i="10"/>
  <c r="M28" i="10" s="1"/>
  <c r="M37" i="10" s="1"/>
  <c r="M22" i="10"/>
  <c r="M33" i="10" s="1"/>
  <c r="M42" i="10" s="1"/>
  <c r="M20" i="10"/>
  <c r="M31" i="10" s="1"/>
  <c r="M18" i="10"/>
  <c r="M29" i="10" s="1"/>
  <c r="M38" i="10" s="1"/>
  <c r="M21" i="10"/>
  <c r="M32" i="10" s="1"/>
  <c r="M41" i="10" s="1"/>
  <c r="H8" i="19"/>
  <c r="H13" i="19"/>
  <c r="O16" i="10"/>
  <c r="K27" i="10"/>
  <c r="K36" i="10" s="1"/>
  <c r="DX4" i="2"/>
  <c r="DW43" i="2"/>
  <c r="DW42" i="2"/>
  <c r="DW68" i="2"/>
  <c r="DW70" i="2"/>
  <c r="DW67" i="2"/>
  <c r="DW69" i="2"/>
  <c r="DW63" i="2"/>
  <c r="DW65" i="2"/>
  <c r="CS51" i="2"/>
  <c r="K12" i="3" s="1"/>
  <c r="K16" i="3" s="1"/>
  <c r="K20" i="4" s="1"/>
  <c r="CS13" i="2"/>
  <c r="K78" i="10"/>
  <c r="CS45" i="2"/>
  <c r="K5" i="3" s="1"/>
  <c r="K9" i="3" s="1"/>
  <c r="K19" i="4" s="1"/>
  <c r="CT61" i="2"/>
  <c r="CT64" i="2"/>
  <c r="CT11" i="2"/>
  <c r="L77" i="10" s="1"/>
  <c r="CT55" i="2"/>
  <c r="CT48" i="2"/>
  <c r="CT41" i="2"/>
  <c r="CT57" i="2"/>
  <c r="CT49" i="2"/>
  <c r="CT9" i="2"/>
  <c r="L75" i="10" s="1"/>
  <c r="CT44" i="2"/>
  <c r="CT7" i="2"/>
  <c r="L73" i="10" s="1"/>
  <c r="CT10" i="2"/>
  <c r="L76" i="10" s="1"/>
  <c r="CT56" i="2"/>
  <c r="CT8" i="2"/>
  <c r="L74" i="10" s="1"/>
  <c r="CT50" i="2"/>
  <c r="CT37" i="2"/>
  <c r="CT38" i="2"/>
  <c r="CT40" i="2"/>
  <c r="H12" i="19"/>
  <c r="F87" i="10"/>
  <c r="H87" i="10"/>
  <c r="E18" i="8"/>
  <c r="H44" i="1"/>
  <c r="H45" i="1" s="1"/>
  <c r="E5" i="4"/>
  <c r="E14" i="4" s="1"/>
  <c r="CU40" i="2"/>
  <c r="CU7" i="2"/>
  <c r="M73" i="10" s="1"/>
  <c r="CU44" i="2"/>
  <c r="CU38" i="2"/>
  <c r="CU37" i="2"/>
  <c r="CU41" i="2"/>
  <c r="CU39" i="2"/>
  <c r="CU9" i="2"/>
  <c r="M75" i="10" s="1"/>
  <c r="CU49" i="2"/>
  <c r="CU6" i="2"/>
  <c r="M72" i="10" s="1"/>
  <c r="CU57" i="2"/>
  <c r="CU64" i="2"/>
  <c r="CU50" i="2"/>
  <c r="CU54" i="2"/>
  <c r="CU61" i="2"/>
  <c r="CU12" i="2"/>
  <c r="CU48" i="2"/>
  <c r="CU10" i="2"/>
  <c r="M76" i="10" s="1"/>
  <c r="CU8" i="2"/>
  <c r="M74" i="10" s="1"/>
  <c r="CU56" i="2"/>
  <c r="CU11" i="2"/>
  <c r="M77" i="10" s="1"/>
  <c r="CU55" i="2"/>
  <c r="CU62" i="2"/>
  <c r="CU66" i="2"/>
  <c r="DX31" i="2" l="1"/>
  <c r="DX33" i="2"/>
  <c r="DX32" i="2"/>
  <c r="DX29" i="2"/>
  <c r="DX28" i="2"/>
  <c r="DX27" i="2"/>
  <c r="DX30" i="2"/>
  <c r="DX26" i="2"/>
  <c r="DX34" i="2" s="1"/>
  <c r="E22" i="4"/>
  <c r="E23" i="4" s="1"/>
  <c r="AO73" i="21"/>
  <c r="AO76" i="21" s="1"/>
  <c r="CF9" i="10"/>
  <c r="CF41" i="10" s="1"/>
  <c r="CF9" i="21"/>
  <c r="CF41" i="21" s="1"/>
  <c r="CF37" i="1"/>
  <c r="CD13" i="21"/>
  <c r="CF42" i="21"/>
  <c r="CE11" i="21"/>
  <c r="CE42" i="21"/>
  <c r="CF11" i="10"/>
  <c r="CF42" i="10"/>
  <c r="CE11" i="10"/>
  <c r="CE42" i="10"/>
  <c r="CF40" i="10"/>
  <c r="CF40" i="21"/>
  <c r="CE40" i="10"/>
  <c r="CE40" i="21"/>
  <c r="W40" i="21"/>
  <c r="AL40" i="21"/>
  <c r="AK40" i="21"/>
  <c r="AQ16" i="21"/>
  <c r="AQ27" i="21" s="1"/>
  <c r="AQ36" i="21" s="1"/>
  <c r="AR14" i="1"/>
  <c r="AR25" i="1" s="1"/>
  <c r="AQ18" i="1"/>
  <c r="AQ29" i="1" s="1"/>
  <c r="AP20" i="21"/>
  <c r="AP31" i="21" s="1"/>
  <c r="T40" i="21"/>
  <c r="M40" i="21"/>
  <c r="AN40" i="21"/>
  <c r="CD40" i="10"/>
  <c r="CD40" i="21"/>
  <c r="AI40" i="21"/>
  <c r="P40" i="21"/>
  <c r="CC40" i="10"/>
  <c r="CC40" i="21"/>
  <c r="AQ17" i="1"/>
  <c r="AQ28" i="1" s="1"/>
  <c r="AP19" i="21"/>
  <c r="AP30" i="21" s="1"/>
  <c r="AQ16" i="1"/>
  <c r="AQ27" i="1" s="1"/>
  <c r="AP18" i="21"/>
  <c r="AP29" i="21" s="1"/>
  <c r="AP38" i="21" s="1"/>
  <c r="AO40" i="21"/>
  <c r="U40" i="21"/>
  <c r="O40" i="21"/>
  <c r="AH40" i="21"/>
  <c r="AM40" i="21"/>
  <c r="V40" i="21"/>
  <c r="S40" i="21"/>
  <c r="AR15" i="1"/>
  <c r="AR26" i="1" s="1"/>
  <c r="AQ17" i="21"/>
  <c r="AQ28" i="21" s="1"/>
  <c r="AQ37" i="21" s="1"/>
  <c r="AJ40" i="21"/>
  <c r="AG40" i="21"/>
  <c r="X40" i="21"/>
  <c r="Q40" i="21"/>
  <c r="N40" i="21"/>
  <c r="R40" i="21"/>
  <c r="AR20" i="1"/>
  <c r="AR31" i="1" s="1"/>
  <c r="AQ22" i="21"/>
  <c r="AQ33" i="21" s="1"/>
  <c r="AQ42" i="21" s="1"/>
  <c r="AR19" i="1"/>
  <c r="AR30" i="1" s="1"/>
  <c r="AQ21" i="21"/>
  <c r="AQ32" i="21" s="1"/>
  <c r="AQ41" i="21" s="1"/>
  <c r="DW23" i="2"/>
  <c r="DX22" i="2"/>
  <c r="DX18" i="2"/>
  <c r="AP69" i="21" s="1"/>
  <c r="DX20" i="2"/>
  <c r="AP71" i="21" s="1"/>
  <c r="DX21" i="2"/>
  <c r="AP72" i="21" s="1"/>
  <c r="DX16" i="2"/>
  <c r="AP67" i="21" s="1"/>
  <c r="DX19" i="2"/>
  <c r="AP70" i="21" s="1"/>
  <c r="DX17" i="2"/>
  <c r="AP68" i="21" s="1"/>
  <c r="M40" i="10"/>
  <c r="L40" i="10"/>
  <c r="J40" i="10"/>
  <c r="K40" i="10"/>
  <c r="I40" i="10"/>
  <c r="I27" i="3"/>
  <c r="H29" i="3"/>
  <c r="DX71" i="2"/>
  <c r="F26" i="18"/>
  <c r="Z80" i="10"/>
  <c r="Y82" i="10"/>
  <c r="Y90" i="10" s="1"/>
  <c r="CU72" i="2"/>
  <c r="M25" i="3" s="1"/>
  <c r="AH34" i="3"/>
  <c r="E14" i="19"/>
  <c r="N21" i="10"/>
  <c r="N32" i="10" s="1"/>
  <c r="N41" i="10" s="1"/>
  <c r="N18" i="10"/>
  <c r="N29" i="10" s="1"/>
  <c r="N38" i="10" s="1"/>
  <c r="N22" i="10"/>
  <c r="N33" i="10" s="1"/>
  <c r="N42" i="10" s="1"/>
  <c r="N17" i="10"/>
  <c r="N28" i="10" s="1"/>
  <c r="N37" i="10" s="1"/>
  <c r="N19" i="10"/>
  <c r="N30" i="10" s="1"/>
  <c r="N20" i="10"/>
  <c r="N31" i="10" s="1"/>
  <c r="CT72" i="2"/>
  <c r="L25" i="3" s="1"/>
  <c r="P16" i="10"/>
  <c r="L27" i="10"/>
  <c r="L36" i="10" s="1"/>
  <c r="DY4" i="2"/>
  <c r="DX42" i="2"/>
  <c r="DX63" i="2"/>
  <c r="DX70" i="2"/>
  <c r="DX68" i="2"/>
  <c r="DX67" i="2"/>
  <c r="DX65" i="2"/>
  <c r="DX69" i="2"/>
  <c r="DX43" i="2"/>
  <c r="CT51" i="2"/>
  <c r="L12" i="3" s="1"/>
  <c r="L16" i="3" s="1"/>
  <c r="H31" i="19" s="1"/>
  <c r="L78" i="10"/>
  <c r="CT45" i="2"/>
  <c r="L5" i="3" s="1"/>
  <c r="L9" i="3" s="1"/>
  <c r="L19" i="4" s="1"/>
  <c r="H19" i="8" s="1"/>
  <c r="CT58" i="2"/>
  <c r="L19" i="3" s="1"/>
  <c r="CT13" i="2"/>
  <c r="M78" i="10"/>
  <c r="M86" i="10" s="1"/>
  <c r="K86" i="10"/>
  <c r="I86" i="10"/>
  <c r="CV40" i="2"/>
  <c r="CV7" i="2"/>
  <c r="N73" i="10" s="1"/>
  <c r="G86" i="10"/>
  <c r="H86" i="10"/>
  <c r="E86" i="10"/>
  <c r="E91" i="10" s="1"/>
  <c r="E6" i="4"/>
  <c r="CU58" i="2"/>
  <c r="M19" i="3" s="1"/>
  <c r="CV44" i="2"/>
  <c r="CV41" i="2"/>
  <c r="CV39" i="2"/>
  <c r="CV38" i="2"/>
  <c r="CV37" i="2"/>
  <c r="CV10" i="2"/>
  <c r="N76" i="10" s="1"/>
  <c r="CV11" i="2"/>
  <c r="N77" i="10" s="1"/>
  <c r="CV57" i="2"/>
  <c r="CV62" i="2"/>
  <c r="CV8" i="2"/>
  <c r="N74" i="10" s="1"/>
  <c r="CV56" i="2"/>
  <c r="CV48" i="2"/>
  <c r="CV54" i="2"/>
  <c r="CV12" i="2"/>
  <c r="CV50" i="2"/>
  <c r="CV64" i="2"/>
  <c r="CV9" i="2"/>
  <c r="N75" i="10" s="1"/>
  <c r="CV49" i="2"/>
  <c r="CV55" i="2"/>
  <c r="CV61" i="2"/>
  <c r="CV6" i="2"/>
  <c r="N72" i="10" s="1"/>
  <c r="CV66" i="2"/>
  <c r="CU51" i="2"/>
  <c r="M12" i="3" s="1"/>
  <c r="M16" i="3" s="1"/>
  <c r="CU13" i="2"/>
  <c r="CU45" i="2"/>
  <c r="M5" i="3" s="1"/>
  <c r="M9" i="3" s="1"/>
  <c r="CE13" i="21" l="1"/>
  <c r="DY33" i="2"/>
  <c r="DY32" i="2"/>
  <c r="DY28" i="2"/>
  <c r="DY27" i="2"/>
  <c r="DY30" i="2"/>
  <c r="DY31" i="2"/>
  <c r="DY29" i="2"/>
  <c r="DY26" i="2"/>
  <c r="DY34" i="2" s="1"/>
  <c r="H22" i="4"/>
  <c r="E22" i="8" s="1"/>
  <c r="AP73" i="21"/>
  <c r="AP76" i="21" s="1"/>
  <c r="E33" i="19"/>
  <c r="CF11" i="21"/>
  <c r="CF13" i="21" s="1"/>
  <c r="F42" i="18"/>
  <c r="O42" i="18" s="1"/>
  <c r="N40" i="10"/>
  <c r="AS19" i="1"/>
  <c r="AS30" i="1" s="1"/>
  <c r="AR21" i="21"/>
  <c r="AR32" i="21" s="1"/>
  <c r="AR41" i="21" s="1"/>
  <c r="AS15" i="1"/>
  <c r="AS26" i="1" s="1"/>
  <c r="AR17" i="21"/>
  <c r="AR28" i="21" s="1"/>
  <c r="AR37" i="21" s="1"/>
  <c r="AR17" i="1"/>
  <c r="AR28" i="1" s="1"/>
  <c r="AQ19" i="21"/>
  <c r="AQ30" i="21" s="1"/>
  <c r="AR16" i="21"/>
  <c r="AR27" i="21" s="1"/>
  <c r="AR36" i="21" s="1"/>
  <c r="AS14" i="1"/>
  <c r="AS25" i="1" s="1"/>
  <c r="AS20" i="1"/>
  <c r="AS31" i="1" s="1"/>
  <c r="AR22" i="21"/>
  <c r="AR33" i="21" s="1"/>
  <c r="AR42" i="21" s="1"/>
  <c r="AP40" i="21"/>
  <c r="AR16" i="1"/>
  <c r="AR27" i="1" s="1"/>
  <c r="AQ18" i="21"/>
  <c r="AQ29" i="21" s="1"/>
  <c r="AQ38" i="21" s="1"/>
  <c r="AR18" i="1"/>
  <c r="AR29" i="1" s="1"/>
  <c r="AQ20" i="21"/>
  <c r="AQ31" i="21" s="1"/>
  <c r="AQ40" i="21" s="1"/>
  <c r="E17" i="19"/>
  <c r="F14" i="19" s="1"/>
  <c r="DX23" i="2"/>
  <c r="DY22" i="2"/>
  <c r="DY20" i="2"/>
  <c r="AQ71" i="21" s="1"/>
  <c r="DY21" i="2"/>
  <c r="AQ72" i="21" s="1"/>
  <c r="DY18" i="2"/>
  <c r="AQ69" i="21" s="1"/>
  <c r="DY16" i="2"/>
  <c r="AQ67" i="21" s="1"/>
  <c r="DY19" i="2"/>
  <c r="AQ70" i="21" s="1"/>
  <c r="DY17" i="2"/>
  <c r="AQ68" i="21" s="1"/>
  <c r="H11" i="19"/>
  <c r="K35" i="1"/>
  <c r="K39" i="1" s="1"/>
  <c r="K40" i="1" s="1"/>
  <c r="K39" i="21"/>
  <c r="K43" i="21" s="1"/>
  <c r="K77" i="21" s="1"/>
  <c r="K80" i="21" s="1"/>
  <c r="K85" i="21" s="1"/>
  <c r="K86" i="21" s="1"/>
  <c r="AO35" i="1"/>
  <c r="AO39" i="1" s="1"/>
  <c r="AO40" i="1" s="1"/>
  <c r="CC35" i="1"/>
  <c r="CC39" i="1" s="1"/>
  <c r="BM35" i="1"/>
  <c r="BM39" i="1" s="1"/>
  <c r="I39" i="21"/>
  <c r="I43" i="21" s="1"/>
  <c r="I77" i="21" s="1"/>
  <c r="I80" i="21" s="1"/>
  <c r="I85" i="21" s="1"/>
  <c r="I86" i="21" s="1"/>
  <c r="I35" i="1"/>
  <c r="I39" i="1" s="1"/>
  <c r="I40" i="1" s="1"/>
  <c r="AQ35" i="1"/>
  <c r="AQ39" i="1" s="1"/>
  <c r="AQ40" i="1" s="1"/>
  <c r="AQ44" i="1" s="1"/>
  <c r="AP35" i="1"/>
  <c r="AP39" i="1" s="1"/>
  <c r="AP40" i="1" s="1"/>
  <c r="AP44" i="1" s="1"/>
  <c r="BL35" i="1"/>
  <c r="BL39" i="1" s="1"/>
  <c r="AT35" i="1"/>
  <c r="AT39" i="1" s="1"/>
  <c r="AT40" i="1" s="1"/>
  <c r="AT44" i="1" s="1"/>
  <c r="V35" i="1"/>
  <c r="V39" i="1" s="1"/>
  <c r="V40" i="1" s="1"/>
  <c r="AH35" i="1"/>
  <c r="AH39" i="1" s="1"/>
  <c r="AH40" i="1" s="1"/>
  <c r="AH44" i="1" s="1"/>
  <c r="X35" i="1"/>
  <c r="X39" i="1" s="1"/>
  <c r="X40" i="1" s="1"/>
  <c r="X44" i="1" s="1"/>
  <c r="BP35" i="1"/>
  <c r="BP39" i="1" s="1"/>
  <c r="AX35" i="1"/>
  <c r="AX39" i="1" s="1"/>
  <c r="AX40" i="1" s="1"/>
  <c r="AX44" i="1" s="1"/>
  <c r="L35" i="1"/>
  <c r="L39" i="1" s="1"/>
  <c r="L40" i="1" s="1"/>
  <c r="L39" i="21"/>
  <c r="L43" i="21" s="1"/>
  <c r="L77" i="21" s="1"/>
  <c r="L80" i="21" s="1"/>
  <c r="L85" i="21" s="1"/>
  <c r="L86" i="21" s="1"/>
  <c r="AR35" i="1"/>
  <c r="AR39" i="1" s="1"/>
  <c r="AR40" i="1" s="1"/>
  <c r="AR44" i="1" s="1"/>
  <c r="AU35" i="1"/>
  <c r="AU39" i="1" s="1"/>
  <c r="AU40" i="1" s="1"/>
  <c r="AU44" i="1" s="1"/>
  <c r="BT35" i="1"/>
  <c r="BT39" i="1" s="1"/>
  <c r="BB35" i="1"/>
  <c r="BB39" i="1" s="1"/>
  <c r="BB40" i="1" s="1"/>
  <c r="BB44" i="1" s="1"/>
  <c r="F20" i="15"/>
  <c r="AG35" i="1"/>
  <c r="AG39" i="1" s="1"/>
  <c r="AG40" i="1" s="1"/>
  <c r="AM35" i="1"/>
  <c r="AM39" i="1" s="1"/>
  <c r="AM40" i="1" s="1"/>
  <c r="AM44" i="1" s="1"/>
  <c r="BH35" i="1"/>
  <c r="BH39" i="1" s="1"/>
  <c r="CE35" i="1"/>
  <c r="CE39" i="1" s="1"/>
  <c r="R35" i="1"/>
  <c r="R39" i="1" s="1"/>
  <c r="R40" i="1" s="1"/>
  <c r="AL35" i="1"/>
  <c r="AL39" i="1" s="1"/>
  <c r="AL40" i="1" s="1"/>
  <c r="AL44" i="1" s="1"/>
  <c r="BC35" i="1"/>
  <c r="BC39" i="1" s="1"/>
  <c r="BC40" i="1" s="1"/>
  <c r="BC44" i="1" s="1"/>
  <c r="CB35" i="1"/>
  <c r="CB39" i="1" s="1"/>
  <c r="BJ35" i="1"/>
  <c r="BJ39" i="1" s="1"/>
  <c r="M35" i="1"/>
  <c r="M39" i="1" s="1"/>
  <c r="M40" i="1" s="1"/>
  <c r="M39" i="21"/>
  <c r="M43" i="21" s="1"/>
  <c r="M77" i="21" s="1"/>
  <c r="M80" i="21" s="1"/>
  <c r="M85" i="21" s="1"/>
  <c r="M86" i="21" s="1"/>
  <c r="Y35" i="1"/>
  <c r="Y39" i="1" s="1"/>
  <c r="Y40" i="1" s="1"/>
  <c r="BG35" i="1"/>
  <c r="BG39" i="1" s="1"/>
  <c r="CD35" i="1"/>
  <c r="CD39" i="1" s="1"/>
  <c r="BN35" i="1"/>
  <c r="BN39" i="1" s="1"/>
  <c r="U35" i="1"/>
  <c r="U39" i="1" s="1"/>
  <c r="U40" i="1" s="1"/>
  <c r="AD35" i="1"/>
  <c r="AD39" i="1" s="1"/>
  <c r="AD40" i="1" s="1"/>
  <c r="AD44" i="1" s="1"/>
  <c r="BK35" i="1"/>
  <c r="BK39" i="1" s="1"/>
  <c r="AS35" i="1"/>
  <c r="AS39" i="1" s="1"/>
  <c r="AS40" i="1" s="1"/>
  <c r="BR35" i="1"/>
  <c r="BR39" i="1" s="1"/>
  <c r="N35" i="1"/>
  <c r="N39" i="1" s="1"/>
  <c r="N40" i="1" s="1"/>
  <c r="N39" i="21"/>
  <c r="N43" i="21" s="1"/>
  <c r="N77" i="21" s="1"/>
  <c r="N80" i="21" s="1"/>
  <c r="N85" i="21" s="1"/>
  <c r="N86" i="21" s="1"/>
  <c r="AB35" i="1"/>
  <c r="AB39" i="1" s="1"/>
  <c r="AB40" i="1" s="1"/>
  <c r="AB44" i="1" s="1"/>
  <c r="AY35" i="1"/>
  <c r="AY39" i="1" s="1"/>
  <c r="AY40" i="1" s="1"/>
  <c r="AY44" i="1" s="1"/>
  <c r="BX35" i="1"/>
  <c r="BX39" i="1" s="1"/>
  <c r="BF35" i="1"/>
  <c r="BF39" i="1" s="1"/>
  <c r="BF40" i="1" s="1"/>
  <c r="BF44" i="1" s="1"/>
  <c r="T35" i="1"/>
  <c r="T39" i="1" s="1"/>
  <c r="T40" i="1" s="1"/>
  <c r="Z35" i="1"/>
  <c r="Z39" i="1" s="1"/>
  <c r="Z40" i="1" s="1"/>
  <c r="Z44" i="1" s="1"/>
  <c r="BS35" i="1"/>
  <c r="BS39" i="1" s="1"/>
  <c r="BA35" i="1"/>
  <c r="BA39" i="1" s="1"/>
  <c r="BA40" i="1" s="1"/>
  <c r="BZ35" i="1"/>
  <c r="BZ39" i="1" s="1"/>
  <c r="S35" i="1"/>
  <c r="S39" i="1" s="1"/>
  <c r="S40" i="1" s="1"/>
  <c r="AF35" i="1"/>
  <c r="AF39" i="1" s="1"/>
  <c r="AF40" i="1" s="1"/>
  <c r="AF44" i="1" s="1"/>
  <c r="BW35" i="1"/>
  <c r="BW39" i="1" s="1"/>
  <c r="BE35" i="1"/>
  <c r="BE39" i="1" s="1"/>
  <c r="BE40" i="1" s="1"/>
  <c r="BE44" i="1" s="1"/>
  <c r="CF35" i="1"/>
  <c r="CF39" i="1" s="1"/>
  <c r="W35" i="1"/>
  <c r="W39" i="1" s="1"/>
  <c r="W40" i="1" s="1"/>
  <c r="AK35" i="1"/>
  <c r="AK39" i="1" s="1"/>
  <c r="AK40" i="1" s="1"/>
  <c r="CA35" i="1"/>
  <c r="CA39" i="1" s="1"/>
  <c r="BI35" i="1"/>
  <c r="BI39" i="1" s="1"/>
  <c r="P35" i="1"/>
  <c r="P39" i="1" s="1"/>
  <c r="P40" i="1" s="1"/>
  <c r="AJ35" i="1"/>
  <c r="AJ39" i="1" s="1"/>
  <c r="AJ40" i="1" s="1"/>
  <c r="AJ44" i="1" s="1"/>
  <c r="BO35" i="1"/>
  <c r="BO39" i="1" s="1"/>
  <c r="AW35" i="1"/>
  <c r="AW39" i="1" s="1"/>
  <c r="AW40" i="1" s="1"/>
  <c r="BV35" i="1"/>
  <c r="BV39" i="1" s="1"/>
  <c r="O35" i="1"/>
  <c r="O39" i="1" s="1"/>
  <c r="O40" i="1" s="1"/>
  <c r="AA35" i="1"/>
  <c r="AA39" i="1" s="1"/>
  <c r="AA40" i="1" s="1"/>
  <c r="AA44" i="1" s="1"/>
  <c r="AV35" i="1"/>
  <c r="AV39" i="1" s="1"/>
  <c r="AV40" i="1" s="1"/>
  <c r="AV44" i="1" s="1"/>
  <c r="BQ35" i="1"/>
  <c r="BQ39" i="1" s="1"/>
  <c r="Q35" i="1"/>
  <c r="Q39" i="1" s="1"/>
  <c r="Q40" i="1" s="1"/>
  <c r="AC35" i="1"/>
  <c r="AC39" i="1" s="1"/>
  <c r="AC40" i="1" s="1"/>
  <c r="AE35" i="1"/>
  <c r="AE39" i="1" s="1"/>
  <c r="AE40" i="1" s="1"/>
  <c r="AE44" i="1" s="1"/>
  <c r="AZ35" i="1"/>
  <c r="AZ39" i="1" s="1"/>
  <c r="AZ40" i="1" s="1"/>
  <c r="AZ44" i="1" s="1"/>
  <c r="BU35" i="1"/>
  <c r="BU39" i="1" s="1"/>
  <c r="J35" i="1"/>
  <c r="J39" i="1" s="1"/>
  <c r="J40" i="1" s="1"/>
  <c r="G5" i="4" s="1"/>
  <c r="G14" i="4" s="1"/>
  <c r="J39" i="21"/>
  <c r="J43" i="21" s="1"/>
  <c r="J77" i="21" s="1"/>
  <c r="J80" i="21" s="1"/>
  <c r="J85" i="21" s="1"/>
  <c r="J86" i="21" s="1"/>
  <c r="AN35" i="1"/>
  <c r="AN39" i="1" s="1"/>
  <c r="AN40" i="1" s="1"/>
  <c r="AN44" i="1" s="1"/>
  <c r="AI35" i="1"/>
  <c r="AI39" i="1" s="1"/>
  <c r="AI40" i="1" s="1"/>
  <c r="AI44" i="1" s="1"/>
  <c r="BD35" i="1"/>
  <c r="BD39" i="1" s="1"/>
  <c r="BD40" i="1" s="1"/>
  <c r="BD44" i="1" s="1"/>
  <c r="BY35" i="1"/>
  <c r="BY39" i="1" s="1"/>
  <c r="J27" i="3"/>
  <c r="I29" i="3"/>
  <c r="I22" i="4" s="1"/>
  <c r="P42" i="18"/>
  <c r="G42" i="18"/>
  <c r="W42" i="18"/>
  <c r="K42" i="18"/>
  <c r="T42" i="18"/>
  <c r="S42" i="18"/>
  <c r="M42" i="18"/>
  <c r="U42" i="18"/>
  <c r="X42" i="18"/>
  <c r="N42" i="18"/>
  <c r="AA42" i="18"/>
  <c r="J42" i="18"/>
  <c r="H42" i="18"/>
  <c r="R42" i="18"/>
  <c r="Y42" i="18"/>
  <c r="I42" i="18"/>
  <c r="DY71" i="2"/>
  <c r="V42" i="18"/>
  <c r="Z42" i="18"/>
  <c r="Q42" i="18"/>
  <c r="L42" i="18"/>
  <c r="AA80" i="10"/>
  <c r="Z82" i="10"/>
  <c r="Z90" i="10" s="1"/>
  <c r="L20" i="4"/>
  <c r="H20" i="8" s="1"/>
  <c r="AI34" i="3"/>
  <c r="O18" i="10"/>
  <c r="O29" i="10" s="1"/>
  <c r="O38" i="10" s="1"/>
  <c r="O22" i="10"/>
  <c r="O33" i="10" s="1"/>
  <c r="O42" i="10" s="1"/>
  <c r="O20" i="10"/>
  <c r="O31" i="10" s="1"/>
  <c r="O40" i="10" s="1"/>
  <c r="O17" i="10"/>
  <c r="O28" i="10" s="1"/>
  <c r="O37" i="10" s="1"/>
  <c r="O19" i="10"/>
  <c r="O30" i="10" s="1"/>
  <c r="O21" i="10"/>
  <c r="O32" i="10" s="1"/>
  <c r="O41" i="10" s="1"/>
  <c r="CV72" i="2"/>
  <c r="N25" i="3" s="1"/>
  <c r="Q16" i="10"/>
  <c r="M27" i="10"/>
  <c r="M36" i="10" s="1"/>
  <c r="DZ4" i="2"/>
  <c r="DY43" i="2"/>
  <c r="DY70" i="2"/>
  <c r="DY68" i="2"/>
  <c r="DY65" i="2"/>
  <c r="DY63" i="2"/>
  <c r="DY42" i="2"/>
  <c r="DY67" i="2"/>
  <c r="DY69" i="2"/>
  <c r="H30" i="19"/>
  <c r="N78" i="10"/>
  <c r="N86" i="10" s="1"/>
  <c r="M19" i="4"/>
  <c r="M20" i="4"/>
  <c r="J86" i="10"/>
  <c r="F69" i="10"/>
  <c r="F86" i="10"/>
  <c r="F91" i="10" s="1"/>
  <c r="L86" i="10"/>
  <c r="CW40" i="2"/>
  <c r="CW7" i="2"/>
  <c r="O73" i="10" s="1"/>
  <c r="E9" i="4"/>
  <c r="E97" i="10"/>
  <c r="E98" i="10" s="1"/>
  <c r="CV13" i="2"/>
  <c r="CV51" i="2"/>
  <c r="N12" i="3" s="1"/>
  <c r="N16" i="3" s="1"/>
  <c r="CW44" i="2"/>
  <c r="CW41" i="2"/>
  <c r="CW39" i="2"/>
  <c r="CW38" i="2"/>
  <c r="CW37" i="2"/>
  <c r="CW6" i="2"/>
  <c r="O72" i="10" s="1"/>
  <c r="CW50" i="2"/>
  <c r="CW57" i="2"/>
  <c r="CW55" i="2"/>
  <c r="CW54" i="2"/>
  <c r="CW8" i="2"/>
  <c r="O74" i="10" s="1"/>
  <c r="CW61" i="2"/>
  <c r="CW12" i="2"/>
  <c r="CW48" i="2"/>
  <c r="CW66" i="2"/>
  <c r="CW9" i="2"/>
  <c r="O75" i="10" s="1"/>
  <c r="CW62" i="2"/>
  <c r="CW10" i="2"/>
  <c r="O76" i="10" s="1"/>
  <c r="CW64" i="2"/>
  <c r="CW56" i="2"/>
  <c r="CW49" i="2"/>
  <c r="CW11" i="2"/>
  <c r="O77" i="10" s="1"/>
  <c r="CV58" i="2"/>
  <c r="N19" i="3" s="1"/>
  <c r="CV45" i="2"/>
  <c r="N5" i="3" s="1"/>
  <c r="N9" i="3" s="1"/>
  <c r="AQ73" i="21" l="1"/>
  <c r="AQ76" i="21" s="1"/>
  <c r="DZ33" i="2"/>
  <c r="DZ32" i="2"/>
  <c r="DZ31" i="2"/>
  <c r="DZ27" i="2"/>
  <c r="DZ30" i="2"/>
  <c r="DZ29" i="2"/>
  <c r="DZ28" i="2"/>
  <c r="DZ26" i="2"/>
  <c r="J44" i="1"/>
  <c r="AI39" i="21"/>
  <c r="AI43" i="21" s="1"/>
  <c r="AI77" i="21" s="1"/>
  <c r="AI80" i="21" s="1"/>
  <c r="AI85" i="21" s="1"/>
  <c r="AI86" i="21" s="1"/>
  <c r="W11" i="10"/>
  <c r="W39" i="21"/>
  <c r="W43" i="21" s="1"/>
  <c r="W77" i="21" s="1"/>
  <c r="W80" i="21" s="1"/>
  <c r="W85" i="21" s="1"/>
  <c r="W86" i="21" s="1"/>
  <c r="T11" i="10"/>
  <c r="T39" i="21"/>
  <c r="T43" i="21" s="1"/>
  <c r="T77" i="21" s="1"/>
  <c r="T80" i="21" s="1"/>
  <c r="T85" i="21" s="1"/>
  <c r="T86" i="21" s="1"/>
  <c r="U11" i="10"/>
  <c r="U39" i="21"/>
  <c r="U43" i="21" s="1"/>
  <c r="U77" i="21" s="1"/>
  <c r="U80" i="21" s="1"/>
  <c r="U85" i="21" s="1"/>
  <c r="U86" i="21" s="1"/>
  <c r="CD39" i="10"/>
  <c r="CD39" i="21"/>
  <c r="R11" i="10"/>
  <c r="R39" i="21"/>
  <c r="R43" i="21" s="1"/>
  <c r="R77" i="21" s="1"/>
  <c r="R80" i="21" s="1"/>
  <c r="R85" i="21" s="1"/>
  <c r="R86" i="21" s="1"/>
  <c r="CC39" i="10"/>
  <c r="CC39" i="21"/>
  <c r="AT20" i="1"/>
  <c r="AT31" i="1" s="1"/>
  <c r="AS22" i="21"/>
  <c r="AS33" i="21" s="1"/>
  <c r="AS42" i="21" s="1"/>
  <c r="AT15" i="1"/>
  <c r="AT26" i="1" s="1"/>
  <c r="AS17" i="21"/>
  <c r="AS28" i="21" s="1"/>
  <c r="AS37" i="21" s="1"/>
  <c r="P11" i="10"/>
  <c r="P39" i="21"/>
  <c r="P43" i="21" s="1"/>
  <c r="P77" i="21" s="1"/>
  <c r="P80" i="21" s="1"/>
  <c r="P85" i="21" s="1"/>
  <c r="P86" i="21" s="1"/>
  <c r="AG39" i="21"/>
  <c r="AG43" i="21" s="1"/>
  <c r="AG77" i="21" s="1"/>
  <c r="AG80" i="21" s="1"/>
  <c r="AG85" i="21" s="1"/>
  <c r="AG86" i="21" s="1"/>
  <c r="V11" i="10"/>
  <c r="V39" i="21"/>
  <c r="V43" i="21" s="1"/>
  <c r="V77" i="21" s="1"/>
  <c r="V80" i="21" s="1"/>
  <c r="V85" i="21" s="1"/>
  <c r="V86" i="21" s="1"/>
  <c r="AQ39" i="21"/>
  <c r="AQ43" i="21" s="1"/>
  <c r="AQ77" i="21" s="1"/>
  <c r="AQ80" i="21" s="1"/>
  <c r="AQ85" i="21" s="1"/>
  <c r="AQ86" i="21" s="1"/>
  <c r="AO39" i="21"/>
  <c r="AO43" i="21" s="1"/>
  <c r="AO77" i="21" s="1"/>
  <c r="AO80" i="21" s="1"/>
  <c r="AO85" i="21" s="1"/>
  <c r="AO86" i="21" s="1"/>
  <c r="AS16" i="1"/>
  <c r="AS27" i="1" s="1"/>
  <c r="AR18" i="21"/>
  <c r="AR29" i="21" s="1"/>
  <c r="AR38" i="21" s="1"/>
  <c r="AS17" i="1"/>
  <c r="AS28" i="1" s="1"/>
  <c r="AR19" i="21"/>
  <c r="AR30" i="21" s="1"/>
  <c r="AN39" i="21"/>
  <c r="AN43" i="21" s="1"/>
  <c r="AN77" i="21" s="1"/>
  <c r="AN80" i="21" s="1"/>
  <c r="AN85" i="21" s="1"/>
  <c r="AN86" i="21" s="1"/>
  <c r="AK39" i="21"/>
  <c r="AK43" i="21" s="1"/>
  <c r="AK77" i="21" s="1"/>
  <c r="AK80" i="21" s="1"/>
  <c r="AK85" i="21" s="1"/>
  <c r="AK86" i="21" s="1"/>
  <c r="CF39" i="10"/>
  <c r="CF39" i="21"/>
  <c r="AL39" i="21"/>
  <c r="AL43" i="21" s="1"/>
  <c r="AL77" i="21" s="1"/>
  <c r="AL80" i="21" s="1"/>
  <c r="AL85" i="21" s="1"/>
  <c r="AL86" i="21" s="1"/>
  <c r="X11" i="10"/>
  <c r="X39" i="21"/>
  <c r="X43" i="21" s="1"/>
  <c r="X77" i="21" s="1"/>
  <c r="X80" i="21" s="1"/>
  <c r="X85" i="21" s="1"/>
  <c r="X86" i="21" s="1"/>
  <c r="AS16" i="21"/>
  <c r="AS27" i="21" s="1"/>
  <c r="AS36" i="21" s="1"/>
  <c r="AT14" i="1"/>
  <c r="AT25" i="1" s="1"/>
  <c r="Q11" i="10"/>
  <c r="Q39" i="21"/>
  <c r="Q43" i="21" s="1"/>
  <c r="Q77" i="21" s="1"/>
  <c r="Q80" i="21" s="1"/>
  <c r="Q85" i="21" s="1"/>
  <c r="Q86" i="21" s="1"/>
  <c r="O11" i="10"/>
  <c r="O39" i="21"/>
  <c r="O43" i="21" s="1"/>
  <c r="O77" i="21" s="1"/>
  <c r="O80" i="21" s="1"/>
  <c r="O85" i="21" s="1"/>
  <c r="O86" i="21" s="1"/>
  <c r="AJ39" i="21"/>
  <c r="AJ43" i="21" s="1"/>
  <c r="AJ77" i="21" s="1"/>
  <c r="AJ80" i="21" s="1"/>
  <c r="AJ85" i="21" s="1"/>
  <c r="AJ86" i="21" s="1"/>
  <c r="S11" i="10"/>
  <c r="S39" i="21"/>
  <c r="S43" i="21" s="1"/>
  <c r="S77" i="21" s="1"/>
  <c r="S80" i="21" s="1"/>
  <c r="S85" i="21" s="1"/>
  <c r="S86" i="21" s="1"/>
  <c r="CE39" i="10"/>
  <c r="CE39" i="21"/>
  <c r="AM39" i="21"/>
  <c r="AM43" i="21" s="1"/>
  <c r="AM77" i="21" s="1"/>
  <c r="AM80" i="21" s="1"/>
  <c r="AM85" i="21" s="1"/>
  <c r="AM86" i="21" s="1"/>
  <c r="AH39" i="21"/>
  <c r="AH43" i="21" s="1"/>
  <c r="AH77" i="21" s="1"/>
  <c r="AH80" i="21" s="1"/>
  <c r="AH85" i="21" s="1"/>
  <c r="AH86" i="21" s="1"/>
  <c r="AP39" i="21"/>
  <c r="AP43" i="21" s="1"/>
  <c r="AP77" i="21" s="1"/>
  <c r="AP80" i="21" s="1"/>
  <c r="AP85" i="21" s="1"/>
  <c r="AP86" i="21" s="1"/>
  <c r="AS18" i="1"/>
  <c r="AS29" i="1" s="1"/>
  <c r="AR20" i="21"/>
  <c r="AR31" i="21" s="1"/>
  <c r="AR40" i="21" s="1"/>
  <c r="AT19" i="1"/>
  <c r="AT30" i="1" s="1"/>
  <c r="AS21" i="21"/>
  <c r="AS32" i="21" s="1"/>
  <c r="AS41" i="21" s="1"/>
  <c r="F12" i="19"/>
  <c r="F8" i="19"/>
  <c r="F17" i="19"/>
  <c r="F11" i="19"/>
  <c r="F10" i="19"/>
  <c r="F9" i="19"/>
  <c r="F13" i="19"/>
  <c r="F7" i="19"/>
  <c r="F30" i="19"/>
  <c r="F31" i="19"/>
  <c r="DZ22" i="2"/>
  <c r="DZ21" i="2"/>
  <c r="AR72" i="21" s="1"/>
  <c r="DZ19" i="2"/>
  <c r="AR70" i="21" s="1"/>
  <c r="DZ18" i="2"/>
  <c r="AR69" i="21" s="1"/>
  <c r="DZ20" i="2"/>
  <c r="AR71" i="21" s="1"/>
  <c r="DZ17" i="2"/>
  <c r="AR68" i="21" s="1"/>
  <c r="DZ16" i="2"/>
  <c r="AR67" i="21" s="1"/>
  <c r="DY23" i="2"/>
  <c r="N16" i="19"/>
  <c r="K16" i="19"/>
  <c r="E20" i="15"/>
  <c r="Q16" i="19"/>
  <c r="J32" i="1"/>
  <c r="J82" i="21" s="1"/>
  <c r="W16" i="19"/>
  <c r="AC44" i="1"/>
  <c r="T16" i="19"/>
  <c r="Y44" i="1"/>
  <c r="AG44" i="1"/>
  <c r="Z16" i="19"/>
  <c r="AO44" i="1"/>
  <c r="AF16" i="19"/>
  <c r="H16" i="19"/>
  <c r="I44" i="1"/>
  <c r="F5" i="4"/>
  <c r="F14" i="4" s="1"/>
  <c r="K32" i="1"/>
  <c r="K82" i="21" s="1"/>
  <c r="AW44" i="1"/>
  <c r="AL16" i="19"/>
  <c r="BA44" i="1"/>
  <c r="AO16" i="19"/>
  <c r="N32" i="1"/>
  <c r="AS44" i="1"/>
  <c r="AI16" i="19"/>
  <c r="M32" i="1"/>
  <c r="M82" i="21" s="1"/>
  <c r="I32" i="1"/>
  <c r="I82" i="21" s="1"/>
  <c r="AC16" i="19"/>
  <c r="AK44" i="1"/>
  <c r="K27" i="3"/>
  <c r="J29" i="3"/>
  <c r="J22" i="4" s="1"/>
  <c r="DZ71" i="2"/>
  <c r="AB80" i="10"/>
  <c r="AA82" i="10"/>
  <c r="AA90" i="10" s="1"/>
  <c r="AJ34" i="3"/>
  <c r="O32" i="1"/>
  <c r="P19" i="10"/>
  <c r="P30" i="10" s="1"/>
  <c r="P22" i="10"/>
  <c r="P33" i="10" s="1"/>
  <c r="P42" i="10" s="1"/>
  <c r="K13" i="19"/>
  <c r="P21" i="10"/>
  <c r="P32" i="10" s="1"/>
  <c r="P41" i="10" s="1"/>
  <c r="K12" i="19"/>
  <c r="P20" i="10"/>
  <c r="P31" i="10" s="1"/>
  <c r="P40" i="10" s="1"/>
  <c r="K11" i="19"/>
  <c r="P18" i="10"/>
  <c r="P29" i="10" s="1"/>
  <c r="P38" i="10" s="1"/>
  <c r="K9" i="19"/>
  <c r="P17" i="10"/>
  <c r="P28" i="10" s="1"/>
  <c r="P37" i="10" s="1"/>
  <c r="K8" i="19"/>
  <c r="CW72" i="2"/>
  <c r="O25" i="3" s="1"/>
  <c r="K7" i="19"/>
  <c r="BG40" i="1"/>
  <c r="BG44" i="1" s="1"/>
  <c r="R16" i="10"/>
  <c r="N27" i="10"/>
  <c r="N36" i="10" s="1"/>
  <c r="EA4" i="2"/>
  <c r="DZ63" i="2"/>
  <c r="DZ43" i="2"/>
  <c r="DZ70" i="2"/>
  <c r="DZ42" i="2"/>
  <c r="DZ69" i="2"/>
  <c r="DZ68" i="2"/>
  <c r="DZ65" i="2"/>
  <c r="DZ67" i="2"/>
  <c r="N19" i="4"/>
  <c r="O78" i="10"/>
  <c r="O86" i="10" s="1"/>
  <c r="N20" i="4"/>
  <c r="F97" i="10"/>
  <c r="F98" i="10" s="1"/>
  <c r="K44" i="1"/>
  <c r="H5" i="4"/>
  <c r="H14" i="4" s="1"/>
  <c r="CX40" i="2"/>
  <c r="CX7" i="2"/>
  <c r="P73" i="10" s="1"/>
  <c r="E13" i="4"/>
  <c r="E10" i="4"/>
  <c r="CW51" i="2"/>
  <c r="O12" i="3" s="1"/>
  <c r="O16" i="3" s="1"/>
  <c r="CW13" i="2"/>
  <c r="CW45" i="2"/>
  <c r="O5" i="3" s="1"/>
  <c r="O9" i="3" s="1"/>
  <c r="CW58" i="2"/>
  <c r="O19" i="3" s="1"/>
  <c r="CX41" i="2"/>
  <c r="CX39" i="2"/>
  <c r="CX38" i="2"/>
  <c r="CX37" i="2"/>
  <c r="CX44" i="2"/>
  <c r="CX54" i="2"/>
  <c r="CX61" i="2"/>
  <c r="CX66" i="2"/>
  <c r="CX6" i="2"/>
  <c r="P72" i="10" s="1"/>
  <c r="CX10" i="2"/>
  <c r="P76" i="10" s="1"/>
  <c r="CX62" i="2"/>
  <c r="CX49" i="2"/>
  <c r="CX9" i="2"/>
  <c r="P75" i="10" s="1"/>
  <c r="CX57" i="2"/>
  <c r="CX50" i="2"/>
  <c r="CX55" i="2"/>
  <c r="CX12" i="2"/>
  <c r="CX8" i="2"/>
  <c r="P74" i="10" s="1"/>
  <c r="CX64" i="2"/>
  <c r="CX56" i="2"/>
  <c r="CX48" i="2"/>
  <c r="CX11" i="2"/>
  <c r="P77" i="10" s="1"/>
  <c r="EA32" i="2" l="1"/>
  <c r="EA31" i="2"/>
  <c r="EA33" i="2"/>
  <c r="EA30" i="2"/>
  <c r="EA29" i="2"/>
  <c r="EA28" i="2"/>
  <c r="EA27" i="2"/>
  <c r="EA26" i="2"/>
  <c r="AR73" i="21"/>
  <c r="AR76" i="21" s="1"/>
  <c r="DZ34" i="2"/>
  <c r="P39" i="10"/>
  <c r="O39" i="10"/>
  <c r="AU19" i="1"/>
  <c r="AU30" i="1" s="1"/>
  <c r="AT21" i="21"/>
  <c r="AT32" i="21" s="1"/>
  <c r="AT41" i="21" s="1"/>
  <c r="AU15" i="1"/>
  <c r="AU26" i="1" s="1"/>
  <c r="AT17" i="21"/>
  <c r="AT28" i="21" s="1"/>
  <c r="AT37" i="21" s="1"/>
  <c r="AT16" i="1"/>
  <c r="AT27" i="1" s="1"/>
  <c r="AS18" i="21"/>
  <c r="AS29" i="21" s="1"/>
  <c r="AS38" i="21" s="1"/>
  <c r="AT18" i="1"/>
  <c r="AT29" i="1" s="1"/>
  <c r="AS20" i="21"/>
  <c r="AS31" i="21" s="1"/>
  <c r="AS40" i="21" s="1"/>
  <c r="AT16" i="21"/>
  <c r="AT27" i="21" s="1"/>
  <c r="AT36" i="21" s="1"/>
  <c r="AU14" i="1"/>
  <c r="AU25" i="1" s="1"/>
  <c r="AR39" i="21"/>
  <c r="AR43" i="21" s="1"/>
  <c r="AR77" i="21" s="1"/>
  <c r="AT17" i="1"/>
  <c r="AT28" i="1" s="1"/>
  <c r="AS19" i="21"/>
  <c r="AS30" i="21" s="1"/>
  <c r="AS39" i="21" s="1"/>
  <c r="AU20" i="1"/>
  <c r="AU31" i="1" s="1"/>
  <c r="AT22" i="21"/>
  <c r="AT33" i="21" s="1"/>
  <c r="AT42" i="21" s="1"/>
  <c r="O43" i="1"/>
  <c r="O82" i="21"/>
  <c r="K4" i="4"/>
  <c r="N82" i="21"/>
  <c r="DZ23" i="2"/>
  <c r="EA21" i="2"/>
  <c r="AS72" i="21" s="1"/>
  <c r="EA20" i="2"/>
  <c r="AS71" i="21" s="1"/>
  <c r="EA19" i="2"/>
  <c r="AS70" i="21" s="1"/>
  <c r="EA18" i="2"/>
  <c r="AS69" i="21" s="1"/>
  <c r="EA22" i="2"/>
  <c r="EA17" i="2"/>
  <c r="AS68" i="21" s="1"/>
  <c r="EA16" i="2"/>
  <c r="G20" i="15"/>
  <c r="K10" i="19"/>
  <c r="K14" i="19" s="1"/>
  <c r="N22" i="3"/>
  <c r="N21" i="4" s="1"/>
  <c r="I20" i="15"/>
  <c r="H20" i="15"/>
  <c r="N93" i="10"/>
  <c r="N43" i="1"/>
  <c r="I39" i="10"/>
  <c r="I43" i="10" s="1"/>
  <c r="I87" i="10" s="1"/>
  <c r="I11" i="10"/>
  <c r="I13" i="10" s="1"/>
  <c r="I93" i="10"/>
  <c r="F4" i="4"/>
  <c r="I43" i="1"/>
  <c r="I45" i="1" s="1"/>
  <c r="K39" i="10"/>
  <c r="K43" i="10" s="1"/>
  <c r="K87" i="10" s="1"/>
  <c r="K11" i="10"/>
  <c r="J39" i="10"/>
  <c r="J43" i="10" s="1"/>
  <c r="J87" i="10" s="1"/>
  <c r="J11" i="10"/>
  <c r="M43" i="1"/>
  <c r="M93" i="10"/>
  <c r="J4" i="4"/>
  <c r="M22" i="3"/>
  <c r="M21" i="4" s="1"/>
  <c r="K93" i="10"/>
  <c r="K43" i="1"/>
  <c r="K45" i="1" s="1"/>
  <c r="H4" i="4"/>
  <c r="H6" i="4" s="1"/>
  <c r="H10" i="19"/>
  <c r="L32" i="1"/>
  <c r="L82" i="21" s="1"/>
  <c r="J93" i="10"/>
  <c r="G4" i="4"/>
  <c r="G6" i="4" s="1"/>
  <c r="J43" i="1"/>
  <c r="J45" i="1" s="1"/>
  <c r="M11" i="10"/>
  <c r="M39" i="10"/>
  <c r="M43" i="10" s="1"/>
  <c r="M87" i="10" s="1"/>
  <c r="N11" i="10"/>
  <c r="N39" i="10"/>
  <c r="N43" i="10" s="1"/>
  <c r="N87" i="10" s="1"/>
  <c r="L39" i="10"/>
  <c r="L43" i="10" s="1"/>
  <c r="L87" i="10" s="1"/>
  <c r="L11" i="10"/>
  <c r="L27" i="3"/>
  <c r="K29" i="3"/>
  <c r="H33" i="19" s="1"/>
  <c r="EA71" i="2"/>
  <c r="AC80" i="10"/>
  <c r="AB82" i="10"/>
  <c r="AB90" i="10" s="1"/>
  <c r="L4" i="4"/>
  <c r="AK34" i="3"/>
  <c r="O93" i="10"/>
  <c r="O22" i="3"/>
  <c r="O21" i="4" s="1"/>
  <c r="Q22" i="10"/>
  <c r="Q33" i="10" s="1"/>
  <c r="Q42" i="10" s="1"/>
  <c r="Q20" i="10"/>
  <c r="Q31" i="10" s="1"/>
  <c r="Q40" i="10" s="1"/>
  <c r="Q21" i="10"/>
  <c r="Q32" i="10" s="1"/>
  <c r="Q41" i="10" s="1"/>
  <c r="Q19" i="10"/>
  <c r="Q30" i="10" s="1"/>
  <c r="Q39" i="10" s="1"/>
  <c r="Q17" i="10"/>
  <c r="Q28" i="10" s="1"/>
  <c r="Q37" i="10" s="1"/>
  <c r="Q18" i="10"/>
  <c r="Q29" i="10" s="1"/>
  <c r="Q38" i="10" s="1"/>
  <c r="P32" i="1"/>
  <c r="P82" i="21" s="1"/>
  <c r="CX72" i="2"/>
  <c r="P25" i="3" s="1"/>
  <c r="BH40" i="1"/>
  <c r="BH44" i="1" s="1"/>
  <c r="S16" i="10"/>
  <c r="O27" i="10"/>
  <c r="O36" i="10" s="1"/>
  <c r="EB4" i="2"/>
  <c r="EA43" i="2"/>
  <c r="EA63" i="2"/>
  <c r="EA68" i="2"/>
  <c r="EA67" i="2"/>
  <c r="EA42" i="2"/>
  <c r="EA69" i="2"/>
  <c r="EA70" i="2"/>
  <c r="EA65" i="2"/>
  <c r="O19" i="4"/>
  <c r="P78" i="10"/>
  <c r="P86" i="10" s="1"/>
  <c r="O20" i="4"/>
  <c r="F9" i="4"/>
  <c r="E14" i="8"/>
  <c r="E5" i="8"/>
  <c r="L44" i="1"/>
  <c r="I5" i="4"/>
  <c r="I14" i="4" s="1"/>
  <c r="CY40" i="2"/>
  <c r="CY7" i="2"/>
  <c r="Q73" i="10" s="1"/>
  <c r="E15" i="4"/>
  <c r="E30" i="4"/>
  <c r="CX13" i="2"/>
  <c r="CX51" i="2"/>
  <c r="P12" i="3" s="1"/>
  <c r="P16" i="3" s="1"/>
  <c r="CX58" i="2"/>
  <c r="P19" i="3" s="1"/>
  <c r="CX45" i="2"/>
  <c r="P5" i="3" s="1"/>
  <c r="P9" i="3" s="1"/>
  <c r="CY41" i="2"/>
  <c r="CY39" i="2"/>
  <c r="CY44" i="2"/>
  <c r="CY38" i="2"/>
  <c r="CY37" i="2"/>
  <c r="CY11" i="2"/>
  <c r="Q77" i="10" s="1"/>
  <c r="CY49" i="2"/>
  <c r="CY54" i="2"/>
  <c r="CY62" i="2"/>
  <c r="CY55" i="2"/>
  <c r="CY9" i="2"/>
  <c r="Q75" i="10" s="1"/>
  <c r="CY56" i="2"/>
  <c r="CY66" i="2"/>
  <c r="CY12" i="2"/>
  <c r="CY50" i="2"/>
  <c r="CY64" i="2"/>
  <c r="CY61" i="2"/>
  <c r="CY10" i="2"/>
  <c r="Q76" i="10" s="1"/>
  <c r="CY48" i="2"/>
  <c r="CY57" i="2"/>
  <c r="CY6" i="2"/>
  <c r="Q72" i="10" s="1"/>
  <c r="CY8" i="2"/>
  <c r="Q74" i="10" s="1"/>
  <c r="O43" i="10" l="1"/>
  <c r="O87" i="10" s="1"/>
  <c r="AR80" i="21"/>
  <c r="AR85" i="21" s="1"/>
  <c r="AR86" i="21" s="1"/>
  <c r="EA34" i="2"/>
  <c r="EB31" i="2"/>
  <c r="EB33" i="2"/>
  <c r="EB32" i="2"/>
  <c r="EB29" i="2"/>
  <c r="EB28" i="2"/>
  <c r="EB27" i="2"/>
  <c r="EB30" i="2"/>
  <c r="EB26" i="2"/>
  <c r="K22" i="4"/>
  <c r="EA23" i="2"/>
  <c r="AS67" i="21"/>
  <c r="AS73" i="21" s="1"/>
  <c r="AS76" i="21" s="1"/>
  <c r="AS43" i="21"/>
  <c r="AS77" i="21" s="1"/>
  <c r="AV20" i="1"/>
  <c r="AV31" i="1" s="1"/>
  <c r="AU22" i="21"/>
  <c r="AU33" i="21" s="1"/>
  <c r="AU42" i="21" s="1"/>
  <c r="AU18" i="1"/>
  <c r="AU29" i="1" s="1"/>
  <c r="AT20" i="21"/>
  <c r="AT31" i="21" s="1"/>
  <c r="AT40" i="21" s="1"/>
  <c r="AU16" i="21"/>
  <c r="AU27" i="21" s="1"/>
  <c r="AU36" i="21" s="1"/>
  <c r="AV14" i="1"/>
  <c r="AV25" i="1" s="1"/>
  <c r="AV15" i="1"/>
  <c r="AV26" i="1" s="1"/>
  <c r="AU17" i="21"/>
  <c r="AU28" i="21" s="1"/>
  <c r="AU37" i="21" s="1"/>
  <c r="AU17" i="1"/>
  <c r="AU28" i="1" s="1"/>
  <c r="AT19" i="21"/>
  <c r="AT30" i="21" s="1"/>
  <c r="AT39" i="21" s="1"/>
  <c r="AU16" i="1"/>
  <c r="AU27" i="1" s="1"/>
  <c r="AT18" i="21"/>
  <c r="AT29" i="21" s="1"/>
  <c r="AT38" i="21" s="1"/>
  <c r="AV19" i="1"/>
  <c r="AV30" i="1" s="1"/>
  <c r="AU21" i="21"/>
  <c r="AU32" i="21" s="1"/>
  <c r="AU41" i="21" s="1"/>
  <c r="EB21" i="2"/>
  <c r="AT72" i="21" s="1"/>
  <c r="EB18" i="2"/>
  <c r="AT69" i="21" s="1"/>
  <c r="EB22" i="2"/>
  <c r="EB20" i="2"/>
  <c r="AT71" i="21" s="1"/>
  <c r="EB16" i="2"/>
  <c r="AT67" i="21" s="1"/>
  <c r="EB19" i="2"/>
  <c r="AT70" i="21" s="1"/>
  <c r="EB17" i="2"/>
  <c r="AT68" i="21" s="1"/>
  <c r="J13" i="10"/>
  <c r="K13" i="10" s="1"/>
  <c r="L13" i="10" s="1"/>
  <c r="M13" i="10" s="1"/>
  <c r="N13" i="10" s="1"/>
  <c r="O13" i="10" s="1"/>
  <c r="P13" i="10" s="1"/>
  <c r="Q13" i="10" s="1"/>
  <c r="R13" i="10" s="1"/>
  <c r="S13" i="10" s="1"/>
  <c r="T13" i="10" s="1"/>
  <c r="U13" i="10" s="1"/>
  <c r="V13" i="10" s="1"/>
  <c r="W13" i="10" s="1"/>
  <c r="X13" i="10" s="1"/>
  <c r="Y13" i="10" s="1"/>
  <c r="Z13" i="10" s="1"/>
  <c r="AA13" i="10" s="1"/>
  <c r="AB13" i="10" s="1"/>
  <c r="AC13" i="10" s="1"/>
  <c r="AD13" i="10" s="1"/>
  <c r="AE13" i="10" s="1"/>
  <c r="AF13" i="10" s="1"/>
  <c r="AG13" i="10" s="1"/>
  <c r="AH13" i="10" s="1"/>
  <c r="AI13" i="10" s="1"/>
  <c r="AJ13" i="10" s="1"/>
  <c r="AK13" i="10" s="1"/>
  <c r="AL13" i="10" s="1"/>
  <c r="AM13" i="10" s="1"/>
  <c r="AN13" i="10" s="1"/>
  <c r="AO13" i="10" s="1"/>
  <c r="AP13" i="10" s="1"/>
  <c r="AQ13" i="10" s="1"/>
  <c r="AR13" i="10" s="1"/>
  <c r="AS13" i="10" s="1"/>
  <c r="AT13" i="10" s="1"/>
  <c r="AU13" i="10" s="1"/>
  <c r="AV13" i="10" s="1"/>
  <c r="AW13" i="10" s="1"/>
  <c r="AX13" i="10" s="1"/>
  <c r="AY13" i="10" s="1"/>
  <c r="AZ13" i="10" s="1"/>
  <c r="BA13" i="10" s="1"/>
  <c r="BB13" i="10" s="1"/>
  <c r="BC13" i="10" s="1"/>
  <c r="BD13" i="10" s="1"/>
  <c r="BE13" i="10" s="1"/>
  <c r="BF13" i="10" s="1"/>
  <c r="BG13" i="10" s="1"/>
  <c r="BH13" i="10" s="1"/>
  <c r="BI13" i="10" s="1"/>
  <c r="BJ13" i="10" s="1"/>
  <c r="BK13" i="10" s="1"/>
  <c r="BL13" i="10" s="1"/>
  <c r="BM13" i="10" s="1"/>
  <c r="BN13" i="10" s="1"/>
  <c r="BO13" i="10" s="1"/>
  <c r="BP13" i="10" s="1"/>
  <c r="BQ13" i="10" s="1"/>
  <c r="BR13" i="10" s="1"/>
  <c r="BS13" i="10" s="1"/>
  <c r="BT13" i="10" s="1"/>
  <c r="BU13" i="10" s="1"/>
  <c r="BV13" i="10" s="1"/>
  <c r="BW13" i="10" s="1"/>
  <c r="BX13" i="10" s="1"/>
  <c r="BY13" i="10" s="1"/>
  <c r="BZ13" i="10" s="1"/>
  <c r="CA13" i="10" s="1"/>
  <c r="CB13" i="10" s="1"/>
  <c r="CC13" i="10" s="1"/>
  <c r="CD13" i="10" s="1"/>
  <c r="CE13" i="10" s="1"/>
  <c r="CF13" i="10" s="1"/>
  <c r="L93" i="10"/>
  <c r="I4" i="4"/>
  <c r="I6" i="4" s="1"/>
  <c r="L43" i="1"/>
  <c r="L45" i="1" s="1"/>
  <c r="L22" i="3"/>
  <c r="L21" i="4" s="1"/>
  <c r="H22" i="3"/>
  <c r="H21" i="4" s="1"/>
  <c r="H23" i="4" s="1"/>
  <c r="K22" i="3"/>
  <c r="K21" i="4" s="1"/>
  <c r="F22" i="3"/>
  <c r="I22" i="3"/>
  <c r="H14" i="19"/>
  <c r="F6" i="4"/>
  <c r="E4" i="8"/>
  <c r="G22" i="3"/>
  <c r="G21" i="4" s="1"/>
  <c r="G23" i="4" s="1"/>
  <c r="J22" i="3"/>
  <c r="J21" i="4" s="1"/>
  <c r="J23" i="4" s="1"/>
  <c r="M27" i="3"/>
  <c r="L29" i="3"/>
  <c r="L22" i="4" s="1"/>
  <c r="EB71" i="2"/>
  <c r="AD80" i="10"/>
  <c r="AC82" i="10"/>
  <c r="AC90" i="10" s="1"/>
  <c r="CY72" i="2"/>
  <c r="Q25" i="3" s="1"/>
  <c r="AL34" i="3"/>
  <c r="Q32" i="1"/>
  <c r="R18" i="10"/>
  <c r="R29" i="10" s="1"/>
  <c r="R38" i="10" s="1"/>
  <c r="R20" i="10"/>
  <c r="R31" i="10" s="1"/>
  <c r="R40" i="10" s="1"/>
  <c r="M4" i="4"/>
  <c r="P43" i="1"/>
  <c r="P93" i="10"/>
  <c r="P22" i="3"/>
  <c r="R21" i="10"/>
  <c r="R32" i="10" s="1"/>
  <c r="R41" i="10" s="1"/>
  <c r="R19" i="10"/>
  <c r="R30" i="10" s="1"/>
  <c r="R39" i="10" s="1"/>
  <c r="R17" i="10"/>
  <c r="R28" i="10" s="1"/>
  <c r="R37" i="10" s="1"/>
  <c r="R22" i="10"/>
  <c r="R33" i="10" s="1"/>
  <c r="R42" i="10" s="1"/>
  <c r="AR16" i="19"/>
  <c r="K17" i="19"/>
  <c r="T16" i="10"/>
  <c r="P27" i="10"/>
  <c r="P36" i="10" s="1"/>
  <c r="P43" i="10" s="1"/>
  <c r="P87" i="10" s="1"/>
  <c r="BI40" i="1"/>
  <c r="EC4" i="2"/>
  <c r="EB42" i="2"/>
  <c r="EB63" i="2"/>
  <c r="EB65" i="2"/>
  <c r="EB43" i="2"/>
  <c r="EB67" i="2"/>
  <c r="EB69" i="2"/>
  <c r="EB70" i="2"/>
  <c r="EB68" i="2"/>
  <c r="P19" i="4"/>
  <c r="K19" i="8" s="1"/>
  <c r="K30" i="19"/>
  <c r="Q78" i="10"/>
  <c r="Q86" i="10" s="1"/>
  <c r="F10" i="4"/>
  <c r="F13" i="4"/>
  <c r="K31" i="19"/>
  <c r="M44" i="1"/>
  <c r="M45" i="1" s="1"/>
  <c r="J5" i="4"/>
  <c r="J14" i="4" s="1"/>
  <c r="CZ40" i="2"/>
  <c r="CZ7" i="2"/>
  <c r="R73" i="10" s="1"/>
  <c r="E25" i="4"/>
  <c r="E31" i="4"/>
  <c r="CY13" i="2"/>
  <c r="CZ44" i="2"/>
  <c r="CZ41" i="2"/>
  <c r="CZ39" i="2"/>
  <c r="CZ38" i="2"/>
  <c r="CZ37" i="2"/>
  <c r="CZ10" i="2"/>
  <c r="R76" i="10" s="1"/>
  <c r="CZ11" i="2"/>
  <c r="R77" i="10" s="1"/>
  <c r="CZ12" i="2"/>
  <c r="CZ48" i="2"/>
  <c r="CZ54" i="2"/>
  <c r="CZ49" i="2"/>
  <c r="CZ55" i="2"/>
  <c r="CZ62" i="2"/>
  <c r="CZ6" i="2"/>
  <c r="R72" i="10" s="1"/>
  <c r="CZ8" i="2"/>
  <c r="R74" i="10" s="1"/>
  <c r="CZ57" i="2"/>
  <c r="CZ9" i="2"/>
  <c r="R75" i="10" s="1"/>
  <c r="CZ50" i="2"/>
  <c r="CZ56" i="2"/>
  <c r="CZ61" i="2"/>
  <c r="CZ66" i="2"/>
  <c r="CZ64" i="2"/>
  <c r="CY58" i="2"/>
  <c r="Q19" i="3" s="1"/>
  <c r="P20" i="4"/>
  <c r="CY51" i="2"/>
  <c r="Q12" i="3" s="1"/>
  <c r="Q16" i="3" s="1"/>
  <c r="CY45" i="2"/>
  <c r="Q5" i="3" s="1"/>
  <c r="Q9" i="3" s="1"/>
  <c r="AS80" i="21" l="1"/>
  <c r="AS85" i="21" s="1"/>
  <c r="AS86" i="21" s="1"/>
  <c r="K23" i="4"/>
  <c r="EC33" i="2"/>
  <c r="EC32" i="2"/>
  <c r="EC28" i="2"/>
  <c r="EC27" i="2"/>
  <c r="EC31" i="2"/>
  <c r="EC30" i="2"/>
  <c r="EC29" i="2"/>
  <c r="EC26" i="2"/>
  <c r="AT73" i="21"/>
  <c r="AT76" i="21" s="1"/>
  <c r="EB34" i="2"/>
  <c r="AT43" i="21"/>
  <c r="AT77" i="21" s="1"/>
  <c r="H4" i="8"/>
  <c r="AW15" i="1"/>
  <c r="AW26" i="1" s="1"/>
  <c r="AV17" i="21"/>
  <c r="AV28" i="21" s="1"/>
  <c r="AV37" i="21" s="1"/>
  <c r="AW19" i="1"/>
  <c r="AW30" i="1" s="1"/>
  <c r="AV21" i="21"/>
  <c r="AV32" i="21" s="1"/>
  <c r="AV41" i="21" s="1"/>
  <c r="AV17" i="1"/>
  <c r="AV28" i="1" s="1"/>
  <c r="AU19" i="21"/>
  <c r="AU30" i="21" s="1"/>
  <c r="AU39" i="21" s="1"/>
  <c r="AV18" i="1"/>
  <c r="AV29" i="1" s="1"/>
  <c r="AU20" i="21"/>
  <c r="AU31" i="21" s="1"/>
  <c r="AU40" i="21" s="1"/>
  <c r="AV16" i="21"/>
  <c r="AV27" i="21" s="1"/>
  <c r="AV36" i="21" s="1"/>
  <c r="AW14" i="1"/>
  <c r="AW25" i="1" s="1"/>
  <c r="AV16" i="1"/>
  <c r="AV27" i="1" s="1"/>
  <c r="AU18" i="21"/>
  <c r="AU29" i="21" s="1"/>
  <c r="AU38" i="21" s="1"/>
  <c r="AW20" i="1"/>
  <c r="AW31" i="1" s="1"/>
  <c r="AV22" i="21"/>
  <c r="AV33" i="21" s="1"/>
  <c r="AV42" i="21" s="1"/>
  <c r="L8" i="19"/>
  <c r="L13" i="19"/>
  <c r="L9" i="19"/>
  <c r="Q43" i="1"/>
  <c r="Q82" i="21"/>
  <c r="EC22" i="2"/>
  <c r="EC20" i="2"/>
  <c r="AU71" i="21" s="1"/>
  <c r="EC19" i="2"/>
  <c r="AU70" i="21" s="1"/>
  <c r="EC18" i="2"/>
  <c r="AU69" i="21" s="1"/>
  <c r="EC21" i="2"/>
  <c r="AU72" i="21" s="1"/>
  <c r="EC17" i="2"/>
  <c r="AU68" i="21" s="1"/>
  <c r="EC16" i="2"/>
  <c r="AU67" i="21" s="1"/>
  <c r="EB23" i="2"/>
  <c r="F21" i="4"/>
  <c r="E32" i="19"/>
  <c r="I21" i="4"/>
  <c r="H32" i="19"/>
  <c r="E6" i="8"/>
  <c r="H17" i="19"/>
  <c r="H22" i="8"/>
  <c r="L23" i="4"/>
  <c r="N27" i="3"/>
  <c r="M29" i="3"/>
  <c r="M22" i="4" s="1"/>
  <c r="M23" i="4" s="1"/>
  <c r="EC71" i="2"/>
  <c r="AE80" i="10"/>
  <c r="AD82" i="10"/>
  <c r="AD90" i="10" s="1"/>
  <c r="N4" i="4"/>
  <c r="Q93" i="10"/>
  <c r="AM34" i="3"/>
  <c r="R32" i="1"/>
  <c r="R82" i="21" s="1"/>
  <c r="L31" i="19"/>
  <c r="P21" i="4"/>
  <c r="K21" i="8" s="1"/>
  <c r="K32" i="19"/>
  <c r="L32" i="19" s="1"/>
  <c r="S21" i="10"/>
  <c r="S32" i="10" s="1"/>
  <c r="S41" i="10" s="1"/>
  <c r="L14" i="19"/>
  <c r="N38" i="3"/>
  <c r="M38" i="3"/>
  <c r="S22" i="10"/>
  <c r="S33" i="10" s="1"/>
  <c r="S42" i="10" s="1"/>
  <c r="S17" i="10"/>
  <c r="S28" i="10" s="1"/>
  <c r="S37" i="10" s="1"/>
  <c r="S18" i="10"/>
  <c r="S29" i="10" s="1"/>
  <c r="S38" i="10" s="1"/>
  <c r="S19" i="10"/>
  <c r="S30" i="10" s="1"/>
  <c r="S39" i="10" s="1"/>
  <c r="S20" i="10"/>
  <c r="S31" i="10" s="1"/>
  <c r="S40" i="10" s="1"/>
  <c r="CZ72" i="2"/>
  <c r="R25" i="3" s="1"/>
  <c r="Q22" i="3"/>
  <c r="Q21" i="4" s="1"/>
  <c r="L30" i="19"/>
  <c r="L16" i="19"/>
  <c r="L17" i="19"/>
  <c r="H9" i="20"/>
  <c r="L10" i="19"/>
  <c r="L12" i="19"/>
  <c r="L11" i="19"/>
  <c r="L7" i="19"/>
  <c r="BI44" i="1"/>
  <c r="U16" i="10"/>
  <c r="Q27" i="10"/>
  <c r="Q36" i="10" s="1"/>
  <c r="Q43" i="10" s="1"/>
  <c r="Q87" i="10" s="1"/>
  <c r="BJ40" i="1"/>
  <c r="BJ44" i="1" s="1"/>
  <c r="ED4" i="2"/>
  <c r="EC63" i="2"/>
  <c r="EC42" i="2"/>
  <c r="EC70" i="2"/>
  <c r="EC43" i="2"/>
  <c r="EC68" i="2"/>
  <c r="EC65" i="2"/>
  <c r="EC67" i="2"/>
  <c r="EC69" i="2"/>
  <c r="Q19" i="4"/>
  <c r="R78" i="10"/>
  <c r="R86" i="10" s="1"/>
  <c r="F30" i="4"/>
  <c r="F15" i="4"/>
  <c r="F31" i="4" s="1"/>
  <c r="Q20" i="4"/>
  <c r="N44" i="1"/>
  <c r="N45" i="1" s="1"/>
  <c r="K5" i="4"/>
  <c r="K14" i="4" s="1"/>
  <c r="DA40" i="2"/>
  <c r="DA7" i="2"/>
  <c r="S73" i="10" s="1"/>
  <c r="E28" i="4"/>
  <c r="J6" i="4"/>
  <c r="CZ58" i="2"/>
  <c r="R19" i="3" s="1"/>
  <c r="K20" i="8"/>
  <c r="CZ51" i="2"/>
  <c r="R12" i="3" s="1"/>
  <c r="R16" i="3" s="1"/>
  <c r="DA44" i="2"/>
  <c r="DA41" i="2"/>
  <c r="DA39" i="2"/>
  <c r="DA38" i="2"/>
  <c r="DA37" i="2"/>
  <c r="DA9" i="2"/>
  <c r="S75" i="10" s="1"/>
  <c r="DA48" i="2"/>
  <c r="DA55" i="2"/>
  <c r="DA62" i="2"/>
  <c r="DA64" i="2"/>
  <c r="DA49" i="2"/>
  <c r="DA61" i="2"/>
  <c r="DA57" i="2"/>
  <c r="DA56" i="2"/>
  <c r="DA6" i="2"/>
  <c r="S72" i="10" s="1"/>
  <c r="DA10" i="2"/>
  <c r="S76" i="10" s="1"/>
  <c r="DA50" i="2"/>
  <c r="DA66" i="2"/>
  <c r="DA8" i="2"/>
  <c r="S74" i="10" s="1"/>
  <c r="DA11" i="2"/>
  <c r="S77" i="10" s="1"/>
  <c r="DA12" i="2"/>
  <c r="DA54" i="2"/>
  <c r="CZ13" i="2"/>
  <c r="CZ45" i="2"/>
  <c r="R5" i="3" s="1"/>
  <c r="R9" i="3" s="1"/>
  <c r="AT80" i="21" l="1"/>
  <c r="AT85" i="21" s="1"/>
  <c r="AT86" i="21" s="1"/>
  <c r="AU73" i="21"/>
  <c r="AU76" i="21" s="1"/>
  <c r="ED33" i="2"/>
  <c r="ED32" i="2"/>
  <c r="ED31" i="2"/>
  <c r="ED27" i="2"/>
  <c r="ED30" i="2"/>
  <c r="ED29" i="2"/>
  <c r="ED28" i="2"/>
  <c r="ED26" i="2"/>
  <c r="EC34" i="2"/>
  <c r="I14" i="19"/>
  <c r="G38" i="3"/>
  <c r="F38" i="3"/>
  <c r="E38" i="3"/>
  <c r="H38" i="3"/>
  <c r="AU43" i="21"/>
  <c r="AU77" i="21" s="1"/>
  <c r="AW18" i="1"/>
  <c r="AW29" i="1" s="1"/>
  <c r="AV20" i="21"/>
  <c r="AV31" i="21" s="1"/>
  <c r="AV40" i="21" s="1"/>
  <c r="AX19" i="1"/>
  <c r="AX30" i="1" s="1"/>
  <c r="AW21" i="21"/>
  <c r="AX20" i="1"/>
  <c r="AX31" i="1" s="1"/>
  <c r="AW22" i="21"/>
  <c r="AW16" i="21"/>
  <c r="AX14" i="1"/>
  <c r="AX25" i="1" s="1"/>
  <c r="AW17" i="1"/>
  <c r="AW28" i="1" s="1"/>
  <c r="AV19" i="21"/>
  <c r="AV30" i="21" s="1"/>
  <c r="AV39" i="21" s="1"/>
  <c r="AW16" i="1"/>
  <c r="AW27" i="1" s="1"/>
  <c r="AV18" i="21"/>
  <c r="AV29" i="21" s="1"/>
  <c r="AV38" i="21" s="1"/>
  <c r="AX15" i="1"/>
  <c r="AX26" i="1" s="1"/>
  <c r="AW17" i="21"/>
  <c r="I13" i="19"/>
  <c r="I10" i="19"/>
  <c r="I9" i="19"/>
  <c r="I7" i="19"/>
  <c r="EC23" i="2"/>
  <c r="F32" i="18"/>
  <c r="F32" i="19"/>
  <c r="ED22" i="2"/>
  <c r="ED21" i="2"/>
  <c r="AV72" i="21" s="1"/>
  <c r="ED20" i="2"/>
  <c r="AV71" i="21" s="1"/>
  <c r="ED19" i="2"/>
  <c r="AV70" i="21" s="1"/>
  <c r="ED17" i="2"/>
  <c r="AV68" i="21" s="1"/>
  <c r="ED18" i="2"/>
  <c r="AV69" i="21" s="1"/>
  <c r="ED16" i="2"/>
  <c r="AV67" i="21" s="1"/>
  <c r="F23" i="4"/>
  <c r="F25" i="4" s="1"/>
  <c r="F28" i="4" s="1"/>
  <c r="E21" i="8"/>
  <c r="E23" i="8" s="1"/>
  <c r="F23" i="8" s="1"/>
  <c r="I32" i="19"/>
  <c r="F18" i="8"/>
  <c r="F14" i="8"/>
  <c r="F19" i="8"/>
  <c r="F6" i="8"/>
  <c r="F22" i="8"/>
  <c r="F5" i="8"/>
  <c r="F20" i="8"/>
  <c r="I23" i="4"/>
  <c r="H21" i="8"/>
  <c r="H23" i="8" s="1"/>
  <c r="I8" i="19"/>
  <c r="I17" i="19"/>
  <c r="I38" i="3"/>
  <c r="F9" i="20"/>
  <c r="F48" i="20" s="1"/>
  <c r="J38" i="3"/>
  <c r="K38" i="3" s="1"/>
  <c r="L38" i="3" s="1"/>
  <c r="I12" i="19"/>
  <c r="I11" i="19"/>
  <c r="I31" i="19"/>
  <c r="I30" i="19"/>
  <c r="I16" i="19"/>
  <c r="F4" i="8"/>
  <c r="O27" i="3"/>
  <c r="N29" i="3"/>
  <c r="ED71" i="2"/>
  <c r="AF80" i="10"/>
  <c r="AE82" i="10"/>
  <c r="AE90" i="10" s="1"/>
  <c r="R93" i="10"/>
  <c r="R43" i="1"/>
  <c r="O4" i="4"/>
  <c r="O38" i="3"/>
  <c r="AN34" i="3"/>
  <c r="S32" i="1"/>
  <c r="R22" i="3"/>
  <c r="R21" i="4" s="1"/>
  <c r="T19" i="10"/>
  <c r="T30" i="10" s="1"/>
  <c r="T39" i="10" s="1"/>
  <c r="N10" i="19"/>
  <c r="T20" i="10"/>
  <c r="T31" i="10" s="1"/>
  <c r="T40" i="10" s="1"/>
  <c r="N11" i="19"/>
  <c r="T22" i="10"/>
  <c r="T33" i="10" s="1"/>
  <c r="T42" i="10" s="1"/>
  <c r="N13" i="19"/>
  <c r="T17" i="10"/>
  <c r="T28" i="10" s="1"/>
  <c r="T37" i="10" s="1"/>
  <c r="N8" i="19"/>
  <c r="T18" i="10"/>
  <c r="T29" i="10" s="1"/>
  <c r="T38" i="10" s="1"/>
  <c r="N9" i="19"/>
  <c r="T21" i="10"/>
  <c r="T32" i="10" s="1"/>
  <c r="T41" i="10" s="1"/>
  <c r="N12" i="19"/>
  <c r="DA72" i="2"/>
  <c r="S25" i="3" s="1"/>
  <c r="N7" i="19"/>
  <c r="BK40" i="1"/>
  <c r="BK44" i="1" s="1"/>
  <c r="V16" i="10"/>
  <c r="R27" i="10"/>
  <c r="R36" i="10" s="1"/>
  <c r="R43" i="10" s="1"/>
  <c r="R87" i="10" s="1"/>
  <c r="EE4" i="2"/>
  <c r="ED63" i="2"/>
  <c r="ED70" i="2"/>
  <c r="ED42" i="2"/>
  <c r="ED69" i="2"/>
  <c r="ED43" i="2"/>
  <c r="ED68" i="2"/>
  <c r="ED67" i="2"/>
  <c r="ED65" i="2"/>
  <c r="S78" i="10"/>
  <c r="S86" i="10" s="1"/>
  <c r="R19" i="4"/>
  <c r="R20" i="4"/>
  <c r="O44" i="1"/>
  <c r="O45" i="1" s="1"/>
  <c r="L5" i="4"/>
  <c r="L14" i="4" s="1"/>
  <c r="DB40" i="2"/>
  <c r="DB7" i="2"/>
  <c r="K6" i="4"/>
  <c r="DA58" i="2"/>
  <c r="S19" i="3" s="1"/>
  <c r="DA13" i="2"/>
  <c r="DA51" i="2"/>
  <c r="S12" i="3" s="1"/>
  <c r="S16" i="3" s="1"/>
  <c r="DA45" i="2"/>
  <c r="S5" i="3" s="1"/>
  <c r="S9" i="3" s="1"/>
  <c r="DB44" i="2"/>
  <c r="DB38" i="2"/>
  <c r="DB37" i="2"/>
  <c r="DB41" i="2"/>
  <c r="DB39" i="2"/>
  <c r="DB54" i="2"/>
  <c r="DB61" i="2"/>
  <c r="DB66" i="2"/>
  <c r="DB8" i="2"/>
  <c r="DB49" i="2"/>
  <c r="DB55" i="2"/>
  <c r="DB62" i="2"/>
  <c r="DB9" i="2"/>
  <c r="DB50" i="2"/>
  <c r="DB56" i="2"/>
  <c r="DB6" i="2"/>
  <c r="DB48" i="2"/>
  <c r="DB12" i="2"/>
  <c r="DB57" i="2"/>
  <c r="DB64" i="2"/>
  <c r="DB10" i="2"/>
  <c r="DB11" i="2"/>
  <c r="AU80" i="21" l="1"/>
  <c r="AU85" i="21" s="1"/>
  <c r="AU86" i="21" s="1"/>
  <c r="ED34" i="2"/>
  <c r="EE32" i="2"/>
  <c r="EE31" i="2"/>
  <c r="EE33" i="2"/>
  <c r="EE30" i="2"/>
  <c r="EE29" i="2"/>
  <c r="EE28" i="2"/>
  <c r="EE27" i="2"/>
  <c r="EE26" i="2"/>
  <c r="N22" i="4"/>
  <c r="N23" i="4" s="1"/>
  <c r="K33" i="19"/>
  <c r="AV73" i="21"/>
  <c r="AV76" i="21" s="1"/>
  <c r="AV43" i="21"/>
  <c r="AV77" i="21" s="1"/>
  <c r="AX16" i="1"/>
  <c r="AX27" i="1" s="1"/>
  <c r="AW18" i="21"/>
  <c r="AX16" i="21"/>
  <c r="AY14" i="1"/>
  <c r="AY25" i="1" s="1"/>
  <c r="AY19" i="1"/>
  <c r="AY30" i="1" s="1"/>
  <c r="AX21" i="21"/>
  <c r="AY15" i="1"/>
  <c r="AY26" i="1" s="1"/>
  <c r="AX17" i="21"/>
  <c r="AX17" i="1"/>
  <c r="AX28" i="1" s="1"/>
  <c r="AW19" i="21"/>
  <c r="AY20" i="1"/>
  <c r="AY31" i="1" s="1"/>
  <c r="AX22" i="21"/>
  <c r="AX18" i="1"/>
  <c r="AX29" i="1" s="1"/>
  <c r="AW20" i="21"/>
  <c r="P4" i="4"/>
  <c r="K4" i="8" s="1"/>
  <c r="S82" i="21"/>
  <c r="EE21" i="2"/>
  <c r="AW72" i="21" s="1"/>
  <c r="EE20" i="2"/>
  <c r="AW71" i="21" s="1"/>
  <c r="EE19" i="2"/>
  <c r="AW70" i="21" s="1"/>
  <c r="EE22" i="2"/>
  <c r="EE18" i="2"/>
  <c r="AW69" i="21" s="1"/>
  <c r="EE17" i="2"/>
  <c r="AW68" i="21" s="1"/>
  <c r="EE16" i="2"/>
  <c r="AW67" i="21" s="1"/>
  <c r="ED23" i="2"/>
  <c r="F21" i="8"/>
  <c r="H48" i="20"/>
  <c r="P27" i="3"/>
  <c r="O29" i="3"/>
  <c r="O22" i="4" s="1"/>
  <c r="O23" i="4" s="1"/>
  <c r="EE71" i="2"/>
  <c r="AG80" i="10"/>
  <c r="AF82" i="10"/>
  <c r="AF90" i="10" s="1"/>
  <c r="S22" i="3"/>
  <c r="S21" i="4" s="1"/>
  <c r="S93" i="10"/>
  <c r="S43" i="1"/>
  <c r="AO34" i="3"/>
  <c r="P38" i="3"/>
  <c r="N14" i="19"/>
  <c r="N17" i="19" s="1"/>
  <c r="T32" i="1"/>
  <c r="T82" i="21" s="1"/>
  <c r="U17" i="10"/>
  <c r="U28" i="10" s="1"/>
  <c r="U37" i="10" s="1"/>
  <c r="U22" i="10"/>
  <c r="U33" i="10" s="1"/>
  <c r="U42" i="10" s="1"/>
  <c r="U20" i="10"/>
  <c r="U31" i="10" s="1"/>
  <c r="U40" i="10" s="1"/>
  <c r="U18" i="10"/>
  <c r="U29" i="10" s="1"/>
  <c r="U38" i="10" s="1"/>
  <c r="U21" i="10"/>
  <c r="U32" i="10" s="1"/>
  <c r="U41" i="10" s="1"/>
  <c r="U19" i="10"/>
  <c r="U30" i="10" s="1"/>
  <c r="U39" i="10" s="1"/>
  <c r="DB72" i="2"/>
  <c r="T25" i="3" s="1"/>
  <c r="W16" i="10"/>
  <c r="S27" i="10"/>
  <c r="S36" i="10" s="1"/>
  <c r="S43" i="10" s="1"/>
  <c r="S87" i="10" s="1"/>
  <c r="BL40" i="1"/>
  <c r="EF4" i="2"/>
  <c r="EE43" i="2"/>
  <c r="EE68" i="2"/>
  <c r="EE70" i="2"/>
  <c r="EE67" i="2"/>
  <c r="EE63" i="2"/>
  <c r="EE69" i="2"/>
  <c r="EE65" i="2"/>
  <c r="EE42" i="2"/>
  <c r="DC62" i="2"/>
  <c r="DC40" i="2"/>
  <c r="DC49" i="2"/>
  <c r="DC57" i="2"/>
  <c r="DC44" i="2"/>
  <c r="DC66" i="2"/>
  <c r="DC12" i="2"/>
  <c r="DC64" i="2"/>
  <c r="DC55" i="2"/>
  <c r="DC38" i="2"/>
  <c r="DC56" i="2"/>
  <c r="DC54" i="2"/>
  <c r="DC7" i="2"/>
  <c r="DC50" i="2"/>
  <c r="DC10" i="2"/>
  <c r="DC39" i="2"/>
  <c r="DC6" i="2"/>
  <c r="DC11" i="2"/>
  <c r="DC41" i="2"/>
  <c r="DC9" i="2"/>
  <c r="DC37" i="2"/>
  <c r="DC48" i="2"/>
  <c r="DC61" i="2"/>
  <c r="DC8" i="2"/>
  <c r="S19" i="4"/>
  <c r="U75" i="10"/>
  <c r="T75" i="10"/>
  <c r="U74" i="10"/>
  <c r="T74" i="10"/>
  <c r="U73" i="10"/>
  <c r="T73" i="10"/>
  <c r="U77" i="10"/>
  <c r="T77" i="10"/>
  <c r="U76" i="10"/>
  <c r="T76" i="10"/>
  <c r="U72" i="10"/>
  <c r="T72" i="10"/>
  <c r="S20" i="4"/>
  <c r="H14" i="8"/>
  <c r="P44" i="1"/>
  <c r="P45" i="1" s="1"/>
  <c r="M5" i="4"/>
  <c r="M14" i="4" s="1"/>
  <c r="L6" i="4"/>
  <c r="H5" i="8"/>
  <c r="DB45" i="2"/>
  <c r="T5" i="3" s="1"/>
  <c r="T9" i="3" s="1"/>
  <c r="DB51" i="2"/>
  <c r="T12" i="3" s="1"/>
  <c r="T16" i="3" s="1"/>
  <c r="DB13" i="2"/>
  <c r="DB58" i="2"/>
  <c r="T19" i="3" s="1"/>
  <c r="EF31" i="2" l="1"/>
  <c r="EF33" i="2"/>
  <c r="EF32" i="2"/>
  <c r="EF29" i="2"/>
  <c r="EF28" i="2"/>
  <c r="EF27" i="2"/>
  <c r="EF30" i="2"/>
  <c r="EF26" i="2"/>
  <c r="EF34" i="2" s="1"/>
  <c r="EE34" i="2"/>
  <c r="AW73" i="21"/>
  <c r="AW76" i="21" s="1"/>
  <c r="AW80" i="21" s="1"/>
  <c r="AW85" i="21" s="1"/>
  <c r="AW86" i="21" s="1"/>
  <c r="AV80" i="21"/>
  <c r="AV85" i="21" s="1"/>
  <c r="AV86" i="21" s="1"/>
  <c r="AZ15" i="1"/>
  <c r="AZ26" i="1" s="1"/>
  <c r="AY17" i="21"/>
  <c r="AY18" i="1"/>
  <c r="AY29" i="1" s="1"/>
  <c r="AX20" i="21"/>
  <c r="AY17" i="1"/>
  <c r="AY28" i="1" s="1"/>
  <c r="AX19" i="21"/>
  <c r="AZ19" i="1"/>
  <c r="AZ30" i="1" s="1"/>
  <c r="AY21" i="21"/>
  <c r="AZ20" i="1"/>
  <c r="AZ31" i="1" s="1"/>
  <c r="AY22" i="21"/>
  <c r="AY16" i="21"/>
  <c r="AZ14" i="1"/>
  <c r="AZ25" i="1" s="1"/>
  <c r="AY16" i="1"/>
  <c r="AY27" i="1" s="1"/>
  <c r="AX18" i="21"/>
  <c r="O8" i="19"/>
  <c r="O9" i="19"/>
  <c r="O13" i="19"/>
  <c r="EF22" i="2"/>
  <c r="EF18" i="2"/>
  <c r="AX69" i="21" s="1"/>
  <c r="EF21" i="2"/>
  <c r="AX72" i="21" s="1"/>
  <c r="EF20" i="2"/>
  <c r="AX71" i="21" s="1"/>
  <c r="EF16" i="2"/>
  <c r="AX67" i="21" s="1"/>
  <c r="EF19" i="2"/>
  <c r="AX70" i="21" s="1"/>
  <c r="EF17" i="2"/>
  <c r="AX68" i="21" s="1"/>
  <c r="EE23" i="2"/>
  <c r="Q27" i="3"/>
  <c r="P29" i="3"/>
  <c r="P22" i="4" s="1"/>
  <c r="EF71" i="2"/>
  <c r="DC72" i="2"/>
  <c r="U25" i="3" s="1"/>
  <c r="AH80" i="10"/>
  <c r="AG82" i="10"/>
  <c r="AG90" i="10" s="1"/>
  <c r="AP34" i="3"/>
  <c r="U32" i="1"/>
  <c r="Q38" i="3"/>
  <c r="R38" i="3"/>
  <c r="V18" i="10"/>
  <c r="V29" i="10" s="1"/>
  <c r="V38" i="10" s="1"/>
  <c r="V17" i="10"/>
  <c r="V28" i="10" s="1"/>
  <c r="V37" i="10" s="1"/>
  <c r="V19" i="10"/>
  <c r="V30" i="10" s="1"/>
  <c r="V39" i="10" s="1"/>
  <c r="V22" i="10"/>
  <c r="V33" i="10" s="1"/>
  <c r="V42" i="10" s="1"/>
  <c r="Q4" i="4"/>
  <c r="T43" i="1"/>
  <c r="T93" i="10"/>
  <c r="T22" i="3"/>
  <c r="V21" i="10"/>
  <c r="V32" i="10" s="1"/>
  <c r="V41" i="10" s="1"/>
  <c r="O14" i="19"/>
  <c r="V20" i="10"/>
  <c r="V31" i="10" s="1"/>
  <c r="V40" i="10" s="1"/>
  <c r="BM40" i="1"/>
  <c r="O11" i="19"/>
  <c r="O16" i="19"/>
  <c r="J9" i="20"/>
  <c r="J48" i="20" s="1"/>
  <c r="O10" i="19"/>
  <c r="O12" i="19"/>
  <c r="O17" i="19"/>
  <c r="O7" i="19"/>
  <c r="BL44" i="1"/>
  <c r="AU16" i="19"/>
  <c r="X16" i="10"/>
  <c r="T27" i="10"/>
  <c r="T36" i="10" s="1"/>
  <c r="T43" i="10" s="1"/>
  <c r="T87" i="10" s="1"/>
  <c r="DC58" i="2"/>
  <c r="U19" i="3" s="1"/>
  <c r="EG4" i="2"/>
  <c r="EF42" i="2"/>
  <c r="EF43" i="2"/>
  <c r="EF68" i="2"/>
  <c r="EF65" i="2"/>
  <c r="EF70" i="2"/>
  <c r="EF67" i="2"/>
  <c r="EF69" i="2"/>
  <c r="EF63" i="2"/>
  <c r="DD66" i="2"/>
  <c r="DD61" i="2"/>
  <c r="DD50" i="2"/>
  <c r="DD41" i="2"/>
  <c r="DD12" i="2"/>
  <c r="DD8" i="2"/>
  <c r="V74" i="10" s="1"/>
  <c r="DD54" i="2"/>
  <c r="DD38" i="2"/>
  <c r="DD6" i="2"/>
  <c r="DD57" i="2"/>
  <c r="DD49" i="2"/>
  <c r="DD9" i="2"/>
  <c r="V75" i="10" s="1"/>
  <c r="DD62" i="2"/>
  <c r="DD55" i="2"/>
  <c r="DD44" i="2"/>
  <c r="DD37" i="2"/>
  <c r="DD11" i="2"/>
  <c r="V77" i="10" s="1"/>
  <c r="DD7" i="2"/>
  <c r="V73" i="10" s="1"/>
  <c r="DD56" i="2"/>
  <c r="DD48" i="2"/>
  <c r="DD10" i="2"/>
  <c r="V76" i="10" s="1"/>
  <c r="DD64" i="2"/>
  <c r="DD40" i="2"/>
  <c r="DD39" i="2"/>
  <c r="DC51" i="2"/>
  <c r="U12" i="3" s="1"/>
  <c r="U16" i="3" s="1"/>
  <c r="DC45" i="2"/>
  <c r="U5" i="3" s="1"/>
  <c r="U9" i="3" s="1"/>
  <c r="DC13" i="2"/>
  <c r="U78" i="10"/>
  <c r="U86" i="10" s="1"/>
  <c r="T19" i="4"/>
  <c r="N19" i="8" s="1"/>
  <c r="T78" i="10"/>
  <c r="T86" i="10" s="1"/>
  <c r="N30" i="19"/>
  <c r="O30" i="19" s="1"/>
  <c r="T20" i="4"/>
  <c r="N20" i="8" s="1"/>
  <c r="N31" i="19"/>
  <c r="Q44" i="1"/>
  <c r="Q45" i="1" s="1"/>
  <c r="N5" i="4"/>
  <c r="N14" i="4" s="1"/>
  <c r="H6" i="8"/>
  <c r="I18" i="8" s="1"/>
  <c r="M6" i="4"/>
  <c r="AX73" i="21" l="1"/>
  <c r="AX76" i="21" s="1"/>
  <c r="AX80" i="21" s="1"/>
  <c r="AX85" i="21" s="1"/>
  <c r="AX86" i="21" s="1"/>
  <c r="EG33" i="2"/>
  <c r="EG32" i="2"/>
  <c r="EG28" i="2"/>
  <c r="EG31" i="2"/>
  <c r="EG27" i="2"/>
  <c r="EG30" i="2"/>
  <c r="EG29" i="2"/>
  <c r="EG26" i="2"/>
  <c r="BA19" i="1"/>
  <c r="BA30" i="1" s="1"/>
  <c r="AZ21" i="21"/>
  <c r="AZ18" i="1"/>
  <c r="AZ29" i="1" s="1"/>
  <c r="AY20" i="21"/>
  <c r="AZ16" i="1"/>
  <c r="AZ27" i="1" s="1"/>
  <c r="AY18" i="21"/>
  <c r="BA20" i="1"/>
  <c r="BA31" i="1" s="1"/>
  <c r="AZ22" i="21"/>
  <c r="AZ17" i="1"/>
  <c r="AZ28" i="1" s="1"/>
  <c r="AY19" i="21"/>
  <c r="AZ16" i="21"/>
  <c r="BA14" i="1"/>
  <c r="BA25" i="1" s="1"/>
  <c r="BA15" i="1"/>
  <c r="BA26" i="1" s="1"/>
  <c r="AZ17" i="21"/>
  <c r="U43" i="1"/>
  <c r="U82" i="21"/>
  <c r="EG22" i="2"/>
  <c r="EG17" i="2"/>
  <c r="AY68" i="21" s="1"/>
  <c r="EG21" i="2"/>
  <c r="AY72" i="21" s="1"/>
  <c r="EG20" i="2"/>
  <c r="AY71" i="21" s="1"/>
  <c r="EG16" i="2"/>
  <c r="AY67" i="21" s="1"/>
  <c r="EG18" i="2"/>
  <c r="AY69" i="21" s="1"/>
  <c r="EG19" i="2"/>
  <c r="AY70" i="21" s="1"/>
  <c r="EF23" i="2"/>
  <c r="K22" i="8"/>
  <c r="K23" i="8" s="1"/>
  <c r="P23" i="4"/>
  <c r="R27" i="3"/>
  <c r="Q29" i="3"/>
  <c r="EG71" i="2"/>
  <c r="AI80" i="10"/>
  <c r="AH82" i="10"/>
  <c r="AH90" i="10" s="1"/>
  <c r="U22" i="3"/>
  <c r="R4" i="4"/>
  <c r="U93" i="10"/>
  <c r="S38" i="3"/>
  <c r="AQ34" i="3"/>
  <c r="V32" i="1"/>
  <c r="T21" i="4"/>
  <c r="N21" i="8" s="1"/>
  <c r="N32" i="19"/>
  <c r="O32" i="19" s="1"/>
  <c r="W18" i="10"/>
  <c r="W29" i="10" s="1"/>
  <c r="W38" i="10" s="1"/>
  <c r="W20" i="10"/>
  <c r="W31" i="10" s="1"/>
  <c r="W40" i="10" s="1"/>
  <c r="W22" i="10"/>
  <c r="W33" i="10" s="1"/>
  <c r="W42" i="10" s="1"/>
  <c r="W19" i="10"/>
  <c r="W30" i="10" s="1"/>
  <c r="W39" i="10" s="1"/>
  <c r="W21" i="10"/>
  <c r="W32" i="10" s="1"/>
  <c r="W41" i="10" s="1"/>
  <c r="W17" i="10"/>
  <c r="W28" i="10" s="1"/>
  <c r="W37" i="10" s="1"/>
  <c r="DD72" i="2"/>
  <c r="V25" i="3" s="1"/>
  <c r="Y16" i="10"/>
  <c r="U27" i="10"/>
  <c r="U36" i="10" s="1"/>
  <c r="U43" i="10" s="1"/>
  <c r="U87" i="10" s="1"/>
  <c r="BM44" i="1"/>
  <c r="BN40" i="1"/>
  <c r="BN44" i="1" s="1"/>
  <c r="EH4" i="2"/>
  <c r="EG63" i="2"/>
  <c r="EG43" i="2"/>
  <c r="EG42" i="2"/>
  <c r="EG65" i="2"/>
  <c r="EG67" i="2"/>
  <c r="EG70" i="2"/>
  <c r="EG69" i="2"/>
  <c r="EG68" i="2"/>
  <c r="DD58" i="2"/>
  <c r="V19" i="3" s="1"/>
  <c r="DD45" i="2"/>
  <c r="V5" i="3" s="1"/>
  <c r="V9" i="3" s="1"/>
  <c r="DE62" i="2"/>
  <c r="DE55" i="2"/>
  <c r="DE44" i="2"/>
  <c r="DE37" i="2"/>
  <c r="DE9" i="2"/>
  <c r="W75" i="10" s="1"/>
  <c r="DE64" i="2"/>
  <c r="DE57" i="2"/>
  <c r="DE49" i="2"/>
  <c r="DE7" i="2"/>
  <c r="W73" i="10" s="1"/>
  <c r="DE66" i="2"/>
  <c r="DE41" i="2"/>
  <c r="DE10" i="2"/>
  <c r="W76" i="10" s="1"/>
  <c r="DE56" i="2"/>
  <c r="DE48" i="2"/>
  <c r="DE38" i="2"/>
  <c r="DE12" i="2"/>
  <c r="DE8" i="2"/>
  <c r="W74" i="10" s="1"/>
  <c r="DE40" i="2"/>
  <c r="DE11" i="2"/>
  <c r="W77" i="10" s="1"/>
  <c r="DE61" i="2"/>
  <c r="DE50" i="2"/>
  <c r="DE6" i="2"/>
  <c r="DE39" i="2"/>
  <c r="DE54" i="2"/>
  <c r="DD51" i="2"/>
  <c r="V12" i="3" s="1"/>
  <c r="V16" i="3" s="1"/>
  <c r="V72" i="10"/>
  <c r="V78" i="10" s="1"/>
  <c r="V86" i="10" s="1"/>
  <c r="DD13" i="2"/>
  <c r="O31" i="19"/>
  <c r="I5" i="8"/>
  <c r="I14" i="8"/>
  <c r="R44" i="1"/>
  <c r="R45" i="1" s="1"/>
  <c r="O5" i="4"/>
  <c r="O14" i="4" s="1"/>
  <c r="I6" i="8"/>
  <c r="I22" i="8"/>
  <c r="I4" i="8"/>
  <c r="I19" i="8"/>
  <c r="I20" i="8"/>
  <c r="I21" i="8"/>
  <c r="I23" i="8"/>
  <c r="N6" i="4"/>
  <c r="AY73" i="21" l="1"/>
  <c r="AY76" i="21" s="1"/>
  <c r="AY80" i="21" s="1"/>
  <c r="AY85" i="21" s="1"/>
  <c r="AY86" i="21" s="1"/>
  <c r="Q22" i="4"/>
  <c r="EH33" i="2"/>
  <c r="EH32" i="2"/>
  <c r="EH31" i="2"/>
  <c r="EH27" i="2"/>
  <c r="EH30" i="2"/>
  <c r="EH29" i="2"/>
  <c r="EH28" i="2"/>
  <c r="EH26" i="2"/>
  <c r="EG34" i="2"/>
  <c r="N33" i="19"/>
  <c r="BB20" i="1"/>
  <c r="BB31" i="1" s="1"/>
  <c r="BA22" i="21"/>
  <c r="BA18" i="1"/>
  <c r="BA29" i="1" s="1"/>
  <c r="AZ20" i="21"/>
  <c r="BB15" i="1"/>
  <c r="BB26" i="1" s="1"/>
  <c r="BA17" i="21"/>
  <c r="BA16" i="21"/>
  <c r="BB14" i="1"/>
  <c r="BB25" i="1" s="1"/>
  <c r="BA17" i="1"/>
  <c r="BA28" i="1" s="1"/>
  <c r="AZ19" i="21"/>
  <c r="BA16" i="1"/>
  <c r="BA27" i="1" s="1"/>
  <c r="AZ18" i="21"/>
  <c r="BB19" i="1"/>
  <c r="BB30" i="1" s="1"/>
  <c r="BA21" i="21"/>
  <c r="S4" i="4"/>
  <c r="V82" i="21"/>
  <c r="EH22" i="2"/>
  <c r="EH21" i="2"/>
  <c r="AZ72" i="21" s="1"/>
  <c r="EH20" i="2"/>
  <c r="AZ71" i="21" s="1"/>
  <c r="EH19" i="2"/>
  <c r="AZ70" i="21" s="1"/>
  <c r="EH18" i="2"/>
  <c r="AZ69" i="21" s="1"/>
  <c r="EH17" i="2"/>
  <c r="AZ68" i="21" s="1"/>
  <c r="EH16" i="2"/>
  <c r="AZ67" i="21" s="1"/>
  <c r="EG23" i="2"/>
  <c r="S27" i="3"/>
  <c r="R29" i="3"/>
  <c r="R22" i="4" s="1"/>
  <c r="R23" i="4" s="1"/>
  <c r="Q23" i="4"/>
  <c r="EH71" i="2"/>
  <c r="DE72" i="2"/>
  <c r="W25" i="3" s="1"/>
  <c r="AJ80" i="10"/>
  <c r="AI82" i="10"/>
  <c r="AI90" i="10" s="1"/>
  <c r="V22" i="3"/>
  <c r="V43" i="1"/>
  <c r="V93" i="10"/>
  <c r="AR34" i="3"/>
  <c r="T38" i="3"/>
  <c r="X22" i="10"/>
  <c r="X33" i="10" s="1"/>
  <c r="X42" i="10" s="1"/>
  <c r="Q13" i="19"/>
  <c r="W32" i="1"/>
  <c r="W82" i="21" s="1"/>
  <c r="X20" i="10"/>
  <c r="X31" i="10" s="1"/>
  <c r="X40" i="10" s="1"/>
  <c r="Q11" i="19"/>
  <c r="X21" i="10"/>
  <c r="X32" i="10" s="1"/>
  <c r="X41" i="10" s="1"/>
  <c r="Q12" i="19"/>
  <c r="X19" i="10"/>
  <c r="X30" i="10" s="1"/>
  <c r="X39" i="10" s="1"/>
  <c r="Q10" i="19"/>
  <c r="X18" i="10"/>
  <c r="X29" i="10" s="1"/>
  <c r="X38" i="10" s="1"/>
  <c r="Q9" i="19"/>
  <c r="X17" i="10"/>
  <c r="X28" i="10" s="1"/>
  <c r="X37" i="10" s="1"/>
  <c r="Q8" i="19"/>
  <c r="BO40" i="1"/>
  <c r="BO44" i="1" s="1"/>
  <c r="Z16" i="10"/>
  <c r="V27" i="10"/>
  <c r="V36" i="10" s="1"/>
  <c r="V43" i="10" s="1"/>
  <c r="V87" i="10" s="1"/>
  <c r="Q7" i="19"/>
  <c r="EI4" i="2"/>
  <c r="EH63" i="2"/>
  <c r="EH42" i="2"/>
  <c r="EH70" i="2"/>
  <c r="EH69" i="2"/>
  <c r="EH43" i="2"/>
  <c r="EH68" i="2"/>
  <c r="EH65" i="2"/>
  <c r="EH67" i="2"/>
  <c r="DE45" i="2"/>
  <c r="W5" i="3" s="1"/>
  <c r="W9" i="3" s="1"/>
  <c r="W72" i="10"/>
  <c r="W78" i="10" s="1"/>
  <c r="W86" i="10" s="1"/>
  <c r="DE13" i="2"/>
  <c r="DF56" i="2"/>
  <c r="DF48" i="2"/>
  <c r="DF38" i="2"/>
  <c r="DF10" i="2"/>
  <c r="X76" i="10" s="1"/>
  <c r="DF6" i="2"/>
  <c r="DF41" i="2"/>
  <c r="DF8" i="2"/>
  <c r="X74" i="10" s="1"/>
  <c r="DF62" i="2"/>
  <c r="DF37" i="2"/>
  <c r="DF11" i="2"/>
  <c r="X77" i="10" s="1"/>
  <c r="DF64" i="2"/>
  <c r="DF57" i="2"/>
  <c r="DF49" i="2"/>
  <c r="DF40" i="2"/>
  <c r="DF9" i="2"/>
  <c r="X75" i="10" s="1"/>
  <c r="DF66" i="2"/>
  <c r="DF61" i="2"/>
  <c r="DF50" i="2"/>
  <c r="DF12" i="2"/>
  <c r="DF55" i="2"/>
  <c r="DF44" i="2"/>
  <c r="DF7" i="2"/>
  <c r="X73" i="10" s="1"/>
  <c r="DF39" i="2"/>
  <c r="DF54" i="2"/>
  <c r="DE51" i="2"/>
  <c r="W12" i="3" s="1"/>
  <c r="W16" i="3" s="1"/>
  <c r="DE58" i="2"/>
  <c r="W19" i="3" s="1"/>
  <c r="S44" i="1"/>
  <c r="S45" i="1" s="1"/>
  <c r="P5" i="4"/>
  <c r="P14" i="4" s="1"/>
  <c r="O6" i="4"/>
  <c r="AZ73" i="21" l="1"/>
  <c r="AZ76" i="21" s="1"/>
  <c r="AZ80" i="21" s="1"/>
  <c r="AZ85" i="21" s="1"/>
  <c r="AZ86" i="21" s="1"/>
  <c r="EI32" i="2"/>
  <c r="EI31" i="2"/>
  <c r="EI33" i="2"/>
  <c r="EI30" i="2"/>
  <c r="EI29" i="2"/>
  <c r="EI28" i="2"/>
  <c r="EI27" i="2"/>
  <c r="EI26" i="2"/>
  <c r="EH34" i="2"/>
  <c r="BC19" i="1"/>
  <c r="BC30" i="1" s="1"/>
  <c r="BB21" i="21"/>
  <c r="BB17" i="1"/>
  <c r="BB28" i="1" s="1"/>
  <c r="BA19" i="21"/>
  <c r="BB18" i="1"/>
  <c r="BB29" i="1" s="1"/>
  <c r="BA20" i="21"/>
  <c r="BB16" i="1"/>
  <c r="BB27" i="1" s="1"/>
  <c r="BA18" i="21"/>
  <c r="BB16" i="21"/>
  <c r="BC14" i="1"/>
  <c r="BC25" i="1" s="1"/>
  <c r="BC15" i="1"/>
  <c r="BC26" i="1" s="1"/>
  <c r="BB17" i="21"/>
  <c r="BC20" i="1"/>
  <c r="BC31" i="1" s="1"/>
  <c r="BB22" i="21"/>
  <c r="EH23" i="2"/>
  <c r="EI21" i="2"/>
  <c r="BA72" i="21" s="1"/>
  <c r="EI20" i="2"/>
  <c r="BA71" i="21" s="1"/>
  <c r="EI19" i="2"/>
  <c r="BA70" i="21" s="1"/>
  <c r="EI18" i="2"/>
  <c r="BA69" i="21" s="1"/>
  <c r="EI17" i="2"/>
  <c r="BA68" i="21" s="1"/>
  <c r="EI16" i="2"/>
  <c r="BA67" i="21" s="1"/>
  <c r="EI22" i="2"/>
  <c r="T27" i="3"/>
  <c r="S29" i="3"/>
  <c r="S22" i="4" s="1"/>
  <c r="EI71" i="2"/>
  <c r="DF72" i="2"/>
  <c r="X25" i="3" s="1"/>
  <c r="AK80" i="10"/>
  <c r="AJ82" i="10"/>
  <c r="AJ90" i="10" s="1"/>
  <c r="AS34" i="3"/>
  <c r="X32" i="1"/>
  <c r="X82" i="21" s="1"/>
  <c r="Y19" i="10"/>
  <c r="T4" i="4"/>
  <c r="W43" i="1"/>
  <c r="W22" i="3"/>
  <c r="W93" i="10"/>
  <c r="Y17" i="10"/>
  <c r="Y18" i="10"/>
  <c r="Y22" i="10"/>
  <c r="Y20" i="10"/>
  <c r="Y21" i="10"/>
  <c r="DF58" i="2"/>
  <c r="X19" i="3" s="1"/>
  <c r="AA16" i="10"/>
  <c r="BP40" i="1"/>
  <c r="BP44" i="1" s="1"/>
  <c r="Q14" i="19"/>
  <c r="EJ4" i="2"/>
  <c r="EI43" i="2"/>
  <c r="EI63" i="2"/>
  <c r="EI68" i="2"/>
  <c r="EI70" i="2"/>
  <c r="EI42" i="2"/>
  <c r="EI67" i="2"/>
  <c r="EI69" i="2"/>
  <c r="EI65" i="2"/>
  <c r="DF51" i="2"/>
  <c r="X12" i="3" s="1"/>
  <c r="X16" i="3" s="1"/>
  <c r="Q31" i="19" s="1"/>
  <c r="DG66" i="2"/>
  <c r="DG64" i="2"/>
  <c r="DG62" i="2"/>
  <c r="DG61" i="2"/>
  <c r="DG57" i="2"/>
  <c r="DG56" i="2"/>
  <c r="DG55" i="2"/>
  <c r="DG50" i="2"/>
  <c r="DG49" i="2"/>
  <c r="DG48" i="2"/>
  <c r="DG44" i="2"/>
  <c r="DG41" i="2"/>
  <c r="DG40" i="2"/>
  <c r="DG38" i="2"/>
  <c r="DG37" i="2"/>
  <c r="DG12" i="2"/>
  <c r="DG11" i="2"/>
  <c r="Y77" i="10" s="1"/>
  <c r="DG10" i="2"/>
  <c r="Y76" i="10" s="1"/>
  <c r="DG9" i="2"/>
  <c r="Y75" i="10" s="1"/>
  <c r="DG8" i="2"/>
  <c r="Y74" i="10" s="1"/>
  <c r="DG7" i="2"/>
  <c r="Y73" i="10" s="1"/>
  <c r="DG6" i="2"/>
  <c r="DG54" i="2"/>
  <c r="DG39" i="2"/>
  <c r="X72" i="10"/>
  <c r="X78" i="10" s="1"/>
  <c r="X86" i="10" s="1"/>
  <c r="DF13" i="2"/>
  <c r="DF45" i="2"/>
  <c r="X5" i="3" s="1"/>
  <c r="X9" i="3" s="1"/>
  <c r="K14" i="8"/>
  <c r="K5" i="8"/>
  <c r="K6" i="8" s="1"/>
  <c r="L18" i="8" s="1"/>
  <c r="T44" i="1"/>
  <c r="T45" i="1" s="1"/>
  <c r="Q5" i="4"/>
  <c r="Q14" i="4" s="1"/>
  <c r="P6" i="4"/>
  <c r="BA73" i="21" l="1"/>
  <c r="BA76" i="21" s="1"/>
  <c r="BA80" i="21" s="1"/>
  <c r="BA85" i="21" s="1"/>
  <c r="BA86" i="21" s="1"/>
  <c r="EI34" i="2"/>
  <c r="EJ31" i="2"/>
  <c r="EJ33" i="2"/>
  <c r="EJ32" i="2"/>
  <c r="EJ29" i="2"/>
  <c r="EJ28" i="2"/>
  <c r="EJ27" i="2"/>
  <c r="EJ30" i="2"/>
  <c r="EJ26" i="2"/>
  <c r="BD15" i="1"/>
  <c r="BD26" i="1" s="1"/>
  <c r="BC17" i="21"/>
  <c r="BD20" i="1"/>
  <c r="BD31" i="1" s="1"/>
  <c r="BC22" i="21"/>
  <c r="BC16" i="1"/>
  <c r="BC27" i="1" s="1"/>
  <c r="BB18" i="21"/>
  <c r="BC17" i="1"/>
  <c r="BC28" i="1" s="1"/>
  <c r="BB19" i="21"/>
  <c r="BC16" i="21"/>
  <c r="BD14" i="1"/>
  <c r="BD25" i="1" s="1"/>
  <c r="BC18" i="1"/>
  <c r="BC29" i="1" s="1"/>
  <c r="BB20" i="21"/>
  <c r="BD19" i="1"/>
  <c r="BD30" i="1" s="1"/>
  <c r="BC21" i="21"/>
  <c r="EJ21" i="2"/>
  <c r="BB72" i="21" s="1"/>
  <c r="EJ20" i="2"/>
  <c r="BB71" i="21" s="1"/>
  <c r="EJ18" i="2"/>
  <c r="BB69" i="21" s="1"/>
  <c r="EJ22" i="2"/>
  <c r="EJ17" i="2"/>
  <c r="BB68" i="21" s="1"/>
  <c r="EJ16" i="2"/>
  <c r="BB67" i="21" s="1"/>
  <c r="EJ19" i="2"/>
  <c r="BB70" i="21" s="1"/>
  <c r="EI23" i="2"/>
  <c r="S23" i="4"/>
  <c r="U27" i="3"/>
  <c r="T29" i="3"/>
  <c r="EJ71" i="2"/>
  <c r="AL80" i="10"/>
  <c r="AK82" i="10"/>
  <c r="AK90" i="10" s="1"/>
  <c r="DG72" i="2"/>
  <c r="Y25" i="3" s="1"/>
  <c r="X93" i="10"/>
  <c r="X43" i="1"/>
  <c r="X45" i="1" s="1"/>
  <c r="X22" i="3"/>
  <c r="T32" i="19" s="1"/>
  <c r="AT34" i="3"/>
  <c r="Y32" i="1"/>
  <c r="N4" i="8"/>
  <c r="Z20" i="10"/>
  <c r="Z18" i="10"/>
  <c r="Z17" i="10"/>
  <c r="Z22" i="10"/>
  <c r="Z21" i="10"/>
  <c r="Z19" i="10"/>
  <c r="Q17" i="19"/>
  <c r="BQ40" i="1"/>
  <c r="AB16" i="10"/>
  <c r="W27" i="10"/>
  <c r="W36" i="10" s="1"/>
  <c r="W43" i="10" s="1"/>
  <c r="W87" i="10" s="1"/>
  <c r="AX16" i="19"/>
  <c r="EK4" i="2"/>
  <c r="EJ42" i="2"/>
  <c r="EJ68" i="2"/>
  <c r="EJ65" i="2"/>
  <c r="EJ63" i="2"/>
  <c r="EJ67" i="2"/>
  <c r="EJ43" i="2"/>
  <c r="EJ69" i="2"/>
  <c r="EJ70" i="2"/>
  <c r="Q30" i="19"/>
  <c r="DG51" i="2"/>
  <c r="Y12" i="3" s="1"/>
  <c r="Y16" i="3" s="1"/>
  <c r="DH56" i="2"/>
  <c r="DH50" i="2"/>
  <c r="DH64" i="2"/>
  <c r="DH57" i="2"/>
  <c r="DH44" i="2"/>
  <c r="DH41" i="2"/>
  <c r="DH40" i="2"/>
  <c r="DH38" i="2"/>
  <c r="DH37" i="2"/>
  <c r="DH12" i="2"/>
  <c r="DH11" i="2"/>
  <c r="Z77" i="10" s="1"/>
  <c r="DH10" i="2"/>
  <c r="Z76" i="10" s="1"/>
  <c r="DH9" i="2"/>
  <c r="Z75" i="10" s="1"/>
  <c r="DH8" i="2"/>
  <c r="Z74" i="10" s="1"/>
  <c r="DH7" i="2"/>
  <c r="Z73" i="10" s="1"/>
  <c r="DH6" i="2"/>
  <c r="DH66" i="2"/>
  <c r="DH61" i="2"/>
  <c r="DH48" i="2"/>
  <c r="DH62" i="2"/>
  <c r="DH55" i="2"/>
  <c r="DH49" i="2"/>
  <c r="DH54" i="2"/>
  <c r="DH39" i="2"/>
  <c r="DG45" i="2"/>
  <c r="Y5" i="3" s="1"/>
  <c r="Y9" i="3" s="1"/>
  <c r="DG58" i="2"/>
  <c r="Y19" i="3" s="1"/>
  <c r="DG13" i="2"/>
  <c r="Y72" i="10"/>
  <c r="Y78" i="10" s="1"/>
  <c r="Y86" i="10" s="1"/>
  <c r="L5" i="8"/>
  <c r="L14" i="8"/>
  <c r="U44" i="1"/>
  <c r="U45" i="1" s="1"/>
  <c r="R5" i="4"/>
  <c r="R14" i="4" s="1"/>
  <c r="Q6" i="4"/>
  <c r="L4" i="8"/>
  <c r="L19" i="8"/>
  <c r="L21" i="8"/>
  <c r="L6" i="8"/>
  <c r="L23" i="8"/>
  <c r="L22" i="8"/>
  <c r="L20" i="8"/>
  <c r="EJ34" i="2" l="1"/>
  <c r="T22" i="4"/>
  <c r="T23" i="4" s="1"/>
  <c r="BB73" i="21"/>
  <c r="BB76" i="21" s="1"/>
  <c r="BB80" i="21" s="1"/>
  <c r="BB85" i="21" s="1"/>
  <c r="BB86" i="21" s="1"/>
  <c r="EK33" i="2"/>
  <c r="EK32" i="2"/>
  <c r="EK31" i="2"/>
  <c r="EK28" i="2"/>
  <c r="EK27" i="2"/>
  <c r="EK30" i="2"/>
  <c r="EK29" i="2"/>
  <c r="EK26" i="2"/>
  <c r="Q33" i="19"/>
  <c r="BD17" i="1"/>
  <c r="BD28" i="1" s="1"/>
  <c r="BC19" i="21"/>
  <c r="BE20" i="1"/>
  <c r="BE31" i="1" s="1"/>
  <c r="BD22" i="21"/>
  <c r="BE19" i="1"/>
  <c r="BE30" i="1" s="1"/>
  <c r="BD21" i="21"/>
  <c r="BD16" i="21"/>
  <c r="BE14" i="1"/>
  <c r="BE25" i="1" s="1"/>
  <c r="BD16" i="1"/>
  <c r="BD27" i="1" s="1"/>
  <c r="BC18" i="21"/>
  <c r="BD18" i="1"/>
  <c r="BD29" i="1" s="1"/>
  <c r="BC20" i="21"/>
  <c r="BE15" i="1"/>
  <c r="BE26" i="1" s="1"/>
  <c r="BD17" i="21"/>
  <c r="R13" i="19"/>
  <c r="R9" i="19"/>
  <c r="EJ23" i="2"/>
  <c r="EK22" i="2"/>
  <c r="EK17" i="2"/>
  <c r="BC68" i="21" s="1"/>
  <c r="EK19" i="2"/>
  <c r="BC70" i="21" s="1"/>
  <c r="EK20" i="2"/>
  <c r="BC71" i="21" s="1"/>
  <c r="EK18" i="2"/>
  <c r="BC69" i="21" s="1"/>
  <c r="EK16" i="2"/>
  <c r="BC67" i="21" s="1"/>
  <c r="EK21" i="2"/>
  <c r="BC72" i="21" s="1"/>
  <c r="V27" i="3"/>
  <c r="U29" i="3"/>
  <c r="N22" i="8"/>
  <c r="N23" i="8" s="1"/>
  <c r="EK71" i="2"/>
  <c r="AM80" i="10"/>
  <c r="AL82" i="10"/>
  <c r="AL90" i="10" s="1"/>
  <c r="DH72" i="2"/>
  <c r="Z25" i="3" s="1"/>
  <c r="Q32" i="19"/>
  <c r="R14" i="19"/>
  <c r="R8" i="19"/>
  <c r="Y43" i="1"/>
  <c r="Y45" i="1" s="1"/>
  <c r="AU34" i="3"/>
  <c r="Z32" i="1"/>
  <c r="Z43" i="1" s="1"/>
  <c r="Z45" i="1" s="1"/>
  <c r="AA22" i="10"/>
  <c r="AA21" i="10"/>
  <c r="Y22" i="3"/>
  <c r="AA19" i="10"/>
  <c r="AA17" i="10"/>
  <c r="AA18" i="10"/>
  <c r="AA20" i="10"/>
  <c r="V38" i="3"/>
  <c r="U38" i="3"/>
  <c r="AC16" i="10"/>
  <c r="X27" i="10"/>
  <c r="X36" i="10" s="1"/>
  <c r="X43" i="10" s="1"/>
  <c r="X87" i="10" s="1"/>
  <c r="BR40" i="1"/>
  <c r="BR44" i="1" s="1"/>
  <c r="R16" i="19"/>
  <c r="R17" i="19"/>
  <c r="R11" i="19"/>
  <c r="R10" i="19"/>
  <c r="L9" i="20"/>
  <c r="L48" i="20" s="1"/>
  <c r="R12" i="19"/>
  <c r="R7" i="19"/>
  <c r="BQ44" i="1"/>
  <c r="EL4" i="2"/>
  <c r="EK43" i="2"/>
  <c r="EK42" i="2"/>
  <c r="EK68" i="2"/>
  <c r="EK63" i="2"/>
  <c r="EK70" i="2"/>
  <c r="EK65" i="2"/>
  <c r="EK67" i="2"/>
  <c r="EK69" i="2"/>
  <c r="DH58" i="2"/>
  <c r="Z19" i="3" s="1"/>
  <c r="DH51" i="2"/>
  <c r="Z12" i="3" s="1"/>
  <c r="Z16" i="3" s="1"/>
  <c r="DH13" i="2"/>
  <c r="Z72" i="10"/>
  <c r="Z78" i="10" s="1"/>
  <c r="Z86" i="10" s="1"/>
  <c r="DI64" i="2"/>
  <c r="DI57" i="2"/>
  <c r="DI44" i="2"/>
  <c r="DI41" i="2"/>
  <c r="DI40" i="2"/>
  <c r="DI38" i="2"/>
  <c r="DI37" i="2"/>
  <c r="DI12" i="2"/>
  <c r="DI11" i="2"/>
  <c r="AA77" i="10" s="1"/>
  <c r="DI10" i="2"/>
  <c r="AA76" i="10" s="1"/>
  <c r="DI9" i="2"/>
  <c r="AA75" i="10" s="1"/>
  <c r="DI8" i="2"/>
  <c r="AA74" i="10" s="1"/>
  <c r="DI7" i="2"/>
  <c r="AA73" i="10" s="1"/>
  <c r="DI6" i="2"/>
  <c r="DI66" i="2"/>
  <c r="DI61" i="2"/>
  <c r="DI48" i="2"/>
  <c r="DI62" i="2"/>
  <c r="DI55" i="2"/>
  <c r="DI49" i="2"/>
  <c r="DI56" i="2"/>
  <c r="DI50" i="2"/>
  <c r="DI39" i="2"/>
  <c r="DI54" i="2"/>
  <c r="DH45" i="2"/>
  <c r="Z5" i="3" s="1"/>
  <c r="Z9" i="3" s="1"/>
  <c r="W44" i="1"/>
  <c r="T5" i="4"/>
  <c r="T14" i="4" s="1"/>
  <c r="V44" i="1"/>
  <c r="V45" i="1" s="1"/>
  <c r="S5" i="4"/>
  <c r="S14" i="4" s="1"/>
  <c r="R6" i="4"/>
  <c r="BC73" i="21" l="1"/>
  <c r="BC76" i="21" s="1"/>
  <c r="BC80" i="21" s="1"/>
  <c r="BC85" i="21" s="1"/>
  <c r="BC86" i="21" s="1"/>
  <c r="EL33" i="2"/>
  <c r="EL32" i="2"/>
  <c r="EL31" i="2"/>
  <c r="EL27" i="2"/>
  <c r="EL30" i="2"/>
  <c r="EL29" i="2"/>
  <c r="EL28" i="2"/>
  <c r="EL26" i="2"/>
  <c r="EK34" i="2"/>
  <c r="BE18" i="1"/>
  <c r="BE29" i="1" s="1"/>
  <c r="BD20" i="21"/>
  <c r="BE16" i="21"/>
  <c r="BF14" i="1"/>
  <c r="BF25" i="1" s="1"/>
  <c r="BF20" i="1"/>
  <c r="BF31" i="1" s="1"/>
  <c r="BE22" i="21"/>
  <c r="BF15" i="1"/>
  <c r="BF26" i="1" s="1"/>
  <c r="BE17" i="21"/>
  <c r="BE16" i="1"/>
  <c r="BE27" i="1" s="1"/>
  <c r="BD18" i="21"/>
  <c r="BF19" i="1"/>
  <c r="BF30" i="1" s="1"/>
  <c r="BE21" i="21"/>
  <c r="BE17" i="1"/>
  <c r="BE28" i="1" s="1"/>
  <c r="BD19" i="21"/>
  <c r="EK23" i="2"/>
  <c r="EL22" i="2"/>
  <c r="EL21" i="2"/>
  <c r="BD72" i="21" s="1"/>
  <c r="EL19" i="2"/>
  <c r="BD70" i="21" s="1"/>
  <c r="EL20" i="2"/>
  <c r="BD71" i="21" s="1"/>
  <c r="EL17" i="2"/>
  <c r="BD68" i="21" s="1"/>
  <c r="EL18" i="2"/>
  <c r="BD69" i="21" s="1"/>
  <c r="EL16" i="2"/>
  <c r="BD67" i="21" s="1"/>
  <c r="BD73" i="21" s="1"/>
  <c r="BD76" i="21" s="1"/>
  <c r="BD80" i="21" s="1"/>
  <c r="BD85" i="21" s="1"/>
  <c r="BD86" i="21" s="1"/>
  <c r="W27" i="3"/>
  <c r="V29" i="3"/>
  <c r="EL71" i="2"/>
  <c r="AN80" i="10"/>
  <c r="AM82" i="10"/>
  <c r="AM90" i="10" s="1"/>
  <c r="W38" i="3"/>
  <c r="AV34" i="3"/>
  <c r="AA32" i="1"/>
  <c r="Z22" i="3"/>
  <c r="AB17" i="10"/>
  <c r="T8" i="19"/>
  <c r="AB18" i="10"/>
  <c r="T9" i="19"/>
  <c r="AB21" i="10"/>
  <c r="T12" i="19"/>
  <c r="AB22" i="10"/>
  <c r="T13" i="19"/>
  <c r="AB19" i="10"/>
  <c r="T10" i="19"/>
  <c r="AB20" i="10"/>
  <c r="T11" i="19"/>
  <c r="DI72" i="2"/>
  <c r="AA25" i="3" s="1"/>
  <c r="T7" i="19"/>
  <c r="BS40" i="1"/>
  <c r="AD16" i="10"/>
  <c r="EM4" i="2"/>
  <c r="EL63" i="2"/>
  <c r="EL70" i="2"/>
  <c r="EL43" i="2"/>
  <c r="EL69" i="2"/>
  <c r="EL42" i="2"/>
  <c r="EL68" i="2"/>
  <c r="EL67" i="2"/>
  <c r="EL65" i="2"/>
  <c r="DI58" i="2"/>
  <c r="AA19" i="3" s="1"/>
  <c r="DI51" i="2"/>
  <c r="AA12" i="3" s="1"/>
  <c r="AA16" i="3" s="1"/>
  <c r="DI13" i="2"/>
  <c r="AA72" i="10"/>
  <c r="AA78" i="10" s="1"/>
  <c r="AA86" i="10" s="1"/>
  <c r="DJ66" i="2"/>
  <c r="DJ61" i="2"/>
  <c r="DJ48" i="2"/>
  <c r="DJ62" i="2"/>
  <c r="DJ55" i="2"/>
  <c r="DJ49" i="2"/>
  <c r="DJ56" i="2"/>
  <c r="DJ50" i="2"/>
  <c r="DJ64" i="2"/>
  <c r="DJ57" i="2"/>
  <c r="DJ44" i="2"/>
  <c r="DJ41" i="2"/>
  <c r="DJ40" i="2"/>
  <c r="DJ38" i="2"/>
  <c r="DJ37" i="2"/>
  <c r="DJ12" i="2"/>
  <c r="DJ11" i="2"/>
  <c r="AB77" i="10" s="1"/>
  <c r="DJ10" i="2"/>
  <c r="AB76" i="10" s="1"/>
  <c r="DJ9" i="2"/>
  <c r="AB75" i="10" s="1"/>
  <c r="DJ8" i="2"/>
  <c r="AB74" i="10" s="1"/>
  <c r="DJ7" i="2"/>
  <c r="AB73" i="10" s="1"/>
  <c r="DJ6" i="2"/>
  <c r="DJ54" i="2"/>
  <c r="DJ39" i="2"/>
  <c r="DI45" i="2"/>
  <c r="AA5" i="3" s="1"/>
  <c r="AA9" i="3" s="1"/>
  <c r="N14" i="8"/>
  <c r="W45" i="1"/>
  <c r="S6" i="4"/>
  <c r="EM32" i="2" l="1"/>
  <c r="EM31" i="2"/>
  <c r="EM33" i="2"/>
  <c r="EM30" i="2"/>
  <c r="EM29" i="2"/>
  <c r="EM28" i="2"/>
  <c r="EM27" i="2"/>
  <c r="EM26" i="2"/>
  <c r="EL34" i="2"/>
  <c r="BG15" i="1"/>
  <c r="BG26" i="1" s="1"/>
  <c r="BF17" i="21"/>
  <c r="BF16" i="21"/>
  <c r="BG14" i="1"/>
  <c r="BG25" i="1" s="1"/>
  <c r="BF17" i="1"/>
  <c r="BF28" i="1" s="1"/>
  <c r="BE19" i="21"/>
  <c r="BF16" i="1"/>
  <c r="BF27" i="1" s="1"/>
  <c r="BE18" i="21"/>
  <c r="BG20" i="1"/>
  <c r="BG31" i="1" s="1"/>
  <c r="BF22" i="21"/>
  <c r="BG19" i="1"/>
  <c r="BG30" i="1" s="1"/>
  <c r="BF21" i="21"/>
  <c r="BF18" i="1"/>
  <c r="BF29" i="1" s="1"/>
  <c r="BE20" i="21"/>
  <c r="EL23" i="2"/>
  <c r="EM21" i="2"/>
  <c r="BE72" i="21" s="1"/>
  <c r="EM20" i="2"/>
  <c r="BE71" i="21" s="1"/>
  <c r="EM19" i="2"/>
  <c r="BE70" i="21" s="1"/>
  <c r="EM22" i="2"/>
  <c r="EM18" i="2"/>
  <c r="BE69" i="21" s="1"/>
  <c r="EM16" i="2"/>
  <c r="BE67" i="21" s="1"/>
  <c r="EM17" i="2"/>
  <c r="BE68" i="21" s="1"/>
  <c r="X27" i="3"/>
  <c r="W29" i="3"/>
  <c r="EM71" i="2"/>
  <c r="AO80" i="10"/>
  <c r="AN82" i="10"/>
  <c r="AN90" i="10" s="1"/>
  <c r="AA43" i="1"/>
  <c r="AA45" i="1" s="1"/>
  <c r="X38" i="3"/>
  <c r="AW34" i="3"/>
  <c r="T14" i="19"/>
  <c r="T17" i="19" s="1"/>
  <c r="AC22" i="10"/>
  <c r="AC21" i="10"/>
  <c r="AC20" i="10"/>
  <c r="AC19" i="10"/>
  <c r="AC17" i="10"/>
  <c r="AB32" i="1"/>
  <c r="AC18" i="10"/>
  <c r="DJ72" i="2"/>
  <c r="AB25" i="3" s="1"/>
  <c r="AA22" i="3"/>
  <c r="BS44" i="1"/>
  <c r="AE16" i="10"/>
  <c r="BT40" i="1"/>
  <c r="BT44" i="1" s="1"/>
  <c r="EN4" i="2"/>
  <c r="EM43" i="2"/>
  <c r="EM42" i="2"/>
  <c r="EM68" i="2"/>
  <c r="EM67" i="2"/>
  <c r="EM63" i="2"/>
  <c r="EM70" i="2"/>
  <c r="EM69" i="2"/>
  <c r="EM65" i="2"/>
  <c r="DJ58" i="2"/>
  <c r="AB19" i="3" s="1"/>
  <c r="DJ51" i="2"/>
  <c r="AB12" i="3" s="1"/>
  <c r="AB16" i="3" s="1"/>
  <c r="T31" i="19" s="1"/>
  <c r="DK56" i="2"/>
  <c r="DK37" i="2"/>
  <c r="DK9" i="2"/>
  <c r="AC75" i="10" s="1"/>
  <c r="DK49" i="2"/>
  <c r="DK55" i="2"/>
  <c r="DK39" i="2"/>
  <c r="DK61" i="2"/>
  <c r="DK38" i="2"/>
  <c r="DK10" i="2"/>
  <c r="AC76" i="10" s="1"/>
  <c r="DK44" i="2"/>
  <c r="DK50" i="2"/>
  <c r="DK48" i="2"/>
  <c r="DK40" i="2"/>
  <c r="DK12" i="2"/>
  <c r="DK8" i="2"/>
  <c r="AC74" i="10" s="1"/>
  <c r="DK62" i="2"/>
  <c r="DK41" i="2"/>
  <c r="DK6" i="2"/>
  <c r="DK57" i="2"/>
  <c r="DK54" i="2"/>
  <c r="DK11" i="2"/>
  <c r="AC77" i="10" s="1"/>
  <c r="DK66" i="2"/>
  <c r="DK7" i="2"/>
  <c r="AC73" i="10" s="1"/>
  <c r="DK64" i="2"/>
  <c r="DJ45" i="2"/>
  <c r="AB5" i="3" s="1"/>
  <c r="AB9" i="3" s="1"/>
  <c r="T30" i="19" s="1"/>
  <c r="DJ13" i="2"/>
  <c r="AB72" i="10"/>
  <c r="AB78" i="10" s="1"/>
  <c r="AB86" i="10" s="1"/>
  <c r="N5" i="8"/>
  <c r="T6" i="4"/>
  <c r="BE73" i="21" l="1"/>
  <c r="BE76" i="21" s="1"/>
  <c r="BE80" i="21" s="1"/>
  <c r="BE85" i="21" s="1"/>
  <c r="BE86" i="21" s="1"/>
  <c r="EN31" i="2"/>
  <c r="EN33" i="2"/>
  <c r="EN32" i="2"/>
  <c r="EN29" i="2"/>
  <c r="EN28" i="2"/>
  <c r="EN27" i="2"/>
  <c r="EN30" i="2"/>
  <c r="EN26" i="2"/>
  <c r="EM34" i="2"/>
  <c r="T33" i="19"/>
  <c r="BG18" i="1"/>
  <c r="BG29" i="1" s="1"/>
  <c r="BF20" i="21"/>
  <c r="BH20" i="1"/>
  <c r="BH31" i="1" s="1"/>
  <c r="BG22" i="21"/>
  <c r="BG17" i="1"/>
  <c r="BG28" i="1" s="1"/>
  <c r="BF19" i="21"/>
  <c r="BH19" i="1"/>
  <c r="BH30" i="1" s="1"/>
  <c r="BG21" i="21"/>
  <c r="BG16" i="1"/>
  <c r="BG27" i="1" s="1"/>
  <c r="BF18" i="21"/>
  <c r="BG16" i="21"/>
  <c r="BH14" i="1"/>
  <c r="BH25" i="1" s="1"/>
  <c r="BH15" i="1"/>
  <c r="BH26" i="1" s="1"/>
  <c r="BG17" i="21"/>
  <c r="U8" i="19"/>
  <c r="U13" i="19"/>
  <c r="U9" i="19"/>
  <c r="EN22" i="2"/>
  <c r="EN18" i="2"/>
  <c r="BF69" i="21" s="1"/>
  <c r="EN20" i="2"/>
  <c r="BF71" i="21" s="1"/>
  <c r="EN21" i="2"/>
  <c r="BF72" i="21" s="1"/>
  <c r="EN19" i="2"/>
  <c r="BF70" i="21" s="1"/>
  <c r="EN16" i="2"/>
  <c r="BF67" i="21" s="1"/>
  <c r="EN17" i="2"/>
  <c r="BF68" i="21" s="1"/>
  <c r="EM23" i="2"/>
  <c r="Y27" i="3"/>
  <c r="X29" i="3"/>
  <c r="EN71" i="2"/>
  <c r="AP80" i="10"/>
  <c r="AO82" i="10"/>
  <c r="AO90" i="10" s="1"/>
  <c r="AX34" i="3"/>
  <c r="U30" i="19"/>
  <c r="AB43" i="1"/>
  <c r="AB45" i="1" s="1"/>
  <c r="AB22" i="3"/>
  <c r="AD21" i="10"/>
  <c r="AD20" i="10"/>
  <c r="U14" i="19"/>
  <c r="Y38" i="3"/>
  <c r="Z38" i="3"/>
  <c r="AD17" i="10"/>
  <c r="AD19" i="10"/>
  <c r="AD22" i="10"/>
  <c r="AD18" i="10"/>
  <c r="AC32" i="1"/>
  <c r="DK72" i="2"/>
  <c r="AC25" i="3" s="1"/>
  <c r="U31" i="19"/>
  <c r="AF16" i="10"/>
  <c r="BA16" i="19"/>
  <c r="BU40" i="1"/>
  <c r="N9" i="20"/>
  <c r="N48" i="20" s="1"/>
  <c r="U12" i="19"/>
  <c r="U11" i="19"/>
  <c r="U16" i="19"/>
  <c r="U17" i="19"/>
  <c r="U10" i="19"/>
  <c r="U32" i="19"/>
  <c r="U7" i="19"/>
  <c r="EO4" i="2"/>
  <c r="EN42" i="2"/>
  <c r="EN63" i="2"/>
  <c r="EN43" i="2"/>
  <c r="EN70" i="2"/>
  <c r="EN65" i="2"/>
  <c r="EN67" i="2"/>
  <c r="EN68" i="2"/>
  <c r="EN69" i="2"/>
  <c r="DK58" i="2"/>
  <c r="AC19" i="3" s="1"/>
  <c r="DK51" i="2"/>
  <c r="AC12" i="3" s="1"/>
  <c r="AC16" i="3" s="1"/>
  <c r="DK45" i="2"/>
  <c r="AC5" i="3" s="1"/>
  <c r="AC9" i="3" s="1"/>
  <c r="DL49" i="2"/>
  <c r="DL55" i="2"/>
  <c r="DL38" i="2"/>
  <c r="DL9" i="2"/>
  <c r="AD75" i="10" s="1"/>
  <c r="DL66" i="2"/>
  <c r="DL40" i="2"/>
  <c r="DL11" i="2"/>
  <c r="AD77" i="10" s="1"/>
  <c r="DL50" i="2"/>
  <c r="DL39" i="2"/>
  <c r="DL10" i="2"/>
  <c r="AD76" i="10" s="1"/>
  <c r="DL62" i="2"/>
  <c r="DL41" i="2"/>
  <c r="DL48" i="2"/>
  <c r="DL54" i="2"/>
  <c r="DL37" i="2"/>
  <c r="DL8" i="2"/>
  <c r="AD74" i="10" s="1"/>
  <c r="DL12" i="2"/>
  <c r="DL61" i="2"/>
  <c r="DL57" i="2"/>
  <c r="DL7" i="2"/>
  <c r="AD73" i="10" s="1"/>
  <c r="DL64" i="2"/>
  <c r="DL44" i="2"/>
  <c r="DL56" i="2"/>
  <c r="DL6" i="2"/>
  <c r="AC72" i="10"/>
  <c r="AC78" i="10" s="1"/>
  <c r="AC86" i="10" s="1"/>
  <c r="DK13" i="2"/>
  <c r="N6" i="8"/>
  <c r="O18" i="8" s="1"/>
  <c r="BF73" i="21" l="1"/>
  <c r="BF76" i="21" s="1"/>
  <c r="BF80" i="21" s="1"/>
  <c r="BF85" i="21" s="1"/>
  <c r="BF86" i="21" s="1"/>
  <c r="EO33" i="2"/>
  <c r="EO32" i="2"/>
  <c r="EO28" i="2"/>
  <c r="EO27" i="2"/>
  <c r="EO30" i="2"/>
  <c r="EO31" i="2"/>
  <c r="EO29" i="2"/>
  <c r="EO26" i="2"/>
  <c r="EN34" i="2"/>
  <c r="BI19" i="1"/>
  <c r="BI30" i="1" s="1"/>
  <c r="BH21" i="21"/>
  <c r="BI15" i="1"/>
  <c r="BI26" i="1" s="1"/>
  <c r="BH17" i="21"/>
  <c r="BI20" i="1"/>
  <c r="BI31" i="1" s="1"/>
  <c r="BH22" i="21"/>
  <c r="BH16" i="1"/>
  <c r="BH27" i="1" s="1"/>
  <c r="BG18" i="21"/>
  <c r="BH16" i="21"/>
  <c r="BI14" i="1"/>
  <c r="BI25" i="1" s="1"/>
  <c r="BH17" i="1"/>
  <c r="BH28" i="1" s="1"/>
  <c r="BG19" i="21"/>
  <c r="BH18" i="1"/>
  <c r="BH29" i="1" s="1"/>
  <c r="BG20" i="21"/>
  <c r="EN23" i="2"/>
  <c r="EO22" i="2"/>
  <c r="EO20" i="2"/>
  <c r="BG71" i="21" s="1"/>
  <c r="EO17" i="2"/>
  <c r="BG68" i="21" s="1"/>
  <c r="EO21" i="2"/>
  <c r="BG72" i="21" s="1"/>
  <c r="EO19" i="2"/>
  <c r="BG70" i="21" s="1"/>
  <c r="EO18" i="2"/>
  <c r="BG69" i="21" s="1"/>
  <c r="EO16" i="2"/>
  <c r="BG67" i="21" s="1"/>
  <c r="Z27" i="3"/>
  <c r="Y29" i="3"/>
  <c r="EO71" i="2"/>
  <c r="AQ80" i="10"/>
  <c r="AP82" i="10"/>
  <c r="AP90" i="10" s="1"/>
  <c r="AA38" i="3"/>
  <c r="AY34" i="3"/>
  <c r="AC43" i="1"/>
  <c r="AC45" i="1" s="1"/>
  <c r="AD32" i="1"/>
  <c r="AD43" i="1" s="1"/>
  <c r="AD45" i="1" s="1"/>
  <c r="AC22" i="3"/>
  <c r="AE18" i="10"/>
  <c r="AE19" i="10"/>
  <c r="AE22" i="10"/>
  <c r="AE21" i="10"/>
  <c r="AE17" i="10"/>
  <c r="AE20" i="10"/>
  <c r="DL72" i="2"/>
  <c r="AD25" i="3" s="1"/>
  <c r="BV40" i="1"/>
  <c r="BV44" i="1" s="1"/>
  <c r="BU44" i="1"/>
  <c r="AG16" i="10"/>
  <c r="EP4" i="2"/>
  <c r="EO63" i="2"/>
  <c r="EO43" i="2"/>
  <c r="EO65" i="2"/>
  <c r="EO42" i="2"/>
  <c r="EO70" i="2"/>
  <c r="EO67" i="2"/>
  <c r="EO69" i="2"/>
  <c r="EO68" i="2"/>
  <c r="DL58" i="2"/>
  <c r="AD19" i="3" s="1"/>
  <c r="DL51" i="2"/>
  <c r="AD12" i="3" s="1"/>
  <c r="AD16" i="3" s="1"/>
  <c r="AD72" i="10"/>
  <c r="AD78" i="10" s="1"/>
  <c r="AD86" i="10" s="1"/>
  <c r="DL13" i="2"/>
  <c r="DL45" i="2"/>
  <c r="AD5" i="3" s="1"/>
  <c r="AD9" i="3" s="1"/>
  <c r="DM64" i="2"/>
  <c r="DM57" i="2"/>
  <c r="DM44" i="2"/>
  <c r="DM10" i="2"/>
  <c r="AE76" i="10" s="1"/>
  <c r="DM38" i="2"/>
  <c r="DM62" i="2"/>
  <c r="DM55" i="2"/>
  <c r="DM9" i="2"/>
  <c r="AE75" i="10" s="1"/>
  <c r="DM40" i="2"/>
  <c r="DM66" i="2"/>
  <c r="DM61" i="2"/>
  <c r="DM48" i="2"/>
  <c r="DM11" i="2"/>
  <c r="AE77" i="10" s="1"/>
  <c r="DM39" i="2"/>
  <c r="DM56" i="2"/>
  <c r="DM50" i="2"/>
  <c r="DM41" i="2"/>
  <c r="DM6" i="2"/>
  <c r="DM7" i="2"/>
  <c r="AE73" i="10" s="1"/>
  <c r="DM49" i="2"/>
  <c r="DM12" i="2"/>
  <c r="DM37" i="2"/>
  <c r="DM54" i="2"/>
  <c r="DM8" i="2"/>
  <c r="AE74" i="10" s="1"/>
  <c r="O5" i="8"/>
  <c r="O14" i="8"/>
  <c r="O4" i="8"/>
  <c r="O20" i="8"/>
  <c r="O19" i="8"/>
  <c r="O21" i="8"/>
  <c r="O22" i="8"/>
  <c r="O23" i="8"/>
  <c r="O6" i="8"/>
  <c r="EP33" i="2" l="1"/>
  <c r="EP32" i="2"/>
  <c r="EP31" i="2"/>
  <c r="EP27" i="2"/>
  <c r="EP30" i="2"/>
  <c r="EP29" i="2"/>
  <c r="EP28" i="2"/>
  <c r="EP26" i="2"/>
  <c r="EO34" i="2"/>
  <c r="BG73" i="21"/>
  <c r="BG76" i="21" s="1"/>
  <c r="BG80" i="21" s="1"/>
  <c r="BG85" i="21" s="1"/>
  <c r="BG86" i="21" s="1"/>
  <c r="BI18" i="1"/>
  <c r="BI29" i="1" s="1"/>
  <c r="BH20" i="21"/>
  <c r="BI16" i="21"/>
  <c r="BJ14" i="1"/>
  <c r="BJ25" i="1" s="1"/>
  <c r="BI16" i="1"/>
  <c r="BI27" i="1" s="1"/>
  <c r="BH18" i="21"/>
  <c r="BJ15" i="1"/>
  <c r="BJ26" i="1" s="1"/>
  <c r="BI17" i="21"/>
  <c r="BI17" i="1"/>
  <c r="BI28" i="1" s="1"/>
  <c r="BH19" i="21"/>
  <c r="BJ20" i="1"/>
  <c r="BJ31" i="1" s="1"/>
  <c r="BI22" i="21"/>
  <c r="BJ19" i="1"/>
  <c r="BJ30" i="1" s="1"/>
  <c r="BI21" i="21"/>
  <c r="EO23" i="2"/>
  <c r="EP22" i="2"/>
  <c r="EP21" i="2"/>
  <c r="BH72" i="21" s="1"/>
  <c r="EP19" i="2"/>
  <c r="BH70" i="21" s="1"/>
  <c r="EP18" i="2"/>
  <c r="BH69" i="21" s="1"/>
  <c r="EP17" i="2"/>
  <c r="BH68" i="21" s="1"/>
  <c r="EP20" i="2"/>
  <c r="BH71" i="21" s="1"/>
  <c r="EP16" i="2"/>
  <c r="AA27" i="3"/>
  <c r="Z29" i="3"/>
  <c r="EP71" i="2"/>
  <c r="AR80" i="10"/>
  <c r="AQ82" i="10"/>
  <c r="AQ90" i="10" s="1"/>
  <c r="AD22" i="3"/>
  <c r="AZ34" i="3"/>
  <c r="AB38" i="3"/>
  <c r="AF20" i="10"/>
  <c r="W11" i="19"/>
  <c r="AF22" i="10"/>
  <c r="W13" i="19"/>
  <c r="AF17" i="10"/>
  <c r="W8" i="19"/>
  <c r="AF19" i="10"/>
  <c r="W10" i="19"/>
  <c r="AE32" i="1"/>
  <c r="AF21" i="10"/>
  <c r="W12" i="19"/>
  <c r="AF18" i="10"/>
  <c r="W9" i="19"/>
  <c r="DM72" i="2"/>
  <c r="AE25" i="3" s="1"/>
  <c r="BW40" i="1"/>
  <c r="BW44" i="1" s="1"/>
  <c r="W7" i="19"/>
  <c r="AH16" i="10"/>
  <c r="EQ4" i="2"/>
  <c r="EP63" i="2"/>
  <c r="EP43" i="2"/>
  <c r="EP70" i="2"/>
  <c r="EP68" i="2"/>
  <c r="EP69" i="2"/>
  <c r="EP42" i="2"/>
  <c r="EP65" i="2"/>
  <c r="EP67" i="2"/>
  <c r="AE72" i="10"/>
  <c r="AE78" i="10" s="1"/>
  <c r="AE86" i="10" s="1"/>
  <c r="DM13" i="2"/>
  <c r="DM58" i="2"/>
  <c r="AE19" i="3" s="1"/>
  <c r="DN62" i="2"/>
  <c r="DN55" i="2"/>
  <c r="DN49" i="2"/>
  <c r="DN41" i="2"/>
  <c r="DN37" i="2"/>
  <c r="DN9" i="2"/>
  <c r="AF75" i="10" s="1"/>
  <c r="DN8" i="2"/>
  <c r="AF74" i="10" s="1"/>
  <c r="DN64" i="2"/>
  <c r="DN57" i="2"/>
  <c r="DN44" i="2"/>
  <c r="DN39" i="2"/>
  <c r="DN7" i="2"/>
  <c r="AF73" i="10" s="1"/>
  <c r="DN50" i="2"/>
  <c r="DN38" i="2"/>
  <c r="DN6" i="2"/>
  <c r="DN66" i="2"/>
  <c r="DN61" i="2"/>
  <c r="DN54" i="2"/>
  <c r="DN48" i="2"/>
  <c r="DN40" i="2"/>
  <c r="DN12" i="2"/>
  <c r="DN11" i="2"/>
  <c r="AF77" i="10" s="1"/>
  <c r="DN56" i="2"/>
  <c r="DN10" i="2"/>
  <c r="AF76" i="10" s="1"/>
  <c r="DM45" i="2"/>
  <c r="AE5" i="3" s="1"/>
  <c r="AE9" i="3" s="1"/>
  <c r="DM51" i="2"/>
  <c r="AE12" i="3" s="1"/>
  <c r="AE16" i="3" s="1"/>
  <c r="G49" i="10"/>
  <c r="EQ32" i="2" l="1"/>
  <c r="EQ31" i="2"/>
  <c r="EQ33" i="2"/>
  <c r="EQ30" i="2"/>
  <c r="EQ29" i="2"/>
  <c r="EQ28" i="2"/>
  <c r="EQ27" i="2"/>
  <c r="EQ26" i="2"/>
  <c r="EP23" i="2"/>
  <c r="BH67" i="21"/>
  <c r="BH73" i="21" s="1"/>
  <c r="BH76" i="21" s="1"/>
  <c r="BH80" i="21" s="1"/>
  <c r="BH85" i="21" s="1"/>
  <c r="BH86" i="21" s="1"/>
  <c r="EP34" i="2"/>
  <c r="W33" i="19"/>
  <c r="BK19" i="1"/>
  <c r="BK30" i="1" s="1"/>
  <c r="BJ21" i="21"/>
  <c r="BJ17" i="1"/>
  <c r="BJ28" i="1" s="1"/>
  <c r="BI19" i="21"/>
  <c r="BK20" i="1"/>
  <c r="BK31" i="1" s="1"/>
  <c r="BJ22" i="21"/>
  <c r="BJ16" i="1"/>
  <c r="BJ27" i="1" s="1"/>
  <c r="BI18" i="21"/>
  <c r="BK15" i="1"/>
  <c r="BK26" i="1" s="1"/>
  <c r="BJ17" i="21"/>
  <c r="BJ16" i="21"/>
  <c r="BK14" i="1"/>
  <c r="BK25" i="1" s="1"/>
  <c r="BJ18" i="1"/>
  <c r="BJ29" i="1" s="1"/>
  <c r="BI20" i="21"/>
  <c r="EQ21" i="2"/>
  <c r="BI72" i="21" s="1"/>
  <c r="EQ20" i="2"/>
  <c r="BI71" i="21" s="1"/>
  <c r="EQ19" i="2"/>
  <c r="BI70" i="21" s="1"/>
  <c r="EQ18" i="2"/>
  <c r="BI69" i="21" s="1"/>
  <c r="EQ16" i="2"/>
  <c r="BI67" i="21" s="1"/>
  <c r="EQ17" i="2"/>
  <c r="BI68" i="21" s="1"/>
  <c r="EQ22" i="2"/>
  <c r="AB27" i="3"/>
  <c r="AA29" i="3"/>
  <c r="EQ71" i="2"/>
  <c r="AS80" i="10"/>
  <c r="AR82" i="10"/>
  <c r="AR90" i="10" s="1"/>
  <c r="H49" i="10"/>
  <c r="G60" i="10"/>
  <c r="BA34" i="3"/>
  <c r="AF32" i="1"/>
  <c r="AF43" i="1" s="1"/>
  <c r="AF45" i="1" s="1"/>
  <c r="AG19" i="10"/>
  <c r="AG30" i="10" s="1"/>
  <c r="AG39" i="10" s="1"/>
  <c r="AG22" i="10"/>
  <c r="AG33" i="10" s="1"/>
  <c r="AG42" i="10" s="1"/>
  <c r="AE43" i="1"/>
  <c r="AE45" i="1" s="1"/>
  <c r="AE22" i="3"/>
  <c r="AG17" i="10"/>
  <c r="AG28" i="10" s="1"/>
  <c r="AG37" i="10" s="1"/>
  <c r="AG18" i="10"/>
  <c r="AG29" i="10" s="1"/>
  <c r="AG38" i="10" s="1"/>
  <c r="Z9" i="19"/>
  <c r="AG21" i="10"/>
  <c r="AG32" i="10" s="1"/>
  <c r="AG41" i="10" s="1"/>
  <c r="AG20" i="10"/>
  <c r="AG31" i="10" s="1"/>
  <c r="AG40" i="10" s="1"/>
  <c r="DN72" i="2"/>
  <c r="AF25" i="3" s="1"/>
  <c r="W14" i="19"/>
  <c r="W17" i="19" s="1"/>
  <c r="BX40" i="1"/>
  <c r="BX44" i="1" s="1"/>
  <c r="AI16" i="10"/>
  <c r="ER4" i="2"/>
  <c r="EQ43" i="2"/>
  <c r="EQ68" i="2"/>
  <c r="EQ42" i="2"/>
  <c r="EQ67" i="2"/>
  <c r="EQ69" i="2"/>
  <c r="EQ70" i="2"/>
  <c r="EQ65" i="2"/>
  <c r="EQ63" i="2"/>
  <c r="DN13" i="2"/>
  <c r="AF72" i="10"/>
  <c r="AF78" i="10" s="1"/>
  <c r="AF86" i="10" s="1"/>
  <c r="DO37" i="2"/>
  <c r="DO9" i="2"/>
  <c r="AG75" i="10" s="1"/>
  <c r="DO55" i="2"/>
  <c r="DO48" i="2"/>
  <c r="DO62" i="2"/>
  <c r="DO50" i="2"/>
  <c r="DO39" i="2"/>
  <c r="DO57" i="2"/>
  <c r="DO41" i="2"/>
  <c r="DO7" i="2"/>
  <c r="AG73" i="10" s="1"/>
  <c r="DO10" i="2"/>
  <c r="AG76" i="10" s="1"/>
  <c r="DO6" i="2"/>
  <c r="AG72" i="10" s="1"/>
  <c r="DO40" i="2"/>
  <c r="DO12" i="2"/>
  <c r="DO8" i="2"/>
  <c r="AG74" i="10" s="1"/>
  <c r="DO54" i="2"/>
  <c r="DO66" i="2"/>
  <c r="DO44" i="2"/>
  <c r="DO11" i="2"/>
  <c r="AG77" i="10" s="1"/>
  <c r="DO49" i="2"/>
  <c r="DO38" i="2"/>
  <c r="DO56" i="2"/>
  <c r="DO64" i="2"/>
  <c r="DO61" i="2"/>
  <c r="DN58" i="2"/>
  <c r="AF19" i="3" s="1"/>
  <c r="DN51" i="2"/>
  <c r="AF12" i="3" s="1"/>
  <c r="AF16" i="3" s="1"/>
  <c r="W31" i="19" s="1"/>
  <c r="DN45" i="2"/>
  <c r="AF5" i="3" s="1"/>
  <c r="AF9" i="3" s="1"/>
  <c r="W30" i="19" s="1"/>
  <c r="G58" i="16"/>
  <c r="F50" i="18"/>
  <c r="F55" i="18" s="1"/>
  <c r="F61" i="16"/>
  <c r="EQ34" i="2" l="1"/>
  <c r="BI73" i="21"/>
  <c r="BI76" i="21" s="1"/>
  <c r="BI80" i="21" s="1"/>
  <c r="BI85" i="21" s="1"/>
  <c r="BI86" i="21" s="1"/>
  <c r="ER31" i="2"/>
  <c r="ER33" i="2"/>
  <c r="ER32" i="2"/>
  <c r="ER29" i="2"/>
  <c r="ER28" i="2"/>
  <c r="ER27" i="2"/>
  <c r="ER30" i="2"/>
  <c r="ER26" i="2"/>
  <c r="BK18" i="1"/>
  <c r="BK29" i="1" s="1"/>
  <c r="BJ20" i="21"/>
  <c r="BK16" i="1"/>
  <c r="BK27" i="1" s="1"/>
  <c r="BJ18" i="21"/>
  <c r="BK17" i="1"/>
  <c r="BK28" i="1" s="1"/>
  <c r="BJ19" i="21"/>
  <c r="BK16" i="21"/>
  <c r="BL14" i="1"/>
  <c r="BL25" i="1" s="1"/>
  <c r="BL15" i="1"/>
  <c r="BL26" i="1" s="1"/>
  <c r="BK17" i="21"/>
  <c r="BL20" i="1"/>
  <c r="BL31" i="1" s="1"/>
  <c r="BK22" i="21"/>
  <c r="BL19" i="1"/>
  <c r="BL30" i="1" s="1"/>
  <c r="BK21" i="21"/>
  <c r="X8" i="19"/>
  <c r="X9" i="19"/>
  <c r="X13" i="19"/>
  <c r="ER20" i="2"/>
  <c r="BJ71" i="21" s="1"/>
  <c r="ER19" i="2"/>
  <c r="BJ70" i="21" s="1"/>
  <c r="ER21" i="2"/>
  <c r="BJ72" i="21" s="1"/>
  <c r="ER18" i="2"/>
  <c r="BJ69" i="21" s="1"/>
  <c r="ER22" i="2"/>
  <c r="ER16" i="2"/>
  <c r="BJ67" i="21" s="1"/>
  <c r="ER17" i="2"/>
  <c r="BJ68" i="21" s="1"/>
  <c r="EQ23" i="2"/>
  <c r="AC27" i="3"/>
  <c r="AB29" i="3"/>
  <c r="ER71" i="2"/>
  <c r="DO72" i="2"/>
  <c r="AG25" i="3" s="1"/>
  <c r="AT80" i="10"/>
  <c r="AS82" i="10"/>
  <c r="AS90" i="10" s="1"/>
  <c r="H60" i="10"/>
  <c r="H89" i="10" s="1"/>
  <c r="H91" i="10" s="1"/>
  <c r="I49" i="10"/>
  <c r="AF22" i="3"/>
  <c r="BB34" i="3"/>
  <c r="AG32" i="1"/>
  <c r="AC38" i="3"/>
  <c r="AD38" i="3"/>
  <c r="AH17" i="10"/>
  <c r="AH28" i="10" s="1"/>
  <c r="AH37" i="10" s="1"/>
  <c r="AH18" i="10"/>
  <c r="AH29" i="10" s="1"/>
  <c r="AH38" i="10" s="1"/>
  <c r="AH19" i="10"/>
  <c r="AH30" i="10" s="1"/>
  <c r="AH39" i="10" s="1"/>
  <c r="AH20" i="10"/>
  <c r="AH31" i="10" s="1"/>
  <c r="AH40" i="10" s="1"/>
  <c r="AH21" i="10"/>
  <c r="AH32" i="10" s="1"/>
  <c r="AH41" i="10" s="1"/>
  <c r="AH22" i="10"/>
  <c r="AH33" i="10" s="1"/>
  <c r="AH42" i="10" s="1"/>
  <c r="X14" i="19"/>
  <c r="X10" i="19"/>
  <c r="X17" i="19"/>
  <c r="X11" i="19"/>
  <c r="X12" i="19"/>
  <c r="X16" i="19"/>
  <c r="P9" i="20"/>
  <c r="P48" i="20" s="1"/>
  <c r="BD16" i="19"/>
  <c r="AJ16" i="10"/>
  <c r="BY40" i="1"/>
  <c r="X7" i="19"/>
  <c r="ES4" i="2"/>
  <c r="ER42" i="2"/>
  <c r="ER70" i="2"/>
  <c r="ER68" i="2"/>
  <c r="ER65" i="2"/>
  <c r="ER67" i="2"/>
  <c r="ER63" i="2"/>
  <c r="ER69" i="2"/>
  <c r="ER43" i="2"/>
  <c r="AG78" i="10"/>
  <c r="AG86" i="10" s="1"/>
  <c r="DO58" i="2"/>
  <c r="AG19" i="3" s="1"/>
  <c r="X61" i="16"/>
  <c r="U61" i="16"/>
  <c r="Q61" i="16"/>
  <c r="M61" i="16"/>
  <c r="I61" i="16"/>
  <c r="AA61" i="16"/>
  <c r="W61" i="16"/>
  <c r="T61" i="16"/>
  <c r="P61" i="16"/>
  <c r="L61" i="16"/>
  <c r="V61" i="16"/>
  <c r="N61" i="16"/>
  <c r="Z61" i="16"/>
  <c r="S61" i="16"/>
  <c r="K61" i="16"/>
  <c r="Y61" i="16"/>
  <c r="J61" i="16"/>
  <c r="R61" i="16"/>
  <c r="O61" i="16"/>
  <c r="DP57" i="2"/>
  <c r="DP44" i="2"/>
  <c r="DP64" i="2"/>
  <c r="DP11" i="2"/>
  <c r="AH77" i="10" s="1"/>
  <c r="DP39" i="2"/>
  <c r="DP55" i="2"/>
  <c r="DP62" i="2"/>
  <c r="DP49" i="2"/>
  <c r="DP37" i="2"/>
  <c r="DP54" i="2"/>
  <c r="DP12" i="2"/>
  <c r="DP9" i="2"/>
  <c r="AH75" i="10" s="1"/>
  <c r="DP56" i="2"/>
  <c r="DP50" i="2"/>
  <c r="DP10" i="2"/>
  <c r="AH76" i="10" s="1"/>
  <c r="DP38" i="2"/>
  <c r="DP48" i="2"/>
  <c r="DP41" i="2"/>
  <c r="DP7" i="2"/>
  <c r="AH73" i="10" s="1"/>
  <c r="DP40" i="2"/>
  <c r="DP66" i="2"/>
  <c r="DP61" i="2"/>
  <c r="DP6" i="2"/>
  <c r="AH72" i="10" s="1"/>
  <c r="DP8" i="2"/>
  <c r="AH74" i="10" s="1"/>
  <c r="DO51" i="2"/>
  <c r="AG12" i="3" s="1"/>
  <c r="AG16" i="3" s="1"/>
  <c r="DO13" i="2"/>
  <c r="DO45" i="2"/>
  <c r="AG5" i="3" s="1"/>
  <c r="AG9" i="3" s="1"/>
  <c r="G50" i="18"/>
  <c r="G89" i="10"/>
  <c r="G91" i="10" s="1"/>
  <c r="H61" i="16"/>
  <c r="G61" i="16"/>
  <c r="G63" i="16" s="1"/>
  <c r="H58" i="16" s="1"/>
  <c r="BJ73" i="21" l="1"/>
  <c r="BJ76" i="21" s="1"/>
  <c r="BJ80" i="21" s="1"/>
  <c r="BJ85" i="21" s="1"/>
  <c r="BJ86" i="21" s="1"/>
  <c r="ES33" i="2"/>
  <c r="ES32" i="2"/>
  <c r="ES28" i="2"/>
  <c r="ES27" i="2"/>
  <c r="ES31" i="2"/>
  <c r="ES30" i="2"/>
  <c r="ES29" i="2"/>
  <c r="ES26" i="2"/>
  <c r="ER34" i="2"/>
  <c r="BM19" i="1"/>
  <c r="BM30" i="1" s="1"/>
  <c r="BL21" i="21"/>
  <c r="BM15" i="1"/>
  <c r="BM26" i="1" s="1"/>
  <c r="BL17" i="21"/>
  <c r="BL16" i="1"/>
  <c r="BL27" i="1" s="1"/>
  <c r="BK18" i="21"/>
  <c r="BM20" i="1"/>
  <c r="BM31" i="1" s="1"/>
  <c r="BL22" i="21"/>
  <c r="BL16" i="21"/>
  <c r="BM14" i="1"/>
  <c r="BM25" i="1" s="1"/>
  <c r="BL17" i="1"/>
  <c r="BL28" i="1" s="1"/>
  <c r="BK19" i="21"/>
  <c r="BL18" i="1"/>
  <c r="BL29" i="1" s="1"/>
  <c r="BK20" i="21"/>
  <c r="AG93" i="10"/>
  <c r="AG82" i="21"/>
  <c r="ES22" i="2"/>
  <c r="ES17" i="2"/>
  <c r="BK68" i="21" s="1"/>
  <c r="ES20" i="2"/>
  <c r="BK71" i="21" s="1"/>
  <c r="ES21" i="2"/>
  <c r="BK72" i="21" s="1"/>
  <c r="ES19" i="2"/>
  <c r="BK70" i="21" s="1"/>
  <c r="ES18" i="2"/>
  <c r="BK69" i="21" s="1"/>
  <c r="ES16" i="2"/>
  <c r="BK67" i="21" s="1"/>
  <c r="ER23" i="2"/>
  <c r="E41" i="3"/>
  <c r="F41" i="3" s="1"/>
  <c r="G41" i="3" s="1"/>
  <c r="H41" i="3" s="1"/>
  <c r="I41" i="3" s="1"/>
  <c r="AD27" i="3"/>
  <c r="AC29" i="3"/>
  <c r="DP72" i="2"/>
  <c r="AH25" i="3" s="1"/>
  <c r="ES71" i="2"/>
  <c r="AU80" i="10"/>
  <c r="AT82" i="10"/>
  <c r="AT90" i="10" s="1"/>
  <c r="J49" i="10"/>
  <c r="I60" i="10"/>
  <c r="I89" i="10" s="1"/>
  <c r="I91" i="10" s="1"/>
  <c r="I97" i="10" s="1"/>
  <c r="I98" i="10" s="1"/>
  <c r="AG22" i="3"/>
  <c r="AG43" i="1"/>
  <c r="AG45" i="1" s="1"/>
  <c r="AE38" i="3"/>
  <c r="BC34" i="3"/>
  <c r="AH32" i="1"/>
  <c r="AI18" i="10"/>
  <c r="AI29" i="10" s="1"/>
  <c r="AI38" i="10" s="1"/>
  <c r="AI19" i="10"/>
  <c r="AI30" i="10" s="1"/>
  <c r="AI39" i="10" s="1"/>
  <c r="AI22" i="10"/>
  <c r="AI33" i="10" s="1"/>
  <c r="AI42" i="10" s="1"/>
  <c r="AI21" i="10"/>
  <c r="AI32" i="10" s="1"/>
  <c r="AI41" i="10" s="1"/>
  <c r="AI20" i="10"/>
  <c r="AI31" i="10" s="1"/>
  <c r="AI40" i="10" s="1"/>
  <c r="AI17" i="10"/>
  <c r="AI28" i="10" s="1"/>
  <c r="AI37" i="10" s="1"/>
  <c r="BY44" i="1"/>
  <c r="AK16" i="10"/>
  <c r="BZ40" i="1"/>
  <c r="BZ44" i="1" s="1"/>
  <c r="DP58" i="2"/>
  <c r="AH19" i="3" s="1"/>
  <c r="ET4" i="2"/>
  <c r="ES63" i="2"/>
  <c r="ES42" i="2"/>
  <c r="ES70" i="2"/>
  <c r="ES43" i="2"/>
  <c r="ES68" i="2"/>
  <c r="ES65" i="2"/>
  <c r="ES67" i="2"/>
  <c r="ES69" i="2"/>
  <c r="F10" i="20"/>
  <c r="F52" i="20" s="1"/>
  <c r="AH78" i="10"/>
  <c r="AH86" i="10" s="1"/>
  <c r="DP13" i="2"/>
  <c r="DP45" i="2"/>
  <c r="AH5" i="3" s="1"/>
  <c r="AH9" i="3" s="1"/>
  <c r="DQ56" i="2"/>
  <c r="DQ49" i="2"/>
  <c r="DQ7" i="2"/>
  <c r="AI73" i="10" s="1"/>
  <c r="DQ37" i="2"/>
  <c r="DQ11" i="2"/>
  <c r="AI77" i="10" s="1"/>
  <c r="DQ57" i="2"/>
  <c r="DQ10" i="2"/>
  <c r="AI76" i="10" s="1"/>
  <c r="DQ62" i="2"/>
  <c r="DQ55" i="2"/>
  <c r="DQ41" i="2"/>
  <c r="DQ48" i="2"/>
  <c r="DQ40" i="2"/>
  <c r="DQ9" i="2"/>
  <c r="AI75" i="10" s="1"/>
  <c r="DQ6" i="2"/>
  <c r="AI72" i="10" s="1"/>
  <c r="DQ66" i="2"/>
  <c r="DQ61" i="2"/>
  <c r="DQ54" i="2"/>
  <c r="DQ12" i="2"/>
  <c r="DQ39" i="2"/>
  <c r="DQ8" i="2"/>
  <c r="AI74" i="10" s="1"/>
  <c r="DQ64" i="2"/>
  <c r="DQ44" i="2"/>
  <c r="DQ50" i="2"/>
  <c r="DQ38" i="2"/>
  <c r="DP51" i="2"/>
  <c r="AH12" i="3" s="1"/>
  <c r="AH16" i="3" s="1"/>
  <c r="G51" i="18"/>
  <c r="G9" i="4"/>
  <c r="G97" i="10"/>
  <c r="G98" i="10" s="1"/>
  <c r="H97" i="10"/>
  <c r="H98" i="10" s="1"/>
  <c r="H9" i="4"/>
  <c r="ET33" i="2" l="1"/>
  <c r="ET32" i="2"/>
  <c r="ET31" i="2"/>
  <c r="ET27" i="2"/>
  <c r="ET30" i="2"/>
  <c r="ET29" i="2"/>
  <c r="ET28" i="2"/>
  <c r="ET26" i="2"/>
  <c r="ET34" i="2" s="1"/>
  <c r="BK73" i="21"/>
  <c r="BK76" i="21" s="1"/>
  <c r="BK80" i="21" s="1"/>
  <c r="BK85" i="21" s="1"/>
  <c r="BK86" i="21" s="1"/>
  <c r="ES34" i="2"/>
  <c r="Z33" i="19"/>
  <c r="BM18" i="1"/>
  <c r="BM29" i="1" s="1"/>
  <c r="BL20" i="21"/>
  <c r="BN15" i="1"/>
  <c r="BN26" i="1" s="1"/>
  <c r="BM17" i="21"/>
  <c r="BM28" i="21" s="1"/>
  <c r="BM37" i="21" s="1"/>
  <c r="BM17" i="1"/>
  <c r="BM28" i="1" s="1"/>
  <c r="BL19" i="21"/>
  <c r="BM16" i="1"/>
  <c r="BM27" i="1" s="1"/>
  <c r="BL18" i="21"/>
  <c r="BM16" i="21"/>
  <c r="BM27" i="21" s="1"/>
  <c r="BM36" i="21" s="1"/>
  <c r="BN14" i="1"/>
  <c r="BN25" i="1" s="1"/>
  <c r="BN20" i="1"/>
  <c r="BN31" i="1" s="1"/>
  <c r="BM22" i="21"/>
  <c r="BM33" i="21" s="1"/>
  <c r="BM42" i="21" s="1"/>
  <c r="BN19" i="1"/>
  <c r="BN30" i="1" s="1"/>
  <c r="BM21" i="21"/>
  <c r="BM32" i="21" s="1"/>
  <c r="BM41" i="21" s="1"/>
  <c r="AH93" i="10"/>
  <c r="AH82" i="21"/>
  <c r="ET22" i="2"/>
  <c r="ET21" i="2"/>
  <c r="BL72" i="21" s="1"/>
  <c r="ET20" i="2"/>
  <c r="BL71" i="21" s="1"/>
  <c r="ET19" i="2"/>
  <c r="BL70" i="21" s="1"/>
  <c r="ET17" i="2"/>
  <c r="BL68" i="21" s="1"/>
  <c r="ET18" i="2"/>
  <c r="BL69" i="21" s="1"/>
  <c r="ET16" i="2"/>
  <c r="BL67" i="21" s="1"/>
  <c r="ES23" i="2"/>
  <c r="E20" i="19"/>
  <c r="E21" i="19" s="1"/>
  <c r="AE27" i="3"/>
  <c r="AD29" i="3"/>
  <c r="ET71" i="2"/>
  <c r="AV80" i="10"/>
  <c r="AU82" i="10"/>
  <c r="AU90" i="10" s="1"/>
  <c r="I9" i="4"/>
  <c r="I13" i="4" s="1"/>
  <c r="K49" i="10"/>
  <c r="J60" i="10"/>
  <c r="J89" i="10" s="1"/>
  <c r="J91" i="10" s="1"/>
  <c r="E43" i="3"/>
  <c r="J41" i="3"/>
  <c r="I43" i="3"/>
  <c r="I31" i="3" s="1"/>
  <c r="BD34" i="3"/>
  <c r="F43" i="3"/>
  <c r="F31" i="3" s="1"/>
  <c r="F46" i="3" s="1"/>
  <c r="AF38" i="3"/>
  <c r="AH22" i="3"/>
  <c r="AH43" i="1"/>
  <c r="AH45" i="1" s="1"/>
  <c r="AJ21" i="10"/>
  <c r="AJ32" i="10" s="1"/>
  <c r="AJ41" i="10" s="1"/>
  <c r="AI32" i="1"/>
  <c r="AI82" i="21" s="1"/>
  <c r="AJ17" i="10"/>
  <c r="AJ28" i="10" s="1"/>
  <c r="AJ37" i="10" s="1"/>
  <c r="Z8" i="19"/>
  <c r="AJ20" i="10"/>
  <c r="AJ31" i="10" s="1"/>
  <c r="AJ40" i="10" s="1"/>
  <c r="Z11" i="19"/>
  <c r="AJ18" i="10"/>
  <c r="AJ29" i="10" s="1"/>
  <c r="AJ38" i="10" s="1"/>
  <c r="AJ19" i="10"/>
  <c r="AJ30" i="10" s="1"/>
  <c r="AJ39" i="10" s="1"/>
  <c r="Z10" i="19"/>
  <c r="AJ22" i="10"/>
  <c r="AJ33" i="10" s="1"/>
  <c r="AJ42" i="10" s="1"/>
  <c r="Z13" i="19"/>
  <c r="DQ72" i="2"/>
  <c r="AI25" i="3" s="1"/>
  <c r="CA40" i="1"/>
  <c r="CA44" i="1" s="1"/>
  <c r="AL16" i="10"/>
  <c r="AG27" i="10"/>
  <c r="AG36" i="10" s="1"/>
  <c r="AG43" i="10" s="1"/>
  <c r="AG87" i="10" s="1"/>
  <c r="Z7" i="19"/>
  <c r="EU4" i="2"/>
  <c r="ET63" i="2"/>
  <c r="ET70" i="2"/>
  <c r="ET43" i="2"/>
  <c r="ET42" i="2"/>
  <c r="ET69" i="2"/>
  <c r="ET68" i="2"/>
  <c r="ET67" i="2"/>
  <c r="ET65" i="2"/>
  <c r="DQ58" i="2"/>
  <c r="AI19" i="3" s="1"/>
  <c r="AI78" i="10"/>
  <c r="AI86" i="10" s="1"/>
  <c r="DQ13" i="2"/>
  <c r="DQ51" i="2"/>
  <c r="AI12" i="3" s="1"/>
  <c r="AI16" i="3" s="1"/>
  <c r="DR62" i="2"/>
  <c r="DR55" i="2"/>
  <c r="DR49" i="2"/>
  <c r="DR41" i="2"/>
  <c r="DR37" i="2"/>
  <c r="DR9" i="2"/>
  <c r="AJ75" i="10" s="1"/>
  <c r="DR64" i="2"/>
  <c r="DR44" i="2"/>
  <c r="DR11" i="2"/>
  <c r="AJ77" i="10" s="1"/>
  <c r="DR56" i="2"/>
  <c r="DR6" i="2"/>
  <c r="AJ72" i="10" s="1"/>
  <c r="DR66" i="2"/>
  <c r="DR61" i="2"/>
  <c r="DR54" i="2"/>
  <c r="DR48" i="2"/>
  <c r="DR40" i="2"/>
  <c r="DR12" i="2"/>
  <c r="DR8" i="2"/>
  <c r="AJ74" i="10" s="1"/>
  <c r="DR57" i="2"/>
  <c r="DR39" i="2"/>
  <c r="DR7" i="2"/>
  <c r="AJ73" i="10" s="1"/>
  <c r="DR50" i="2"/>
  <c r="DR38" i="2"/>
  <c r="DR10" i="2"/>
  <c r="AJ76" i="10" s="1"/>
  <c r="DQ45" i="2"/>
  <c r="AI5" i="3" s="1"/>
  <c r="AI9" i="3" s="1"/>
  <c r="E29" i="19"/>
  <c r="H13" i="4"/>
  <c r="H10" i="4"/>
  <c r="G13" i="4"/>
  <c r="G10" i="4"/>
  <c r="E9" i="8"/>
  <c r="H50" i="18"/>
  <c r="H63" i="16"/>
  <c r="BL73" i="21" l="1"/>
  <c r="BL76" i="21" s="1"/>
  <c r="BL80" i="21" s="1"/>
  <c r="BL85" i="21" s="1"/>
  <c r="BL86" i="21" s="1"/>
  <c r="EU32" i="2"/>
  <c r="EU31" i="2"/>
  <c r="EU30" i="2"/>
  <c r="EU33" i="2"/>
  <c r="EU29" i="2"/>
  <c r="EU28" i="2"/>
  <c r="EU27" i="2"/>
  <c r="EU26" i="2"/>
  <c r="BO19" i="1"/>
  <c r="BO30" i="1" s="1"/>
  <c r="BN21" i="21"/>
  <c r="BN32" i="21" s="1"/>
  <c r="BN41" i="21" s="1"/>
  <c r="BN16" i="21"/>
  <c r="BN27" i="21" s="1"/>
  <c r="BN36" i="21" s="1"/>
  <c r="BO14" i="1"/>
  <c r="BO25" i="1" s="1"/>
  <c r="BN16" i="1"/>
  <c r="BN27" i="1" s="1"/>
  <c r="BM18" i="21"/>
  <c r="BM29" i="21" s="1"/>
  <c r="BM38" i="21" s="1"/>
  <c r="BO15" i="1"/>
  <c r="BO26" i="1" s="1"/>
  <c r="BN17" i="21"/>
  <c r="BN28" i="21" s="1"/>
  <c r="BN37" i="21" s="1"/>
  <c r="BO20" i="1"/>
  <c r="BO31" i="1" s="1"/>
  <c r="BN22" i="21"/>
  <c r="BN33" i="21" s="1"/>
  <c r="BN42" i="21" s="1"/>
  <c r="BN17" i="1"/>
  <c r="BN28" i="1" s="1"/>
  <c r="BM19" i="21"/>
  <c r="BM30" i="21" s="1"/>
  <c r="BM39" i="21" s="1"/>
  <c r="BN18" i="1"/>
  <c r="BN29" i="1" s="1"/>
  <c r="BM20" i="21"/>
  <c r="BM31" i="21" s="1"/>
  <c r="BM40" i="21" s="1"/>
  <c r="EU21" i="2"/>
  <c r="BM72" i="21" s="1"/>
  <c r="EU20" i="2"/>
  <c r="BM71" i="21" s="1"/>
  <c r="EU22" i="2"/>
  <c r="EU19" i="2"/>
  <c r="BM70" i="21" s="1"/>
  <c r="EU18" i="2"/>
  <c r="BM69" i="21" s="1"/>
  <c r="EU17" i="2"/>
  <c r="BM68" i="21" s="1"/>
  <c r="EU16" i="2"/>
  <c r="BM67" i="21" s="1"/>
  <c r="ET23" i="2"/>
  <c r="F29" i="18"/>
  <c r="F29" i="19"/>
  <c r="E24" i="19"/>
  <c r="E26" i="19" s="1"/>
  <c r="F26" i="19" s="1"/>
  <c r="F21" i="19"/>
  <c r="AF27" i="3"/>
  <c r="AE29" i="3"/>
  <c r="I10" i="4"/>
  <c r="EU71" i="2"/>
  <c r="AW80" i="10"/>
  <c r="AV82" i="10"/>
  <c r="AV90" i="10" s="1"/>
  <c r="DR72" i="2"/>
  <c r="AJ25" i="3" s="1"/>
  <c r="J9" i="4"/>
  <c r="J97" i="10"/>
  <c r="J98" i="10" s="1"/>
  <c r="L49" i="10"/>
  <c r="K60" i="10"/>
  <c r="K89" i="10" s="1"/>
  <c r="K91" i="10" s="1"/>
  <c r="BE34" i="3"/>
  <c r="G43" i="3"/>
  <c r="G31" i="3" s="1"/>
  <c r="G46" i="3" s="1"/>
  <c r="K41" i="3"/>
  <c r="J43" i="3"/>
  <c r="J31" i="3" s="1"/>
  <c r="J46" i="3" s="1"/>
  <c r="AJ32" i="1"/>
  <c r="AJ82" i="21" s="1"/>
  <c r="Z12" i="19"/>
  <c r="AK20" i="10"/>
  <c r="AK31" i="10" s="1"/>
  <c r="AK40" i="10" s="1"/>
  <c r="AK22" i="10"/>
  <c r="AK33" i="10" s="1"/>
  <c r="AK42" i="10" s="1"/>
  <c r="AK19" i="10"/>
  <c r="AK30" i="10" s="1"/>
  <c r="AK39" i="10" s="1"/>
  <c r="AK18" i="10"/>
  <c r="AK29" i="10" s="1"/>
  <c r="AK38" i="10" s="1"/>
  <c r="AI43" i="1"/>
  <c r="AI45" i="1" s="1"/>
  <c r="AI22" i="3"/>
  <c r="AI93" i="10"/>
  <c r="AK17" i="10"/>
  <c r="AK28" i="10" s="1"/>
  <c r="AK37" i="10" s="1"/>
  <c r="AK21" i="10"/>
  <c r="AK32" i="10" s="1"/>
  <c r="AK41" i="10" s="1"/>
  <c r="AM16" i="10"/>
  <c r="AH27" i="10"/>
  <c r="AH36" i="10" s="1"/>
  <c r="AH43" i="10" s="1"/>
  <c r="AH87" i="10" s="1"/>
  <c r="CB40" i="1"/>
  <c r="CB44" i="1" s="1"/>
  <c r="EV4" i="2"/>
  <c r="EU43" i="2"/>
  <c r="EU70" i="2"/>
  <c r="EU68" i="2"/>
  <c r="EU63" i="2"/>
  <c r="EU67" i="2"/>
  <c r="EU42" i="2"/>
  <c r="EU69" i="2"/>
  <c r="EU65" i="2"/>
  <c r="AJ78" i="10"/>
  <c r="AJ86" i="10" s="1"/>
  <c r="DR58" i="2"/>
  <c r="AJ19" i="3" s="1"/>
  <c r="DS50" i="2"/>
  <c r="DS39" i="2"/>
  <c r="DS11" i="2"/>
  <c r="AK77" i="10" s="1"/>
  <c r="DS66" i="2"/>
  <c r="DS61" i="2"/>
  <c r="DS56" i="2"/>
  <c r="DS44" i="2"/>
  <c r="DS48" i="2"/>
  <c r="DS9" i="2"/>
  <c r="AK75" i="10" s="1"/>
  <c r="DS7" i="2"/>
  <c r="AK73" i="10" s="1"/>
  <c r="DS40" i="2"/>
  <c r="DS62" i="2"/>
  <c r="DS6" i="2"/>
  <c r="AK72" i="10" s="1"/>
  <c r="DS49" i="2"/>
  <c r="DS38" i="2"/>
  <c r="DS10" i="2"/>
  <c r="AK76" i="10" s="1"/>
  <c r="DS64" i="2"/>
  <c r="DS54" i="2"/>
  <c r="DS41" i="2"/>
  <c r="DS37" i="2"/>
  <c r="DS55" i="2"/>
  <c r="DS12" i="2"/>
  <c r="DS8" i="2"/>
  <c r="AK74" i="10" s="1"/>
  <c r="DS57" i="2"/>
  <c r="DR45" i="2"/>
  <c r="AJ5" i="3" s="1"/>
  <c r="AJ9" i="3" s="1"/>
  <c r="Z30" i="19" s="1"/>
  <c r="DR51" i="2"/>
  <c r="AJ12" i="3" s="1"/>
  <c r="AJ16" i="3" s="1"/>
  <c r="Z31" i="19" s="1"/>
  <c r="DR13" i="2"/>
  <c r="E31" i="3"/>
  <c r="I46" i="3"/>
  <c r="I58" i="16"/>
  <c r="J58" i="16" s="1"/>
  <c r="H51" i="18"/>
  <c r="H30" i="4"/>
  <c r="H15" i="4"/>
  <c r="I30" i="4"/>
  <c r="I15" i="4"/>
  <c r="E10" i="8"/>
  <c r="F10" i="8" s="1"/>
  <c r="F9" i="8"/>
  <c r="G30" i="4"/>
  <c r="G15" i="4"/>
  <c r="E13" i="8"/>
  <c r="BM73" i="21" l="1"/>
  <c r="BM76" i="21" s="1"/>
  <c r="EV31" i="2"/>
  <c r="EV33" i="2"/>
  <c r="EV32" i="2"/>
  <c r="EV30" i="2"/>
  <c r="EV29" i="2"/>
  <c r="EV28" i="2"/>
  <c r="EV27" i="2"/>
  <c r="EV26" i="2"/>
  <c r="EU34" i="2"/>
  <c r="BM43" i="21"/>
  <c r="BM77" i="21" s="1"/>
  <c r="BM80" i="21" s="1"/>
  <c r="BM85" i="21" s="1"/>
  <c r="BM86" i="21" s="1"/>
  <c r="BO18" i="1"/>
  <c r="BO29" i="1" s="1"/>
  <c r="BN20" i="21"/>
  <c r="BN31" i="21" s="1"/>
  <c r="BN40" i="21" s="1"/>
  <c r="BP20" i="1"/>
  <c r="BP31" i="1" s="1"/>
  <c r="BO22" i="21"/>
  <c r="BO33" i="21" s="1"/>
  <c r="BO42" i="21" s="1"/>
  <c r="BO16" i="1"/>
  <c r="BO27" i="1" s="1"/>
  <c r="BN18" i="21"/>
  <c r="BN29" i="21" s="1"/>
  <c r="BN38" i="21" s="1"/>
  <c r="BO17" i="1"/>
  <c r="BO28" i="1" s="1"/>
  <c r="BN19" i="21"/>
  <c r="BN30" i="21" s="1"/>
  <c r="BN39" i="21" s="1"/>
  <c r="BP19" i="1"/>
  <c r="BP30" i="1" s="1"/>
  <c r="BO21" i="21"/>
  <c r="BO32" i="21" s="1"/>
  <c r="BO41" i="21" s="1"/>
  <c r="BP15" i="1"/>
  <c r="BP26" i="1" s="1"/>
  <c r="BO17" i="21"/>
  <c r="BO28" i="21" s="1"/>
  <c r="BO37" i="21" s="1"/>
  <c r="BO16" i="21"/>
  <c r="BO27" i="21" s="1"/>
  <c r="BO36" i="21" s="1"/>
  <c r="BP14" i="1"/>
  <c r="BP25" i="1" s="1"/>
  <c r="EV20" i="2"/>
  <c r="BN71" i="21" s="1"/>
  <c r="EV19" i="2"/>
  <c r="BN70" i="21" s="1"/>
  <c r="EV22" i="2"/>
  <c r="EV18" i="2"/>
  <c r="BN69" i="21" s="1"/>
  <c r="EV21" i="2"/>
  <c r="BN72" i="21" s="1"/>
  <c r="EV16" i="2"/>
  <c r="BN67" i="21" s="1"/>
  <c r="EV17" i="2"/>
  <c r="BN68" i="21" s="1"/>
  <c r="EU23" i="2"/>
  <c r="AG27" i="3"/>
  <c r="AF29" i="3"/>
  <c r="EV71" i="2"/>
  <c r="AX80" i="10"/>
  <c r="AW82" i="10"/>
  <c r="AW90" i="10" s="1"/>
  <c r="K9" i="4"/>
  <c r="K97" i="10"/>
  <c r="K98" i="10" s="1"/>
  <c r="M49" i="10"/>
  <c r="L60" i="10"/>
  <c r="L89" i="10" s="1"/>
  <c r="L91" i="10" s="1"/>
  <c r="J13" i="4"/>
  <c r="J10" i="4"/>
  <c r="AJ93" i="10"/>
  <c r="AJ43" i="1"/>
  <c r="AJ45" i="1" s="1"/>
  <c r="L41" i="3"/>
  <c r="K43" i="3"/>
  <c r="BF34" i="3"/>
  <c r="H43" i="3"/>
  <c r="AK32" i="1"/>
  <c r="AL18" i="10"/>
  <c r="AL29" i="10" s="1"/>
  <c r="AL38" i="10" s="1"/>
  <c r="AL20" i="10"/>
  <c r="AL31" i="10" s="1"/>
  <c r="AL40" i="10" s="1"/>
  <c r="AL22" i="10"/>
  <c r="AL33" i="10" s="1"/>
  <c r="AL42" i="10" s="1"/>
  <c r="AJ22" i="3"/>
  <c r="AL21" i="10"/>
  <c r="AL32" i="10" s="1"/>
  <c r="AL41" i="10" s="1"/>
  <c r="AL17" i="10"/>
  <c r="AL28" i="10" s="1"/>
  <c r="AL37" i="10" s="1"/>
  <c r="AL19" i="10"/>
  <c r="AL30" i="10" s="1"/>
  <c r="AL39" i="10" s="1"/>
  <c r="E46" i="3"/>
  <c r="DS72" i="2"/>
  <c r="AK25" i="3" s="1"/>
  <c r="CC40" i="1"/>
  <c r="BG16" i="19"/>
  <c r="AN16" i="10"/>
  <c r="AI27" i="10"/>
  <c r="AI36" i="10" s="1"/>
  <c r="AI43" i="10" s="1"/>
  <c r="AI87" i="10" s="1"/>
  <c r="EW4" i="2"/>
  <c r="EV42" i="2"/>
  <c r="EV43" i="2"/>
  <c r="EV63" i="2"/>
  <c r="EV68" i="2"/>
  <c r="EV65" i="2"/>
  <c r="EV70" i="2"/>
  <c r="EV67" i="2"/>
  <c r="EV69" i="2"/>
  <c r="AK78" i="10"/>
  <c r="AK86" i="10" s="1"/>
  <c r="DS51" i="2"/>
  <c r="AK12" i="3" s="1"/>
  <c r="AK16" i="3" s="1"/>
  <c r="J50" i="18"/>
  <c r="J63" i="16"/>
  <c r="DT56" i="2"/>
  <c r="DT40" i="2"/>
  <c r="DT7" i="2"/>
  <c r="AL73" i="10" s="1"/>
  <c r="DT49" i="2"/>
  <c r="DT50" i="2"/>
  <c r="DT61" i="2"/>
  <c r="DT38" i="2"/>
  <c r="DT8" i="2"/>
  <c r="AL74" i="10" s="1"/>
  <c r="DT57" i="2"/>
  <c r="DT37" i="2"/>
  <c r="DT62" i="2"/>
  <c r="DT55" i="2"/>
  <c r="DT39" i="2"/>
  <c r="DT6" i="2"/>
  <c r="AL72" i="10" s="1"/>
  <c r="DT44" i="2"/>
  <c r="DT9" i="2"/>
  <c r="AL75" i="10" s="1"/>
  <c r="DT66" i="2"/>
  <c r="DT54" i="2"/>
  <c r="DT11" i="2"/>
  <c r="AL77" i="10" s="1"/>
  <c r="DT41" i="2"/>
  <c r="DT64" i="2"/>
  <c r="DT48" i="2"/>
  <c r="DT10" i="2"/>
  <c r="AL76" i="10" s="1"/>
  <c r="DT12" i="2"/>
  <c r="DS58" i="2"/>
  <c r="AK19" i="3" s="1"/>
  <c r="DS45" i="2"/>
  <c r="AK5" i="3" s="1"/>
  <c r="AK9" i="3" s="1"/>
  <c r="DS13" i="2"/>
  <c r="E15" i="8"/>
  <c r="F13" i="8"/>
  <c r="H25" i="4"/>
  <c r="H28" i="4" s="1"/>
  <c r="H31" i="4"/>
  <c r="G31" i="4"/>
  <c r="G25" i="4"/>
  <c r="I31" i="4"/>
  <c r="I25" i="4"/>
  <c r="I50" i="18"/>
  <c r="I63" i="16"/>
  <c r="I51" i="18" s="1"/>
  <c r="BN73" i="21" l="1"/>
  <c r="BN76" i="21" s="1"/>
  <c r="EW33" i="2"/>
  <c r="EW32" i="2"/>
  <c r="EW28" i="2"/>
  <c r="EW31" i="2"/>
  <c r="EW27" i="2"/>
  <c r="EW30" i="2"/>
  <c r="EW29" i="2"/>
  <c r="EW26" i="2"/>
  <c r="EV34" i="2"/>
  <c r="AC33" i="19"/>
  <c r="BN43" i="21"/>
  <c r="BN77" i="21" s="1"/>
  <c r="BN80" i="21" s="1"/>
  <c r="BN85" i="21" s="1"/>
  <c r="BN86" i="21" s="1"/>
  <c r="BP16" i="21"/>
  <c r="BP27" i="21" s="1"/>
  <c r="BP36" i="21" s="1"/>
  <c r="BQ14" i="1"/>
  <c r="BQ25" i="1" s="1"/>
  <c r="BQ15" i="1"/>
  <c r="BQ26" i="1" s="1"/>
  <c r="BP17" i="21"/>
  <c r="BP28" i="21" s="1"/>
  <c r="BP37" i="21" s="1"/>
  <c r="BP17" i="1"/>
  <c r="BP28" i="1" s="1"/>
  <c r="BO19" i="21"/>
  <c r="BO30" i="21" s="1"/>
  <c r="BO39" i="21" s="1"/>
  <c r="BQ20" i="1"/>
  <c r="BQ31" i="1" s="1"/>
  <c r="BP22" i="21"/>
  <c r="BP33" i="21" s="1"/>
  <c r="BP42" i="21" s="1"/>
  <c r="BQ19" i="1"/>
  <c r="BQ30" i="1" s="1"/>
  <c r="BP21" i="21"/>
  <c r="BP32" i="21" s="1"/>
  <c r="BP41" i="21" s="1"/>
  <c r="BP16" i="1"/>
  <c r="BP27" i="1" s="1"/>
  <c r="BO18" i="21"/>
  <c r="BO29" i="21" s="1"/>
  <c r="BO38" i="21" s="1"/>
  <c r="BP18" i="1"/>
  <c r="BP29" i="1" s="1"/>
  <c r="BO20" i="21"/>
  <c r="BO31" i="21" s="1"/>
  <c r="BO40" i="21" s="1"/>
  <c r="AK93" i="10"/>
  <c r="AK82" i="21"/>
  <c r="EW22" i="2"/>
  <c r="EW20" i="2"/>
  <c r="BO71" i="21" s="1"/>
  <c r="EW19" i="2"/>
  <c r="BO70" i="21" s="1"/>
  <c r="EW17" i="2"/>
  <c r="BO68" i="21" s="1"/>
  <c r="EW21" i="2"/>
  <c r="BO72" i="21" s="1"/>
  <c r="EW16" i="2"/>
  <c r="BO67" i="21" s="1"/>
  <c r="EW18" i="2"/>
  <c r="BO69" i="21" s="1"/>
  <c r="E34" i="19"/>
  <c r="F34" i="19" s="1"/>
  <c r="F33" i="19"/>
  <c r="EV23" i="2"/>
  <c r="AH27" i="3"/>
  <c r="AG29" i="3"/>
  <c r="EW71" i="2"/>
  <c r="AY80" i="10"/>
  <c r="AX82" i="10"/>
  <c r="AX90" i="10" s="1"/>
  <c r="L97" i="10"/>
  <c r="L98" i="10" s="1"/>
  <c r="H29" i="19" s="1"/>
  <c r="I29" i="19" s="1"/>
  <c r="L9" i="4"/>
  <c r="H10" i="20"/>
  <c r="H52" i="20" s="1"/>
  <c r="K13" i="4"/>
  <c r="K10" i="4"/>
  <c r="N49" i="10"/>
  <c r="M60" i="10"/>
  <c r="M89" i="10" s="1"/>
  <c r="M91" i="10" s="1"/>
  <c r="J15" i="4"/>
  <c r="J30" i="4"/>
  <c r="AK22" i="3"/>
  <c r="F33" i="18"/>
  <c r="BG34" i="3"/>
  <c r="K31" i="3"/>
  <c r="H31" i="3"/>
  <c r="H46" i="3" s="1"/>
  <c r="M41" i="3"/>
  <c r="L43" i="3"/>
  <c r="L31" i="3" s="1"/>
  <c r="L46" i="3" s="1"/>
  <c r="AK43" i="1"/>
  <c r="AK45" i="1" s="1"/>
  <c r="AL32" i="1"/>
  <c r="AL82" i="21" s="1"/>
  <c r="AM22" i="10"/>
  <c r="AM33" i="10" s="1"/>
  <c r="AM42" i="10" s="1"/>
  <c r="AM18" i="10"/>
  <c r="AM29" i="10" s="1"/>
  <c r="AM38" i="10" s="1"/>
  <c r="AM17" i="10"/>
  <c r="AM28" i="10" s="1"/>
  <c r="AM37" i="10" s="1"/>
  <c r="AM21" i="10"/>
  <c r="AM32" i="10" s="1"/>
  <c r="AM41" i="10" s="1"/>
  <c r="AM19" i="10"/>
  <c r="AM30" i="10" s="1"/>
  <c r="AM39" i="10" s="1"/>
  <c r="AM20" i="10"/>
  <c r="AM31" i="10" s="1"/>
  <c r="AM40" i="10" s="1"/>
  <c r="DT72" i="2"/>
  <c r="AL25" i="3" s="1"/>
  <c r="CD40" i="1"/>
  <c r="CD44" i="1" s="1"/>
  <c r="AO16" i="10"/>
  <c r="AJ27" i="10"/>
  <c r="AJ36" i="10" s="1"/>
  <c r="AJ43" i="10" s="1"/>
  <c r="AJ87" i="10" s="1"/>
  <c r="AC7" i="19"/>
  <c r="CC44" i="1"/>
  <c r="EX4" i="2"/>
  <c r="EW43" i="2"/>
  <c r="EW63" i="2"/>
  <c r="EW65" i="2"/>
  <c r="EW67" i="2"/>
  <c r="EW68" i="2"/>
  <c r="EW69" i="2"/>
  <c r="EW42" i="2"/>
  <c r="EW70" i="2"/>
  <c r="AL78" i="10"/>
  <c r="AL86" i="10" s="1"/>
  <c r="DT58" i="2"/>
  <c r="AL19" i="3" s="1"/>
  <c r="J51" i="18"/>
  <c r="K58" i="16"/>
  <c r="DT13" i="2"/>
  <c r="DU62" i="2"/>
  <c r="DU55" i="2"/>
  <c r="DU41" i="2"/>
  <c r="DU48" i="2"/>
  <c r="DU12" i="2"/>
  <c r="DU6" i="2"/>
  <c r="AM72" i="10" s="1"/>
  <c r="DU7" i="2"/>
  <c r="AM73" i="10" s="1"/>
  <c r="DU64" i="2"/>
  <c r="DU57" i="2"/>
  <c r="DU44" i="2"/>
  <c r="DU50" i="2"/>
  <c r="DU40" i="2"/>
  <c r="DU38" i="2"/>
  <c r="DU39" i="2"/>
  <c r="DU66" i="2"/>
  <c r="DU61" i="2"/>
  <c r="DU54" i="2"/>
  <c r="DU8" i="2"/>
  <c r="AM74" i="10" s="1"/>
  <c r="DU11" i="2"/>
  <c r="AM77" i="10" s="1"/>
  <c r="DU9" i="2"/>
  <c r="AM75" i="10" s="1"/>
  <c r="DU10" i="2"/>
  <c r="AM76" i="10" s="1"/>
  <c r="DU56" i="2"/>
  <c r="DU49" i="2"/>
  <c r="DU37" i="2"/>
  <c r="DT51" i="2"/>
  <c r="AL12" i="3" s="1"/>
  <c r="AL16" i="3" s="1"/>
  <c r="DT45" i="2"/>
  <c r="AL5" i="3" s="1"/>
  <c r="AL9" i="3" s="1"/>
  <c r="G28" i="4"/>
  <c r="E25" i="8"/>
  <c r="F25" i="8" s="1"/>
  <c r="F15" i="8"/>
  <c r="I28" i="4"/>
  <c r="EX33" i="2" l="1"/>
  <c r="EX32" i="2"/>
  <c r="EX31" i="2"/>
  <c r="EX27" i="2"/>
  <c r="EX30" i="2"/>
  <c r="EX29" i="2"/>
  <c r="EX28" i="2"/>
  <c r="EX26" i="2"/>
  <c r="BO73" i="21"/>
  <c r="BO76" i="21" s="1"/>
  <c r="EW34" i="2"/>
  <c r="BO43" i="21"/>
  <c r="BO77" i="21" s="1"/>
  <c r="BO80" i="21" s="1"/>
  <c r="BO85" i="21" s="1"/>
  <c r="BO86" i="21" s="1"/>
  <c r="BQ18" i="1"/>
  <c r="BQ29" i="1" s="1"/>
  <c r="BP20" i="21"/>
  <c r="BP31" i="21" s="1"/>
  <c r="BP40" i="21" s="1"/>
  <c r="BR19" i="1"/>
  <c r="BR30" i="1" s="1"/>
  <c r="BQ21" i="21"/>
  <c r="BQ32" i="21" s="1"/>
  <c r="BQ41" i="21" s="1"/>
  <c r="BR15" i="1"/>
  <c r="BR26" i="1" s="1"/>
  <c r="BQ17" i="21"/>
  <c r="BQ28" i="21" s="1"/>
  <c r="BQ37" i="21" s="1"/>
  <c r="BQ17" i="1"/>
  <c r="BQ28" i="1" s="1"/>
  <c r="BP19" i="21"/>
  <c r="BP30" i="21" s="1"/>
  <c r="BP39" i="21" s="1"/>
  <c r="BQ16" i="1"/>
  <c r="BQ27" i="1" s="1"/>
  <c r="BP18" i="21"/>
  <c r="BP29" i="21" s="1"/>
  <c r="BP38" i="21" s="1"/>
  <c r="BQ16" i="21"/>
  <c r="BQ27" i="21" s="1"/>
  <c r="BQ36" i="21" s="1"/>
  <c r="BR14" i="1"/>
  <c r="BR25" i="1" s="1"/>
  <c r="BR20" i="1"/>
  <c r="BR31" i="1" s="1"/>
  <c r="BQ22" i="21"/>
  <c r="BQ33" i="21" s="1"/>
  <c r="BQ42" i="21" s="1"/>
  <c r="E35" i="19"/>
  <c r="F34" i="18"/>
  <c r="F35" i="18" s="1"/>
  <c r="F38" i="18" s="1"/>
  <c r="EX22" i="2"/>
  <c r="EX21" i="2"/>
  <c r="BP72" i="21" s="1"/>
  <c r="EX18" i="2"/>
  <c r="BP69" i="21" s="1"/>
  <c r="EX20" i="2"/>
  <c r="BP71" i="21" s="1"/>
  <c r="EX19" i="2"/>
  <c r="BP70" i="21" s="1"/>
  <c r="EX17" i="2"/>
  <c r="BP68" i="21" s="1"/>
  <c r="EX16" i="2"/>
  <c r="BP67" i="21" s="1"/>
  <c r="EW23" i="2"/>
  <c r="AI27" i="3"/>
  <c r="AH29" i="3"/>
  <c r="EX71" i="2"/>
  <c r="AZ80" i="10"/>
  <c r="AY82" i="10"/>
  <c r="AY90" i="10" s="1"/>
  <c r="J31" i="4"/>
  <c r="J25" i="4"/>
  <c r="J28" i="4" s="1"/>
  <c r="M9" i="4"/>
  <c r="M97" i="10"/>
  <c r="M98" i="10" s="1"/>
  <c r="K15" i="4"/>
  <c r="K30" i="4"/>
  <c r="O49" i="10"/>
  <c r="N60" i="10"/>
  <c r="N89" i="10" s="1"/>
  <c r="N91" i="10" s="1"/>
  <c r="H20" i="19"/>
  <c r="L13" i="4"/>
  <c r="L10" i="4"/>
  <c r="H9" i="8"/>
  <c r="AL93" i="10"/>
  <c r="AL43" i="1"/>
  <c r="AL45" i="1" s="1"/>
  <c r="H34" i="19"/>
  <c r="K46" i="3"/>
  <c r="L58" i="3"/>
  <c r="F22" i="20" s="1"/>
  <c r="N41" i="3"/>
  <c r="M43" i="3"/>
  <c r="BH34" i="3"/>
  <c r="AL22" i="3"/>
  <c r="AM32" i="1"/>
  <c r="AM82" i="21" s="1"/>
  <c r="AN21" i="10"/>
  <c r="AN32" i="10" s="1"/>
  <c r="AN41" i="10" s="1"/>
  <c r="AC12" i="19"/>
  <c r="AN20" i="10"/>
  <c r="AN31" i="10" s="1"/>
  <c r="AN40" i="10" s="1"/>
  <c r="AC11" i="19"/>
  <c r="AN19" i="10"/>
  <c r="AN30" i="10" s="1"/>
  <c r="AN39" i="10" s="1"/>
  <c r="AC10" i="19"/>
  <c r="AN22" i="10"/>
  <c r="AN33" i="10" s="1"/>
  <c r="AN42" i="10" s="1"/>
  <c r="AC13" i="19"/>
  <c r="AN17" i="10"/>
  <c r="AN28" i="10" s="1"/>
  <c r="AN37" i="10" s="1"/>
  <c r="AC8" i="19"/>
  <c r="AN18" i="10"/>
  <c r="AN29" i="10" s="1"/>
  <c r="AN38" i="10" s="1"/>
  <c r="AC9" i="19"/>
  <c r="DU72" i="2"/>
  <c r="AM25" i="3" s="1"/>
  <c r="CF40" i="1"/>
  <c r="CF44" i="1" s="1"/>
  <c r="CE40" i="1"/>
  <c r="AP16" i="10"/>
  <c r="AK27" i="10"/>
  <c r="AK36" i="10" s="1"/>
  <c r="AK43" i="10" s="1"/>
  <c r="AK87" i="10" s="1"/>
  <c r="EY4" i="2"/>
  <c r="EX63" i="2"/>
  <c r="EX70" i="2"/>
  <c r="EX42" i="2"/>
  <c r="EX68" i="2"/>
  <c r="EX69" i="2"/>
  <c r="EX43" i="2"/>
  <c r="EX65" i="2"/>
  <c r="EX67" i="2"/>
  <c r="AM78" i="10"/>
  <c r="AM86" i="10" s="1"/>
  <c r="K63" i="16"/>
  <c r="K50" i="18"/>
  <c r="DU13" i="2"/>
  <c r="DU45" i="2"/>
  <c r="AM5" i="3" s="1"/>
  <c r="AM9" i="3" s="1"/>
  <c r="DU58" i="2"/>
  <c r="AM19" i="3" s="1"/>
  <c r="DV64" i="2"/>
  <c r="DV57" i="2"/>
  <c r="DV44" i="2"/>
  <c r="DV39" i="2"/>
  <c r="DV11" i="2"/>
  <c r="AN77" i="10" s="1"/>
  <c r="DV62" i="2"/>
  <c r="DV49" i="2"/>
  <c r="DV37" i="2"/>
  <c r="DV6" i="2"/>
  <c r="AN72" i="10" s="1"/>
  <c r="DV66" i="2"/>
  <c r="DV61" i="2"/>
  <c r="DV54" i="2"/>
  <c r="DV40" i="2"/>
  <c r="DV12" i="2"/>
  <c r="DV56" i="2"/>
  <c r="DV50" i="2"/>
  <c r="DV38" i="2"/>
  <c r="DV10" i="2"/>
  <c r="AN76" i="10" s="1"/>
  <c r="DV7" i="2"/>
  <c r="AN73" i="10" s="1"/>
  <c r="DV55" i="2"/>
  <c r="DV41" i="2"/>
  <c r="DV9" i="2"/>
  <c r="AN75" i="10" s="1"/>
  <c r="DV48" i="2"/>
  <c r="DV8" i="2"/>
  <c r="AN74" i="10" s="1"/>
  <c r="DU51" i="2"/>
  <c r="AM12" i="3" s="1"/>
  <c r="AM16" i="3" s="1"/>
  <c r="BP73" i="21" l="1"/>
  <c r="BP76" i="21" s="1"/>
  <c r="EY32" i="2"/>
  <c r="EY31" i="2"/>
  <c r="EY30" i="2"/>
  <c r="EY33" i="2"/>
  <c r="EY29" i="2"/>
  <c r="EY28" i="2"/>
  <c r="EY27" i="2"/>
  <c r="EY26" i="2"/>
  <c r="EX34" i="2"/>
  <c r="BP43" i="21"/>
  <c r="BP77" i="21" s="1"/>
  <c r="BP80" i="21" s="1"/>
  <c r="BP85" i="21" s="1"/>
  <c r="BP86" i="21" s="1"/>
  <c r="BS20" i="1"/>
  <c r="BS31" i="1" s="1"/>
  <c r="BR22" i="21"/>
  <c r="BR33" i="21" s="1"/>
  <c r="BR42" i="21" s="1"/>
  <c r="BR17" i="1"/>
  <c r="BR28" i="1" s="1"/>
  <c r="BQ19" i="21"/>
  <c r="BQ30" i="21" s="1"/>
  <c r="BQ39" i="21" s="1"/>
  <c r="BS19" i="1"/>
  <c r="BS30" i="1" s="1"/>
  <c r="BR21" i="21"/>
  <c r="BR32" i="21" s="1"/>
  <c r="BR41" i="21" s="1"/>
  <c r="BR16" i="21"/>
  <c r="BR27" i="21" s="1"/>
  <c r="BR36" i="21" s="1"/>
  <c r="BS14" i="1"/>
  <c r="BS25" i="1" s="1"/>
  <c r="BR16" i="1"/>
  <c r="BR27" i="1" s="1"/>
  <c r="BQ18" i="21"/>
  <c r="BQ29" i="21" s="1"/>
  <c r="BQ38" i="21" s="1"/>
  <c r="BS15" i="1"/>
  <c r="BS26" i="1" s="1"/>
  <c r="BR17" i="21"/>
  <c r="BR28" i="21" s="1"/>
  <c r="BR37" i="21" s="1"/>
  <c r="BR18" i="1"/>
  <c r="BR29" i="1" s="1"/>
  <c r="BQ20" i="21"/>
  <c r="BQ31" i="21" s="1"/>
  <c r="BQ40" i="21" s="1"/>
  <c r="EY21" i="2"/>
  <c r="BQ72" i="21" s="1"/>
  <c r="EY20" i="2"/>
  <c r="BQ71" i="21" s="1"/>
  <c r="EY18" i="2"/>
  <c r="BQ69" i="21" s="1"/>
  <c r="EY19" i="2"/>
  <c r="BQ70" i="21" s="1"/>
  <c r="EY22" i="2"/>
  <c r="EY17" i="2"/>
  <c r="BQ68" i="21" s="1"/>
  <c r="EY16" i="2"/>
  <c r="BQ67" i="21" s="1"/>
  <c r="H35" i="19"/>
  <c r="F50" i="20" s="1"/>
  <c r="I34" i="19"/>
  <c r="EX23" i="2"/>
  <c r="E38" i="19"/>
  <c r="F35" i="19"/>
  <c r="AJ27" i="3"/>
  <c r="AI29" i="3"/>
  <c r="EY71" i="2"/>
  <c r="F43" i="18"/>
  <c r="AA43" i="18" s="1"/>
  <c r="AA44" i="18" s="1"/>
  <c r="BA80" i="10"/>
  <c r="AZ82" i="10"/>
  <c r="AZ90" i="10" s="1"/>
  <c r="H10" i="8"/>
  <c r="I10" i="8" s="1"/>
  <c r="I9" i="8"/>
  <c r="K31" i="4"/>
  <c r="K25" i="4"/>
  <c r="K28" i="4" s="1"/>
  <c r="L30" i="4"/>
  <c r="L15" i="4"/>
  <c r="N97" i="10"/>
  <c r="N98" i="10" s="1"/>
  <c r="N9" i="4"/>
  <c r="H21" i="19"/>
  <c r="F49" i="20"/>
  <c r="H13" i="8"/>
  <c r="P49" i="10"/>
  <c r="O60" i="10"/>
  <c r="O89" i="10" s="1"/>
  <c r="O91" i="10" s="1"/>
  <c r="M10" i="4"/>
  <c r="M13" i="4"/>
  <c r="I33" i="19"/>
  <c r="AM93" i="10"/>
  <c r="BI34" i="3"/>
  <c r="M31" i="3"/>
  <c r="O41" i="3"/>
  <c r="N43" i="3"/>
  <c r="N31" i="3" s="1"/>
  <c r="N46" i="3" s="1"/>
  <c r="F24" i="20"/>
  <c r="F30" i="20" s="1"/>
  <c r="F51" i="20"/>
  <c r="AM43" i="1"/>
  <c r="AM45" i="1" s="1"/>
  <c r="AM22" i="3"/>
  <c r="AC14" i="19"/>
  <c r="AC17" i="19" s="1"/>
  <c r="AO19" i="10"/>
  <c r="AO30" i="10" s="1"/>
  <c r="AO39" i="10" s="1"/>
  <c r="AO17" i="10"/>
  <c r="AO28" i="10" s="1"/>
  <c r="AO37" i="10" s="1"/>
  <c r="AO22" i="10"/>
  <c r="AO33" i="10" s="1"/>
  <c r="AO42" i="10" s="1"/>
  <c r="AO18" i="10"/>
  <c r="AO29" i="10" s="1"/>
  <c r="AO38" i="10" s="1"/>
  <c r="AO21" i="10"/>
  <c r="AO32" i="10" s="1"/>
  <c r="AO41" i="10" s="1"/>
  <c r="AN32" i="1"/>
  <c r="AN82" i="21" s="1"/>
  <c r="AO20" i="10"/>
  <c r="AO31" i="10" s="1"/>
  <c r="AO40" i="10" s="1"/>
  <c r="DV72" i="2"/>
  <c r="AN25" i="3" s="1"/>
  <c r="AQ16" i="10"/>
  <c r="AL27" i="10"/>
  <c r="AL36" i="10" s="1"/>
  <c r="AL43" i="10" s="1"/>
  <c r="AL87" i="10" s="1"/>
  <c r="CE44" i="1"/>
  <c r="BJ16" i="19"/>
  <c r="EZ4" i="2"/>
  <c r="EY43" i="2"/>
  <c r="EY63" i="2"/>
  <c r="EY68" i="2"/>
  <c r="EY42" i="2"/>
  <c r="EY67" i="2"/>
  <c r="EY69" i="2"/>
  <c r="EY70" i="2"/>
  <c r="EY65" i="2"/>
  <c r="AN78" i="10"/>
  <c r="AN86" i="10" s="1"/>
  <c r="DV45" i="2"/>
  <c r="AN5" i="3" s="1"/>
  <c r="AN9" i="3" s="1"/>
  <c r="AC30" i="19" s="1"/>
  <c r="K51" i="18"/>
  <c r="L58" i="16"/>
  <c r="DV58" i="2"/>
  <c r="AN19" i="3" s="1"/>
  <c r="DV51" i="2"/>
  <c r="AN12" i="3" s="1"/>
  <c r="AN16" i="3" s="1"/>
  <c r="AC31" i="19" s="1"/>
  <c r="DV13" i="2"/>
  <c r="DW41" i="2"/>
  <c r="DW37" i="2"/>
  <c r="DW9" i="2"/>
  <c r="AO75" i="10" s="1"/>
  <c r="DW55" i="2"/>
  <c r="DW49" i="2"/>
  <c r="DW11" i="2"/>
  <c r="AO77" i="10" s="1"/>
  <c r="DW64" i="2"/>
  <c r="DW10" i="2"/>
  <c r="AO76" i="10" s="1"/>
  <c r="DW56" i="2"/>
  <c r="DW62" i="2"/>
  <c r="DW40" i="2"/>
  <c r="DW12" i="2"/>
  <c r="DW8" i="2"/>
  <c r="AO74" i="10" s="1"/>
  <c r="DW54" i="2"/>
  <c r="DW48" i="2"/>
  <c r="DW7" i="2"/>
  <c r="AO73" i="10" s="1"/>
  <c r="DW61" i="2"/>
  <c r="DW44" i="2"/>
  <c r="DW39" i="2"/>
  <c r="DW57" i="2"/>
  <c r="DW6" i="2"/>
  <c r="DW38" i="2"/>
  <c r="DW50" i="2"/>
  <c r="DW66" i="2"/>
  <c r="F54" i="18"/>
  <c r="G38" i="18"/>
  <c r="EZ31" i="2" l="1"/>
  <c r="EZ33" i="2"/>
  <c r="EZ32" i="2"/>
  <c r="EZ29" i="2"/>
  <c r="EZ30" i="2"/>
  <c r="EZ28" i="2"/>
  <c r="EZ27" i="2"/>
  <c r="EZ26" i="2"/>
  <c r="EY34" i="2"/>
  <c r="BQ73" i="21"/>
  <c r="BQ76" i="21" s="1"/>
  <c r="AF33" i="19"/>
  <c r="BQ43" i="21"/>
  <c r="BQ77" i="21" s="1"/>
  <c r="D47" i="20"/>
  <c r="D53" i="20" s="1"/>
  <c r="BS18" i="1"/>
  <c r="BS29" i="1" s="1"/>
  <c r="BR20" i="21"/>
  <c r="BR31" i="21" s="1"/>
  <c r="BR40" i="21" s="1"/>
  <c r="BS16" i="1"/>
  <c r="BS27" i="1" s="1"/>
  <c r="BR18" i="21"/>
  <c r="BR29" i="21" s="1"/>
  <c r="BR38" i="21" s="1"/>
  <c r="BS17" i="1"/>
  <c r="BS28" i="1" s="1"/>
  <c r="BR19" i="21"/>
  <c r="BR30" i="21" s="1"/>
  <c r="BR39" i="21" s="1"/>
  <c r="BS16" i="21"/>
  <c r="BS27" i="21" s="1"/>
  <c r="BS36" i="21" s="1"/>
  <c r="BT14" i="1"/>
  <c r="BT25" i="1" s="1"/>
  <c r="BT15" i="1"/>
  <c r="BT26" i="1" s="1"/>
  <c r="BS17" i="21"/>
  <c r="BS28" i="21" s="1"/>
  <c r="BS37" i="21" s="1"/>
  <c r="BT19" i="1"/>
  <c r="BT30" i="1" s="1"/>
  <c r="BS21" i="21"/>
  <c r="BS32" i="21" s="1"/>
  <c r="BS41" i="21" s="1"/>
  <c r="BT20" i="1"/>
  <c r="BT31" i="1" s="1"/>
  <c r="BS22" i="21"/>
  <c r="BS33" i="21" s="1"/>
  <c r="BS42" i="21" s="1"/>
  <c r="AD14" i="19"/>
  <c r="AD9" i="19"/>
  <c r="AD13" i="19"/>
  <c r="I35" i="19"/>
  <c r="EZ20" i="2"/>
  <c r="BR71" i="21" s="1"/>
  <c r="EZ19" i="2"/>
  <c r="BR70" i="21" s="1"/>
  <c r="EZ22" i="2"/>
  <c r="EZ21" i="2"/>
  <c r="BR72" i="21" s="1"/>
  <c r="EZ18" i="2"/>
  <c r="BR69" i="21" s="1"/>
  <c r="EZ17" i="2"/>
  <c r="BR68" i="21" s="1"/>
  <c r="EZ16" i="2"/>
  <c r="BR67" i="21" s="1"/>
  <c r="E41" i="19"/>
  <c r="F41" i="19" s="1"/>
  <c r="F38" i="19"/>
  <c r="EY23" i="2"/>
  <c r="G43" i="18"/>
  <c r="G44" i="18" s="1"/>
  <c r="H40" i="19" s="1"/>
  <c r="I40" i="19" s="1"/>
  <c r="M43" i="18"/>
  <c r="M44" i="18" s="1"/>
  <c r="Z40" i="19" s="1"/>
  <c r="N43" i="18"/>
  <c r="N44" i="18" s="1"/>
  <c r="AC40" i="19" s="1"/>
  <c r="AD40" i="19" s="1"/>
  <c r="O43" i="18"/>
  <c r="O44" i="18" s="1"/>
  <c r="AF40" i="19" s="1"/>
  <c r="T43" i="18"/>
  <c r="T44" i="18" s="1"/>
  <c r="AU40" i="19" s="1"/>
  <c r="K43" i="18"/>
  <c r="K44" i="18" s="1"/>
  <c r="T40" i="19" s="1"/>
  <c r="U40" i="19" s="1"/>
  <c r="Q43" i="18"/>
  <c r="Q44" i="18" s="1"/>
  <c r="AL40" i="19" s="1"/>
  <c r="P43" i="18"/>
  <c r="P44" i="18" s="1"/>
  <c r="AI40" i="19" s="1"/>
  <c r="L43" i="18"/>
  <c r="L44" i="18" s="1"/>
  <c r="W40" i="19" s="1"/>
  <c r="X40" i="19" s="1"/>
  <c r="AK27" i="3"/>
  <c r="AJ29" i="3"/>
  <c r="I43" i="18"/>
  <c r="I44" i="18" s="1"/>
  <c r="N40" i="19" s="1"/>
  <c r="O40" i="19" s="1"/>
  <c r="X43" i="18"/>
  <c r="X44" i="18" s="1"/>
  <c r="BG40" i="19" s="1"/>
  <c r="V43" i="18"/>
  <c r="V44" i="18" s="1"/>
  <c r="BD40" i="19" s="1"/>
  <c r="U43" i="18"/>
  <c r="U44" i="18" s="1"/>
  <c r="AX40" i="19" s="1"/>
  <c r="W43" i="18"/>
  <c r="W44" i="18" s="1"/>
  <c r="Y43" i="18"/>
  <c r="Y44" i="18" s="1"/>
  <c r="BJ40" i="19" s="1"/>
  <c r="H43" i="18"/>
  <c r="H44" i="18" s="1"/>
  <c r="K40" i="19" s="1"/>
  <c r="L40" i="19" s="1"/>
  <c r="R43" i="18"/>
  <c r="R44" i="18" s="1"/>
  <c r="AO40" i="19" s="1"/>
  <c r="J43" i="18"/>
  <c r="J44" i="18" s="1"/>
  <c r="Q40" i="19" s="1"/>
  <c r="R40" i="19" s="1"/>
  <c r="Z43" i="18"/>
  <c r="Z44" i="18" s="1"/>
  <c r="S43" i="18"/>
  <c r="S44" i="18" s="1"/>
  <c r="AR40" i="19" s="1"/>
  <c r="EZ71" i="2"/>
  <c r="BB80" i="10"/>
  <c r="BA82" i="10"/>
  <c r="BA90" i="10" s="1"/>
  <c r="L25" i="4"/>
  <c r="L28" i="4" s="1"/>
  <c r="L31" i="4"/>
  <c r="H15" i="8"/>
  <c r="I13" i="8"/>
  <c r="O9" i="4"/>
  <c r="O97" i="10"/>
  <c r="O98" i="10" s="1"/>
  <c r="H24" i="19"/>
  <c r="I21" i="19"/>
  <c r="M30" i="4"/>
  <c r="M15" i="4"/>
  <c r="Q49" i="10"/>
  <c r="P60" i="10"/>
  <c r="P89" i="10" s="1"/>
  <c r="P91" i="10" s="1"/>
  <c r="N13" i="4"/>
  <c r="N10" i="4"/>
  <c r="AD8" i="19"/>
  <c r="M46" i="3"/>
  <c r="P41" i="3"/>
  <c r="O43" i="3"/>
  <c r="O31" i="3" s="1"/>
  <c r="O46" i="3" s="1"/>
  <c r="BJ34" i="3"/>
  <c r="AO32" i="1"/>
  <c r="AD30" i="19"/>
  <c r="AN93" i="10"/>
  <c r="AN43" i="1"/>
  <c r="AN45" i="1" s="1"/>
  <c r="AN22" i="3"/>
  <c r="AP22" i="10"/>
  <c r="AP33" i="10" s="1"/>
  <c r="AP42" i="10" s="1"/>
  <c r="AP20" i="10"/>
  <c r="AP31" i="10" s="1"/>
  <c r="AP40" i="10" s="1"/>
  <c r="AP18" i="10"/>
  <c r="AP29" i="10" s="1"/>
  <c r="AP38" i="10" s="1"/>
  <c r="AP21" i="10"/>
  <c r="AP32" i="10" s="1"/>
  <c r="AP41" i="10" s="1"/>
  <c r="AP19" i="10"/>
  <c r="AP30" i="10" s="1"/>
  <c r="AP39" i="10" s="1"/>
  <c r="AK38" i="3"/>
  <c r="AL38" i="3"/>
  <c r="AP17" i="10"/>
  <c r="AP28" i="10" s="1"/>
  <c r="AP37" i="10" s="1"/>
  <c r="DW72" i="2"/>
  <c r="AO25" i="3" s="1"/>
  <c r="AD17" i="19"/>
  <c r="AD12" i="19"/>
  <c r="AD11" i="19"/>
  <c r="AD10" i="19"/>
  <c r="AD16" i="19"/>
  <c r="T9" i="20"/>
  <c r="AD7" i="19"/>
  <c r="AR16" i="10"/>
  <c r="AM27" i="10"/>
  <c r="AM36" i="10" s="1"/>
  <c r="AM43" i="10" s="1"/>
  <c r="AM87" i="10" s="1"/>
  <c r="FA4" i="2"/>
  <c r="EZ42" i="2"/>
  <c r="EZ70" i="2"/>
  <c r="EZ65" i="2"/>
  <c r="EZ68" i="2"/>
  <c r="EZ67" i="2"/>
  <c r="EZ43" i="2"/>
  <c r="EZ69" i="2"/>
  <c r="EZ63" i="2"/>
  <c r="DW13" i="2"/>
  <c r="AO72" i="10"/>
  <c r="AO78" i="10" s="1"/>
  <c r="AO86" i="10" s="1"/>
  <c r="DW58" i="2"/>
  <c r="AO19" i="3" s="1"/>
  <c r="AD31" i="19"/>
  <c r="R32" i="19"/>
  <c r="M58" i="16"/>
  <c r="L50" i="18"/>
  <c r="L63" i="16"/>
  <c r="L51" i="18" s="1"/>
  <c r="DW51" i="2"/>
  <c r="AO12" i="3" s="1"/>
  <c r="AO16" i="3" s="1"/>
  <c r="DX55" i="2"/>
  <c r="DX49" i="2"/>
  <c r="DX41" i="2"/>
  <c r="DX9" i="2"/>
  <c r="AP75" i="10" s="1"/>
  <c r="DX38" i="2"/>
  <c r="DX66" i="2"/>
  <c r="DX7" i="2"/>
  <c r="AP73" i="10" s="1"/>
  <c r="DX56" i="2"/>
  <c r="DX64" i="2"/>
  <c r="DX10" i="2"/>
  <c r="AP76" i="10" s="1"/>
  <c r="DX54" i="2"/>
  <c r="DX48" i="2"/>
  <c r="DX62" i="2"/>
  <c r="DX12" i="2"/>
  <c r="DX8" i="2"/>
  <c r="AP74" i="10" s="1"/>
  <c r="DX40" i="2"/>
  <c r="DX37" i="2"/>
  <c r="DX57" i="2"/>
  <c r="DX61" i="2"/>
  <c r="DX11" i="2"/>
  <c r="AP77" i="10" s="1"/>
  <c r="DX39" i="2"/>
  <c r="DX50" i="2"/>
  <c r="DX44" i="2"/>
  <c r="DX6" i="2"/>
  <c r="AP72" i="10" s="1"/>
  <c r="DW45" i="2"/>
  <c r="AO5" i="3" s="1"/>
  <c r="AO9" i="3" s="1"/>
  <c r="D14" i="20"/>
  <c r="D16" i="20" s="1"/>
  <c r="BR73" i="21" l="1"/>
  <c r="BR76" i="21" s="1"/>
  <c r="FA33" i="2"/>
  <c r="FA32" i="2"/>
  <c r="FA31" i="2"/>
  <c r="FA30" i="2"/>
  <c r="FA28" i="2"/>
  <c r="FA27" i="2"/>
  <c r="FA29" i="2"/>
  <c r="FA26" i="2"/>
  <c r="BQ80" i="21"/>
  <c r="BQ85" i="21" s="1"/>
  <c r="BQ86" i="21" s="1"/>
  <c r="EZ34" i="2"/>
  <c r="BR43" i="21"/>
  <c r="BR77" i="21" s="1"/>
  <c r="F46" i="20"/>
  <c r="F53" i="20" s="1"/>
  <c r="D8" i="20"/>
  <c r="D11" i="20" s="1"/>
  <c r="D18" i="20" s="1"/>
  <c r="D40" i="20" s="1"/>
  <c r="BU20" i="1"/>
  <c r="BU31" i="1" s="1"/>
  <c r="BT22" i="21"/>
  <c r="BT33" i="21" s="1"/>
  <c r="BT42" i="21" s="1"/>
  <c r="BU15" i="1"/>
  <c r="BU26" i="1" s="1"/>
  <c r="BT17" i="21"/>
  <c r="BT28" i="21" s="1"/>
  <c r="BT37" i="21" s="1"/>
  <c r="BT16" i="1"/>
  <c r="BT27" i="1" s="1"/>
  <c r="BS18" i="21"/>
  <c r="BS29" i="21" s="1"/>
  <c r="BS38" i="21" s="1"/>
  <c r="BU19" i="1"/>
  <c r="BU30" i="1" s="1"/>
  <c r="BT21" i="21"/>
  <c r="BT32" i="21" s="1"/>
  <c r="BT41" i="21" s="1"/>
  <c r="BT16" i="21"/>
  <c r="BT27" i="21" s="1"/>
  <c r="BT36" i="21" s="1"/>
  <c r="BU14" i="1"/>
  <c r="BU25" i="1" s="1"/>
  <c r="BT17" i="1"/>
  <c r="BT28" i="1" s="1"/>
  <c r="BS19" i="21"/>
  <c r="BS30" i="21" s="1"/>
  <c r="BS39" i="21" s="1"/>
  <c r="BT18" i="1"/>
  <c r="BT29" i="1" s="1"/>
  <c r="BS20" i="21"/>
  <c r="BS31" i="21" s="1"/>
  <c r="BS40" i="21" s="1"/>
  <c r="AO93" i="10"/>
  <c r="AO82" i="21"/>
  <c r="EZ23" i="2"/>
  <c r="FA22" i="2"/>
  <c r="FA17" i="2"/>
  <c r="BS68" i="21" s="1"/>
  <c r="FA19" i="2"/>
  <c r="BS70" i="21" s="1"/>
  <c r="FA20" i="2"/>
  <c r="BS71" i="21" s="1"/>
  <c r="FA21" i="2"/>
  <c r="BS72" i="21" s="1"/>
  <c r="FA18" i="2"/>
  <c r="BS69" i="21" s="1"/>
  <c r="FA16" i="2"/>
  <c r="AO43" i="1"/>
  <c r="AO45" i="1" s="1"/>
  <c r="G46" i="18"/>
  <c r="H38" i="18" s="1"/>
  <c r="H46" i="18" s="1"/>
  <c r="AO22" i="3"/>
  <c r="AL27" i="3"/>
  <c r="AK29" i="3"/>
  <c r="BA40" i="19"/>
  <c r="FA71" i="2"/>
  <c r="BC80" i="10"/>
  <c r="BB82" i="10"/>
  <c r="BB90" i="10" s="1"/>
  <c r="H25" i="8"/>
  <c r="I25" i="8" s="1"/>
  <c r="I15" i="8"/>
  <c r="N15" i="4"/>
  <c r="N30" i="4"/>
  <c r="M31" i="4"/>
  <c r="M25" i="4"/>
  <c r="I24" i="19"/>
  <c r="H26" i="19"/>
  <c r="O13" i="4"/>
  <c r="O10" i="4"/>
  <c r="P97" i="10"/>
  <c r="P98" i="10" s="1"/>
  <c r="K20" i="19" s="1"/>
  <c r="K21" i="19" s="1"/>
  <c r="P9" i="4"/>
  <c r="K9" i="8" s="1"/>
  <c r="J10" i="20"/>
  <c r="J52" i="20" s="1"/>
  <c r="R49" i="10"/>
  <c r="Q60" i="10"/>
  <c r="Q89" i="10" s="1"/>
  <c r="Q91" i="10" s="1"/>
  <c r="BK34" i="3"/>
  <c r="Q41" i="3"/>
  <c r="P43" i="3"/>
  <c r="P31" i="3" s="1"/>
  <c r="P46" i="3" s="1"/>
  <c r="AP32" i="1"/>
  <c r="AQ18" i="10"/>
  <c r="AQ29" i="10" s="1"/>
  <c r="AQ38" i="10" s="1"/>
  <c r="AQ20" i="10"/>
  <c r="AQ31" i="10" s="1"/>
  <c r="AQ40" i="10" s="1"/>
  <c r="AM38" i="3"/>
  <c r="AQ19" i="10"/>
  <c r="AQ30" i="10" s="1"/>
  <c r="AQ39" i="10" s="1"/>
  <c r="AQ21" i="10"/>
  <c r="AQ32" i="10" s="1"/>
  <c r="AQ41" i="10" s="1"/>
  <c r="AQ22" i="10"/>
  <c r="AQ33" i="10" s="1"/>
  <c r="AQ42" i="10" s="1"/>
  <c r="AQ17" i="10"/>
  <c r="AQ28" i="10" s="1"/>
  <c r="AQ37" i="10" s="1"/>
  <c r="DX72" i="2"/>
  <c r="AP25" i="3" s="1"/>
  <c r="AS16" i="10"/>
  <c r="AN27" i="10"/>
  <c r="AN36" i="10" s="1"/>
  <c r="AN43" i="10" s="1"/>
  <c r="AN87" i="10" s="1"/>
  <c r="FB4" i="2"/>
  <c r="FA43" i="2"/>
  <c r="FA70" i="2"/>
  <c r="FA68" i="2"/>
  <c r="FA63" i="2"/>
  <c r="FA42" i="2"/>
  <c r="FA65" i="2"/>
  <c r="FA67" i="2"/>
  <c r="FA69" i="2"/>
  <c r="DX58" i="2"/>
  <c r="AP19" i="3" s="1"/>
  <c r="AP78" i="10"/>
  <c r="AP86" i="10" s="1"/>
  <c r="DY62" i="2"/>
  <c r="DY55" i="2"/>
  <c r="DY48" i="2"/>
  <c r="DY37" i="2"/>
  <c r="DY8" i="2"/>
  <c r="AQ74" i="10" s="1"/>
  <c r="DY10" i="2"/>
  <c r="AQ76" i="10" s="1"/>
  <c r="DY64" i="2"/>
  <c r="DY57" i="2"/>
  <c r="DY6" i="2"/>
  <c r="AQ72" i="10" s="1"/>
  <c r="DY39" i="2"/>
  <c r="DY56" i="2"/>
  <c r="DY50" i="2"/>
  <c r="DY9" i="2"/>
  <c r="AQ75" i="10" s="1"/>
  <c r="DY66" i="2"/>
  <c r="DY61" i="2"/>
  <c r="DY54" i="2"/>
  <c r="DY44" i="2"/>
  <c r="DY40" i="2"/>
  <c r="DY41" i="2"/>
  <c r="DY7" i="2"/>
  <c r="AQ73" i="10" s="1"/>
  <c r="DY49" i="2"/>
  <c r="DY11" i="2"/>
  <c r="AQ77" i="10" s="1"/>
  <c r="DY38" i="2"/>
  <c r="DY12" i="2"/>
  <c r="DX13" i="2"/>
  <c r="DX45" i="2"/>
  <c r="AP5" i="3" s="1"/>
  <c r="AP9" i="3" s="1"/>
  <c r="R31" i="19"/>
  <c r="M50" i="18"/>
  <c r="M63" i="16"/>
  <c r="DX51" i="2"/>
  <c r="AP12" i="3" s="1"/>
  <c r="AP16" i="3" s="1"/>
  <c r="H46" i="20"/>
  <c r="F8" i="20"/>
  <c r="F11" i="20" s="1"/>
  <c r="FA23" i="2" l="1"/>
  <c r="BS67" i="21"/>
  <c r="BS73" i="21" s="1"/>
  <c r="BS76" i="21" s="1"/>
  <c r="FB33" i="2"/>
  <c r="FB32" i="2"/>
  <c r="FB31" i="2"/>
  <c r="FB27" i="2"/>
  <c r="FB29" i="2"/>
  <c r="FB30" i="2"/>
  <c r="FB28" i="2"/>
  <c r="FB26" i="2"/>
  <c r="FA34" i="2"/>
  <c r="BR80" i="21"/>
  <c r="BR85" i="21" s="1"/>
  <c r="BR86" i="21" s="1"/>
  <c r="BS43" i="21"/>
  <c r="BS77" i="21" s="1"/>
  <c r="G54" i="18"/>
  <c r="F14" i="20" s="1"/>
  <c r="F16" i="20" s="1"/>
  <c r="F18" i="20" s="1"/>
  <c r="BU18" i="1"/>
  <c r="BU29" i="1" s="1"/>
  <c r="BT20" i="21"/>
  <c r="BT31" i="21" s="1"/>
  <c r="BT40" i="21" s="1"/>
  <c r="BU16" i="21"/>
  <c r="BU27" i="21" s="1"/>
  <c r="BU36" i="21" s="1"/>
  <c r="BV14" i="1"/>
  <c r="BV25" i="1" s="1"/>
  <c r="BV15" i="1"/>
  <c r="BV26" i="1" s="1"/>
  <c r="BU17" i="21"/>
  <c r="BU28" i="21" s="1"/>
  <c r="BU37" i="21" s="1"/>
  <c r="BU17" i="1"/>
  <c r="BU28" i="1" s="1"/>
  <c r="BT19" i="21"/>
  <c r="BT30" i="21" s="1"/>
  <c r="BT39" i="21" s="1"/>
  <c r="BU16" i="1"/>
  <c r="BU27" i="1" s="1"/>
  <c r="BT18" i="21"/>
  <c r="BT29" i="21" s="1"/>
  <c r="BT38" i="21" s="1"/>
  <c r="BV19" i="1"/>
  <c r="BV30" i="1" s="1"/>
  <c r="BU21" i="21"/>
  <c r="BU32" i="21" s="1"/>
  <c r="BU41" i="21" s="1"/>
  <c r="BV20" i="1"/>
  <c r="BV31" i="1" s="1"/>
  <c r="BU22" i="21"/>
  <c r="BU33" i="21" s="1"/>
  <c r="BU42" i="21" s="1"/>
  <c r="AP93" i="10"/>
  <c r="AP82" i="21"/>
  <c r="FB22" i="2"/>
  <c r="FB21" i="2"/>
  <c r="BT72" i="21" s="1"/>
  <c r="FB19" i="2"/>
  <c r="BT70" i="21" s="1"/>
  <c r="FB20" i="2"/>
  <c r="BT71" i="21" s="1"/>
  <c r="FB17" i="2"/>
  <c r="BT68" i="21" s="1"/>
  <c r="FB18" i="2"/>
  <c r="BT69" i="21" s="1"/>
  <c r="FB16" i="2"/>
  <c r="BT67" i="21" s="1"/>
  <c r="AM27" i="3"/>
  <c r="AL29" i="3"/>
  <c r="FB71" i="2"/>
  <c r="BD80" i="10"/>
  <c r="BC82" i="10"/>
  <c r="BC90" i="10" s="1"/>
  <c r="K29" i="19"/>
  <c r="L29" i="19" s="1"/>
  <c r="P58" i="3"/>
  <c r="H22" i="20" s="1"/>
  <c r="H24" i="20" s="1"/>
  <c r="H30" i="20" s="1"/>
  <c r="Q9" i="4"/>
  <c r="Q97" i="10"/>
  <c r="Q98" i="10" s="1"/>
  <c r="P13" i="4"/>
  <c r="K13" i="8" s="1"/>
  <c r="P10" i="4"/>
  <c r="M28" i="4"/>
  <c r="K10" i="8"/>
  <c r="L10" i="8" s="1"/>
  <c r="L9" i="8"/>
  <c r="N31" i="4"/>
  <c r="N25" i="4"/>
  <c r="N28" i="4" s="1"/>
  <c r="S49" i="10"/>
  <c r="R60" i="10"/>
  <c r="R89" i="10" s="1"/>
  <c r="R91" i="10" s="1"/>
  <c r="O30" i="4"/>
  <c r="O15" i="4"/>
  <c r="H49" i="20"/>
  <c r="L21" i="19"/>
  <c r="K24" i="19"/>
  <c r="I26" i="19"/>
  <c r="H38" i="19"/>
  <c r="AP43" i="1"/>
  <c r="AP45" i="1" s="1"/>
  <c r="L33" i="19"/>
  <c r="R41" i="3"/>
  <c r="Q43" i="3"/>
  <c r="BL34" i="3"/>
  <c r="AP22" i="3"/>
  <c r="AR17" i="10"/>
  <c r="AR28" i="10" s="1"/>
  <c r="AR37" i="10" s="1"/>
  <c r="AF8" i="19"/>
  <c r="AR22" i="10"/>
  <c r="AR33" i="10" s="1"/>
  <c r="AR42" i="10" s="1"/>
  <c r="AF13" i="19"/>
  <c r="AN38" i="3"/>
  <c r="AQ32" i="1"/>
  <c r="AR21" i="10"/>
  <c r="AR32" i="10" s="1"/>
  <c r="AR41" i="10" s="1"/>
  <c r="AF12" i="19"/>
  <c r="AR19" i="10"/>
  <c r="AR30" i="10" s="1"/>
  <c r="AR39" i="10" s="1"/>
  <c r="AF10" i="19"/>
  <c r="AR20" i="10"/>
  <c r="AR31" i="10" s="1"/>
  <c r="AR40" i="10" s="1"/>
  <c r="AF11" i="19"/>
  <c r="AR18" i="10"/>
  <c r="AR29" i="10" s="1"/>
  <c r="AR38" i="10" s="1"/>
  <c r="AF9" i="19"/>
  <c r="DY72" i="2"/>
  <c r="AQ25" i="3" s="1"/>
  <c r="AT16" i="10"/>
  <c r="AO27" i="10"/>
  <c r="AO36" i="10" s="1"/>
  <c r="AO43" i="10" s="1"/>
  <c r="AO87" i="10" s="1"/>
  <c r="AF7" i="19"/>
  <c r="FC4" i="2"/>
  <c r="FB63" i="2"/>
  <c r="FB70" i="2"/>
  <c r="FB43" i="2"/>
  <c r="FB42" i="2"/>
  <c r="FB69" i="2"/>
  <c r="FB68" i="2"/>
  <c r="FB67" i="2"/>
  <c r="FB65" i="2"/>
  <c r="AQ78" i="10"/>
  <c r="AQ86" i="10" s="1"/>
  <c r="EA62" i="2"/>
  <c r="EA66" i="2"/>
  <c r="EA64" i="2"/>
  <c r="DY58" i="2"/>
  <c r="AQ19" i="3" s="1"/>
  <c r="EA49" i="2"/>
  <c r="EA41" i="2"/>
  <c r="EA11" i="2"/>
  <c r="EA7" i="2"/>
  <c r="EA40" i="2"/>
  <c r="EA10" i="2"/>
  <c r="EA44" i="2"/>
  <c r="EA9" i="2"/>
  <c r="EA61" i="2"/>
  <c r="EA55" i="2"/>
  <c r="EA50" i="2"/>
  <c r="EA48" i="2"/>
  <c r="EA38" i="2"/>
  <c r="EA12" i="2"/>
  <c r="EA6" i="2"/>
  <c r="EA57" i="2"/>
  <c r="EA56" i="2"/>
  <c r="EA37" i="2"/>
  <c r="EA8" i="2"/>
  <c r="EA39" i="2"/>
  <c r="EA54" i="2"/>
  <c r="DZ64" i="2"/>
  <c r="DZ57" i="2"/>
  <c r="DZ44" i="2"/>
  <c r="DZ39" i="2"/>
  <c r="DZ11" i="2"/>
  <c r="DZ8" i="2"/>
  <c r="DZ49" i="2"/>
  <c r="DZ37" i="2"/>
  <c r="DZ66" i="2"/>
  <c r="DZ54" i="2"/>
  <c r="DZ40" i="2"/>
  <c r="DZ12" i="2"/>
  <c r="DZ56" i="2"/>
  <c r="DZ50" i="2"/>
  <c r="DZ38" i="2"/>
  <c r="DZ10" i="2"/>
  <c r="DZ7" i="2"/>
  <c r="DZ62" i="2"/>
  <c r="DZ55" i="2"/>
  <c r="DZ41" i="2"/>
  <c r="DZ9" i="2"/>
  <c r="DZ61" i="2"/>
  <c r="DZ48" i="2"/>
  <c r="DZ6" i="2"/>
  <c r="DY45" i="2"/>
  <c r="AQ5" i="3" s="1"/>
  <c r="AQ9" i="3" s="1"/>
  <c r="DY51" i="2"/>
  <c r="AQ12" i="3" s="1"/>
  <c r="AQ16" i="3" s="1"/>
  <c r="M51" i="18"/>
  <c r="N58" i="16"/>
  <c r="DY13" i="2"/>
  <c r="R30" i="19"/>
  <c r="F55" i="20"/>
  <c r="I38" i="18"/>
  <c r="I46" i="18" s="1"/>
  <c r="H54" i="18"/>
  <c r="H14" i="20" s="1"/>
  <c r="H16" i="20" s="1"/>
  <c r="BT73" i="21" l="1"/>
  <c r="BT76" i="21" s="1"/>
  <c r="FB34" i="2"/>
  <c r="BS80" i="21"/>
  <c r="BS85" i="21" s="1"/>
  <c r="BS86" i="21" s="1"/>
  <c r="FC32" i="2"/>
  <c r="FC31" i="2"/>
  <c r="FC30" i="2"/>
  <c r="FC33" i="2"/>
  <c r="FC29" i="2"/>
  <c r="FC28" i="2"/>
  <c r="FC27" i="2"/>
  <c r="FC26" i="2"/>
  <c r="AI33" i="19"/>
  <c r="BT43" i="21"/>
  <c r="BT77" i="21" s="1"/>
  <c r="BW20" i="1"/>
  <c r="BW31" i="1" s="1"/>
  <c r="BV22" i="21"/>
  <c r="BV33" i="21" s="1"/>
  <c r="BV42" i="21" s="1"/>
  <c r="BV16" i="1"/>
  <c r="BV27" i="1" s="1"/>
  <c r="BU18" i="21"/>
  <c r="BU29" i="21" s="1"/>
  <c r="BU38" i="21" s="1"/>
  <c r="BW19" i="1"/>
  <c r="BW30" i="1" s="1"/>
  <c r="BV21" i="21"/>
  <c r="BV32" i="21" s="1"/>
  <c r="BV41" i="21" s="1"/>
  <c r="BW15" i="1"/>
  <c r="BW26" i="1" s="1"/>
  <c r="BV17" i="21"/>
  <c r="BV28" i="21" s="1"/>
  <c r="BV37" i="21" s="1"/>
  <c r="BV17" i="1"/>
  <c r="BV28" i="1" s="1"/>
  <c r="BU19" i="21"/>
  <c r="BU30" i="21" s="1"/>
  <c r="BU39" i="21" s="1"/>
  <c r="BV16" i="21"/>
  <c r="BV27" i="21" s="1"/>
  <c r="BV36" i="21" s="1"/>
  <c r="BW14" i="1"/>
  <c r="BW25" i="1" s="1"/>
  <c r="BV18" i="1"/>
  <c r="BV29" i="1" s="1"/>
  <c r="BU20" i="21"/>
  <c r="BU31" i="21" s="1"/>
  <c r="BU40" i="21" s="1"/>
  <c r="AQ43" i="1"/>
  <c r="AQ45" i="1" s="1"/>
  <c r="AQ82" i="21"/>
  <c r="FB23" i="2"/>
  <c r="FC21" i="2"/>
  <c r="BU72" i="21" s="1"/>
  <c r="FC20" i="2"/>
  <c r="BU71" i="21" s="1"/>
  <c r="FC18" i="2"/>
  <c r="BU69" i="21" s="1"/>
  <c r="FC22" i="2"/>
  <c r="FC19" i="2"/>
  <c r="BU70" i="21" s="1"/>
  <c r="FC16" i="2"/>
  <c r="BU67" i="21" s="1"/>
  <c r="FC17" i="2"/>
  <c r="BU68" i="21" s="1"/>
  <c r="AN27" i="3"/>
  <c r="AM29" i="3"/>
  <c r="FC71" i="2"/>
  <c r="BE80" i="10"/>
  <c r="BD82" i="10"/>
  <c r="BD90" i="10" s="1"/>
  <c r="H51" i="20"/>
  <c r="K26" i="19"/>
  <c r="L26" i="19" s="1"/>
  <c r="L24" i="19"/>
  <c r="O25" i="4"/>
  <c r="O28" i="4" s="1"/>
  <c r="O31" i="4"/>
  <c r="I38" i="19"/>
  <c r="H41" i="19"/>
  <c r="R97" i="10"/>
  <c r="R98" i="10" s="1"/>
  <c r="R9" i="4"/>
  <c r="Q13" i="4"/>
  <c r="Q10" i="4"/>
  <c r="L13" i="8"/>
  <c r="K15" i="8"/>
  <c r="T49" i="10"/>
  <c r="S60" i="10"/>
  <c r="S89" i="10" s="1"/>
  <c r="S91" i="10" s="1"/>
  <c r="P15" i="4"/>
  <c r="P30" i="4"/>
  <c r="K34" i="19"/>
  <c r="Q31" i="3"/>
  <c r="BM34" i="3"/>
  <c r="S41" i="3"/>
  <c r="R43" i="3"/>
  <c r="R31" i="3" s="1"/>
  <c r="R46" i="3" s="1"/>
  <c r="AQ22" i="3"/>
  <c r="AQ93" i="10"/>
  <c r="AR32" i="1"/>
  <c r="AS20" i="10"/>
  <c r="AS31" i="10" s="1"/>
  <c r="AS40" i="10" s="1"/>
  <c r="AS19" i="10"/>
  <c r="AS30" i="10" s="1"/>
  <c r="AS39" i="10" s="1"/>
  <c r="AS18" i="10"/>
  <c r="AS29" i="10" s="1"/>
  <c r="AS38" i="10" s="1"/>
  <c r="AS22" i="10"/>
  <c r="AS33" i="10" s="1"/>
  <c r="AS42" i="10" s="1"/>
  <c r="AS17" i="10"/>
  <c r="AS28" i="10" s="1"/>
  <c r="AS37" i="10" s="1"/>
  <c r="AS21" i="10"/>
  <c r="AS32" i="10" s="1"/>
  <c r="AS41" i="10" s="1"/>
  <c r="DZ72" i="2"/>
  <c r="AR25" i="3" s="1"/>
  <c r="EA72" i="2"/>
  <c r="AS25" i="3" s="1"/>
  <c r="AF14" i="19"/>
  <c r="AU16" i="10"/>
  <c r="AP27" i="10"/>
  <c r="AP36" i="10" s="1"/>
  <c r="AP43" i="10" s="1"/>
  <c r="AP87" i="10" s="1"/>
  <c r="FD4" i="2"/>
  <c r="FC43" i="2"/>
  <c r="FC42" i="2"/>
  <c r="FC68" i="2"/>
  <c r="FC63" i="2"/>
  <c r="FC70" i="2"/>
  <c r="FC67" i="2"/>
  <c r="FC69" i="2"/>
  <c r="FC65" i="2"/>
  <c r="EA13" i="2"/>
  <c r="AR75" i="10"/>
  <c r="AS75" i="10"/>
  <c r="AR73" i="10"/>
  <c r="AS73" i="10"/>
  <c r="AR77" i="10"/>
  <c r="AS77" i="10"/>
  <c r="AR72" i="10"/>
  <c r="AS72" i="10"/>
  <c r="AR76" i="10"/>
  <c r="AS76" i="10"/>
  <c r="AR74" i="10"/>
  <c r="AS74" i="10"/>
  <c r="EB62" i="2"/>
  <c r="EB66" i="2"/>
  <c r="EB64" i="2"/>
  <c r="DZ51" i="2"/>
  <c r="AR12" i="3" s="1"/>
  <c r="AR16" i="3" s="1"/>
  <c r="X31" i="19" s="1"/>
  <c r="EA58" i="2"/>
  <c r="AS19" i="3" s="1"/>
  <c r="EB55" i="2"/>
  <c r="EB50" i="2"/>
  <c r="EB44" i="2"/>
  <c r="EB9" i="2"/>
  <c r="AT75" i="10" s="1"/>
  <c r="EB49" i="2"/>
  <c r="EB38" i="2"/>
  <c r="EB12" i="2"/>
  <c r="EB8" i="2"/>
  <c r="AT74" i="10" s="1"/>
  <c r="EB61" i="2"/>
  <c r="EB11" i="2"/>
  <c r="AT77" i="10" s="1"/>
  <c r="EB56" i="2"/>
  <c r="EB40" i="2"/>
  <c r="EB57" i="2"/>
  <c r="EB48" i="2"/>
  <c r="EB41" i="2"/>
  <c r="EB37" i="2"/>
  <c r="EB7" i="2"/>
  <c r="AT73" i="10" s="1"/>
  <c r="EB6" i="2"/>
  <c r="AT72" i="10" s="1"/>
  <c r="EB10" i="2"/>
  <c r="AT76" i="10" s="1"/>
  <c r="EB54" i="2"/>
  <c r="EB39" i="2"/>
  <c r="EA45" i="2"/>
  <c r="AS5" i="3" s="1"/>
  <c r="AS9" i="3" s="1"/>
  <c r="EA51" i="2"/>
  <c r="AS12" i="3" s="1"/>
  <c r="AS16" i="3" s="1"/>
  <c r="DZ45" i="2"/>
  <c r="AR5" i="3" s="1"/>
  <c r="AR9" i="3" s="1"/>
  <c r="AF30" i="19" s="1"/>
  <c r="N50" i="18"/>
  <c r="N63" i="16"/>
  <c r="DZ13" i="2"/>
  <c r="DZ58" i="2"/>
  <c r="AR19" i="3" s="1"/>
  <c r="I54" i="18"/>
  <c r="J14" i="20" s="1"/>
  <c r="J16" i="20" s="1"/>
  <c r="J38" i="18"/>
  <c r="J46" i="18" s="1"/>
  <c r="FC34" i="2" l="1"/>
  <c r="BU73" i="21"/>
  <c r="BU76" i="21" s="1"/>
  <c r="BT80" i="21"/>
  <c r="BT85" i="21" s="1"/>
  <c r="BT86" i="21" s="1"/>
  <c r="FD31" i="2"/>
  <c r="FD33" i="2"/>
  <c r="FD32" i="2"/>
  <c r="FD29" i="2"/>
  <c r="FD28" i="2"/>
  <c r="FD30" i="2"/>
  <c r="FD27" i="2"/>
  <c r="FD26" i="2"/>
  <c r="BU43" i="21"/>
  <c r="BU77" i="21" s="1"/>
  <c r="BW18" i="1"/>
  <c r="BW29" i="1" s="1"/>
  <c r="BV20" i="21"/>
  <c r="BV31" i="21" s="1"/>
  <c r="BV40" i="21" s="1"/>
  <c r="BX15" i="1"/>
  <c r="BX26" i="1" s="1"/>
  <c r="BW17" i="21"/>
  <c r="BW28" i="21" s="1"/>
  <c r="BW37" i="21" s="1"/>
  <c r="BW16" i="1"/>
  <c r="BW27" i="1" s="1"/>
  <c r="BV18" i="21"/>
  <c r="BV29" i="21" s="1"/>
  <c r="BV38" i="21" s="1"/>
  <c r="BW17" i="1"/>
  <c r="BW28" i="1" s="1"/>
  <c r="BV19" i="21"/>
  <c r="BV30" i="21" s="1"/>
  <c r="BV39" i="21" s="1"/>
  <c r="BW16" i="21"/>
  <c r="BW27" i="21" s="1"/>
  <c r="BW36" i="21" s="1"/>
  <c r="BX14" i="1"/>
  <c r="BX25" i="1" s="1"/>
  <c r="BX19" i="1"/>
  <c r="BX30" i="1" s="1"/>
  <c r="BW21" i="21"/>
  <c r="BW32" i="21" s="1"/>
  <c r="BW41" i="21" s="1"/>
  <c r="BX20" i="1"/>
  <c r="BX31" i="1" s="1"/>
  <c r="BW22" i="21"/>
  <c r="BW33" i="21" s="1"/>
  <c r="BW42" i="21" s="1"/>
  <c r="AR43" i="1"/>
  <c r="AR45" i="1" s="1"/>
  <c r="AR82" i="21"/>
  <c r="FC23" i="2"/>
  <c r="FD20" i="2"/>
  <c r="BV71" i="21" s="1"/>
  <c r="FD19" i="2"/>
  <c r="BV70" i="21" s="1"/>
  <c r="FD22" i="2"/>
  <c r="FD18" i="2"/>
  <c r="BV69" i="21" s="1"/>
  <c r="FD21" i="2"/>
  <c r="BV72" i="21" s="1"/>
  <c r="FD16" i="2"/>
  <c r="BV67" i="21" s="1"/>
  <c r="FD17" i="2"/>
  <c r="BV68" i="21" s="1"/>
  <c r="K35" i="19"/>
  <c r="H50" i="20" s="1"/>
  <c r="H53" i="20" s="1"/>
  <c r="J46" i="20" s="1"/>
  <c r="L34" i="19"/>
  <c r="AO27" i="3"/>
  <c r="AN29" i="3"/>
  <c r="FD71" i="2"/>
  <c r="BF80" i="10"/>
  <c r="BE82" i="10"/>
  <c r="BE90" i="10" s="1"/>
  <c r="EB72" i="2"/>
  <c r="AT25" i="3" s="1"/>
  <c r="U49" i="10"/>
  <c r="T60" i="10"/>
  <c r="T89" i="10" s="1"/>
  <c r="T91" i="10" s="1"/>
  <c r="L15" i="8"/>
  <c r="K25" i="8"/>
  <c r="L25" i="8" s="1"/>
  <c r="P25" i="4"/>
  <c r="P28" i="4" s="1"/>
  <c r="P31" i="4"/>
  <c r="Q30" i="4"/>
  <c r="Q15" i="4"/>
  <c r="F35" i="20"/>
  <c r="I41" i="19"/>
  <c r="S97" i="10"/>
  <c r="S98" i="10" s="1"/>
  <c r="S9" i="4"/>
  <c r="R10" i="4"/>
  <c r="R13" i="4"/>
  <c r="Q46" i="3"/>
  <c r="T41" i="3"/>
  <c r="S43" i="3"/>
  <c r="BN34" i="3"/>
  <c r="AR93" i="10"/>
  <c r="AR22" i="3"/>
  <c r="W32" i="19" s="1"/>
  <c r="X32" i="19" s="1"/>
  <c r="AS32" i="1"/>
  <c r="AT21" i="10"/>
  <c r="AT32" i="10" s="1"/>
  <c r="AT41" i="10" s="1"/>
  <c r="AT19" i="10"/>
  <c r="AT30" i="10" s="1"/>
  <c r="AT39" i="10" s="1"/>
  <c r="AT22" i="10"/>
  <c r="AT33" i="10" s="1"/>
  <c r="AT42" i="10" s="1"/>
  <c r="AT18" i="10"/>
  <c r="AT29" i="10" s="1"/>
  <c r="AT38" i="10" s="1"/>
  <c r="AT17" i="10"/>
  <c r="AT28" i="10" s="1"/>
  <c r="AT37" i="10" s="1"/>
  <c r="AT20" i="10"/>
  <c r="AT31" i="10" s="1"/>
  <c r="AT40" i="10" s="1"/>
  <c r="AV16" i="10"/>
  <c r="AQ27" i="10"/>
  <c r="AQ36" i="10" s="1"/>
  <c r="AQ43" i="10" s="1"/>
  <c r="AQ87" i="10" s="1"/>
  <c r="AF17" i="19"/>
  <c r="FE4" i="2"/>
  <c r="FD42" i="2"/>
  <c r="FD63" i="2"/>
  <c r="FD65" i="2"/>
  <c r="FD70" i="2"/>
  <c r="FD67" i="2"/>
  <c r="FD43" i="2"/>
  <c r="FD69" i="2"/>
  <c r="FD68" i="2"/>
  <c r="AS78" i="10"/>
  <c r="AS86" i="10" s="1"/>
  <c r="AT78" i="10"/>
  <c r="AT86" i="10" s="1"/>
  <c r="AR78" i="10"/>
  <c r="AR86" i="10" s="1"/>
  <c r="AF31" i="19"/>
  <c r="EC62" i="2"/>
  <c r="EC66" i="2"/>
  <c r="EC64" i="2"/>
  <c r="EB58" i="2"/>
  <c r="AT19" i="3" s="1"/>
  <c r="EB13" i="2"/>
  <c r="EB51" i="2"/>
  <c r="AT12" i="3" s="1"/>
  <c r="AT16" i="3" s="1"/>
  <c r="EC56" i="2"/>
  <c r="EC41" i="2"/>
  <c r="EC10" i="2"/>
  <c r="AU76" i="10" s="1"/>
  <c r="EC6" i="2"/>
  <c r="AU72" i="10" s="1"/>
  <c r="EC61" i="2"/>
  <c r="EC55" i="2"/>
  <c r="EC50" i="2"/>
  <c r="EC48" i="2"/>
  <c r="EC40" i="2"/>
  <c r="EC37" i="2"/>
  <c r="EC9" i="2"/>
  <c r="AU75" i="10" s="1"/>
  <c r="EC8" i="2"/>
  <c r="AU74" i="10" s="1"/>
  <c r="EC7" i="2"/>
  <c r="AU73" i="10" s="1"/>
  <c r="EC49" i="2"/>
  <c r="EC44" i="2"/>
  <c r="EC12" i="2"/>
  <c r="EC57" i="2"/>
  <c r="EC38" i="2"/>
  <c r="EC11" i="2"/>
  <c r="AU77" i="10" s="1"/>
  <c r="EC39" i="2"/>
  <c r="EC54" i="2"/>
  <c r="EB45" i="2"/>
  <c r="AT5" i="3" s="1"/>
  <c r="AT9" i="3" s="1"/>
  <c r="O58" i="16"/>
  <c r="N51" i="18"/>
  <c r="J54" i="18"/>
  <c r="L14" i="20" s="1"/>
  <c r="K38" i="18"/>
  <c r="K46" i="18" s="1"/>
  <c r="FD34" i="2" l="1"/>
  <c r="FE33" i="2"/>
  <c r="FE32" i="2"/>
  <c r="FE31" i="2"/>
  <c r="FE28" i="2"/>
  <c r="FE30" i="2"/>
  <c r="FE27" i="2"/>
  <c r="FE29" i="2"/>
  <c r="FE26" i="2"/>
  <c r="BV73" i="21"/>
  <c r="BV76" i="21" s="1"/>
  <c r="BU80" i="21"/>
  <c r="BU85" i="21" s="1"/>
  <c r="BU86" i="21" s="1"/>
  <c r="BV43" i="21"/>
  <c r="BV77" i="21" s="1"/>
  <c r="BV80" i="21" s="1"/>
  <c r="BV85" i="21" s="1"/>
  <c r="BV86" i="21" s="1"/>
  <c r="K38" i="19"/>
  <c r="K41" i="19" s="1"/>
  <c r="H35" i="20" s="1"/>
  <c r="L35" i="19"/>
  <c r="BX17" i="1"/>
  <c r="BX28" i="1" s="1"/>
  <c r="BW19" i="21"/>
  <c r="BW30" i="21" s="1"/>
  <c r="BW39" i="21" s="1"/>
  <c r="BY20" i="1"/>
  <c r="BY31" i="1" s="1"/>
  <c r="BX22" i="21"/>
  <c r="BX33" i="21" s="1"/>
  <c r="BX42" i="21" s="1"/>
  <c r="BX16" i="21"/>
  <c r="BX27" i="21" s="1"/>
  <c r="BX36" i="21" s="1"/>
  <c r="BY14" i="1"/>
  <c r="BY25" i="1" s="1"/>
  <c r="BY15" i="1"/>
  <c r="BY26" i="1" s="1"/>
  <c r="BX17" i="21"/>
  <c r="BX28" i="21" s="1"/>
  <c r="BX37" i="21" s="1"/>
  <c r="BX16" i="1"/>
  <c r="BX27" i="1" s="1"/>
  <c r="BW18" i="21"/>
  <c r="BW29" i="21" s="1"/>
  <c r="BW38" i="21" s="1"/>
  <c r="BY19" i="1"/>
  <c r="BY30" i="1" s="1"/>
  <c r="BX21" i="21"/>
  <c r="BX32" i="21" s="1"/>
  <c r="BX41" i="21" s="1"/>
  <c r="BX18" i="1"/>
  <c r="BX29" i="1" s="1"/>
  <c r="BW20" i="21"/>
  <c r="BW31" i="21" s="1"/>
  <c r="BW40" i="21" s="1"/>
  <c r="AG8" i="19"/>
  <c r="AG13" i="19"/>
  <c r="AG9" i="19"/>
  <c r="AS22" i="3"/>
  <c r="AS82" i="21"/>
  <c r="FD23" i="2"/>
  <c r="FE22" i="2"/>
  <c r="FE20" i="2"/>
  <c r="BW71" i="21" s="1"/>
  <c r="FE17" i="2"/>
  <c r="BW68" i="21" s="1"/>
  <c r="FE21" i="2"/>
  <c r="BW72" i="21" s="1"/>
  <c r="FE19" i="2"/>
  <c r="BW70" i="21" s="1"/>
  <c r="FE18" i="2"/>
  <c r="BW69" i="21" s="1"/>
  <c r="FE16" i="2"/>
  <c r="AP27" i="3"/>
  <c r="AO29" i="3"/>
  <c r="H8" i="20"/>
  <c r="H11" i="20" s="1"/>
  <c r="H18" i="20" s="1"/>
  <c r="L38" i="19"/>
  <c r="FE71" i="2"/>
  <c r="BG80" i="10"/>
  <c r="BF82" i="10"/>
  <c r="BF90" i="10" s="1"/>
  <c r="R15" i="4"/>
  <c r="R30" i="4"/>
  <c r="T9" i="4"/>
  <c r="N9" i="8" s="1"/>
  <c r="T97" i="10"/>
  <c r="T98" i="10" s="1"/>
  <c r="N29" i="19" s="1"/>
  <c r="O29" i="19" s="1"/>
  <c r="V49" i="10"/>
  <c r="U60" i="10"/>
  <c r="U89" i="10" s="1"/>
  <c r="U91" i="10" s="1"/>
  <c r="U97" i="10" s="1"/>
  <c r="U98" i="10" s="1"/>
  <c r="Q31" i="4"/>
  <c r="Q25" i="4"/>
  <c r="S10" i="4"/>
  <c r="S13" i="4"/>
  <c r="H34" i="20"/>
  <c r="F36" i="20"/>
  <c r="F38" i="20" s="1"/>
  <c r="F40" i="20" s="1"/>
  <c r="AS43" i="1"/>
  <c r="AS45" i="1" s="1"/>
  <c r="AS93" i="10"/>
  <c r="BO34" i="3"/>
  <c r="S31" i="3"/>
  <c r="L41" i="19"/>
  <c r="U41" i="3"/>
  <c r="T43" i="3"/>
  <c r="T31" i="3" s="1"/>
  <c r="T46" i="3" s="1"/>
  <c r="AT32" i="1"/>
  <c r="AU17" i="10"/>
  <c r="AU28" i="10" s="1"/>
  <c r="AU37" i="10" s="1"/>
  <c r="AU22" i="10"/>
  <c r="AU33" i="10" s="1"/>
  <c r="AU42" i="10" s="1"/>
  <c r="AU21" i="10"/>
  <c r="AU32" i="10" s="1"/>
  <c r="AU41" i="10" s="1"/>
  <c r="AU18" i="10"/>
  <c r="AU29" i="10" s="1"/>
  <c r="AU38" i="10" s="1"/>
  <c r="AU19" i="10"/>
  <c r="AU30" i="10" s="1"/>
  <c r="AU39" i="10" s="1"/>
  <c r="AO38" i="3"/>
  <c r="AP38" i="3"/>
  <c r="AU20" i="10"/>
  <c r="AU31" i="10" s="1"/>
  <c r="AU40" i="10" s="1"/>
  <c r="EC72" i="2"/>
  <c r="AU25" i="3" s="1"/>
  <c r="AW16" i="10"/>
  <c r="AR27" i="10"/>
  <c r="AR36" i="10" s="1"/>
  <c r="AR43" i="10" s="1"/>
  <c r="AR87" i="10" s="1"/>
  <c r="AG12" i="19"/>
  <c r="AG16" i="19"/>
  <c r="AG17" i="19"/>
  <c r="V9" i="20"/>
  <c r="V48" i="20" s="1"/>
  <c r="AG11" i="19"/>
  <c r="AG10" i="19"/>
  <c r="AG40" i="19"/>
  <c r="AG7" i="19"/>
  <c r="AG14" i="19"/>
  <c r="AG31" i="19"/>
  <c r="FF4" i="2"/>
  <c r="FE70" i="2"/>
  <c r="FE63" i="2"/>
  <c r="FE43" i="2"/>
  <c r="FE68" i="2"/>
  <c r="FE42" i="2"/>
  <c r="FE65" i="2"/>
  <c r="FE67" i="2"/>
  <c r="FE69" i="2"/>
  <c r="EC58" i="2"/>
  <c r="AU19" i="3" s="1"/>
  <c r="AU78" i="10"/>
  <c r="AU86" i="10" s="1"/>
  <c r="ED62" i="2"/>
  <c r="ED66" i="2"/>
  <c r="ED64" i="2"/>
  <c r="EC45" i="2"/>
  <c r="AU5" i="3" s="1"/>
  <c r="AU9" i="3" s="1"/>
  <c r="EC51" i="2"/>
  <c r="AU12" i="3" s="1"/>
  <c r="AU16" i="3" s="1"/>
  <c r="EC13" i="2"/>
  <c r="ED61" i="2"/>
  <c r="ED57" i="2"/>
  <c r="ED48" i="2"/>
  <c r="ED44" i="2"/>
  <c r="ED37" i="2"/>
  <c r="ED12" i="2"/>
  <c r="ED8" i="2"/>
  <c r="AV74" i="10" s="1"/>
  <c r="ED56" i="2"/>
  <c r="ED38" i="2"/>
  <c r="ED7" i="2"/>
  <c r="AV73" i="10" s="1"/>
  <c r="ED10" i="2"/>
  <c r="AV76" i="10" s="1"/>
  <c r="ED9" i="2"/>
  <c r="AV75" i="10" s="1"/>
  <c r="ED11" i="2"/>
  <c r="AV77" i="10" s="1"/>
  <c r="ED6" i="2"/>
  <c r="AV72" i="10" s="1"/>
  <c r="ED55" i="2"/>
  <c r="ED50" i="2"/>
  <c r="ED41" i="2"/>
  <c r="ED49" i="2"/>
  <c r="ED40" i="2"/>
  <c r="ED39" i="2"/>
  <c r="ED54" i="2"/>
  <c r="X30" i="19"/>
  <c r="P58" i="16"/>
  <c r="O63" i="16"/>
  <c r="O51" i="18" s="1"/>
  <c r="O50" i="18"/>
  <c r="K54" i="18"/>
  <c r="N14" i="20" s="1"/>
  <c r="L38" i="18"/>
  <c r="FF33" i="2" l="1"/>
  <c r="FF32" i="2"/>
  <c r="FF31" i="2"/>
  <c r="FF30" i="2"/>
  <c r="FF27" i="2"/>
  <c r="FF29" i="2"/>
  <c r="FF28" i="2"/>
  <c r="FF26" i="2"/>
  <c r="FE23" i="2"/>
  <c r="BW67" i="21"/>
  <c r="BW73" i="21" s="1"/>
  <c r="BW76" i="21" s="1"/>
  <c r="FE34" i="2"/>
  <c r="AL33" i="19"/>
  <c r="BW43" i="21"/>
  <c r="BW77" i="21" s="1"/>
  <c r="BY18" i="1"/>
  <c r="BY29" i="1" s="1"/>
  <c r="BX20" i="21"/>
  <c r="BX31" i="21" s="1"/>
  <c r="BX40" i="21" s="1"/>
  <c r="BY16" i="1"/>
  <c r="BY27" i="1" s="1"/>
  <c r="BX18" i="21"/>
  <c r="BX29" i="21" s="1"/>
  <c r="BX38" i="21" s="1"/>
  <c r="BZ20" i="1"/>
  <c r="BZ31" i="1" s="1"/>
  <c r="BY22" i="21"/>
  <c r="BY33" i="21" s="1"/>
  <c r="BY42" i="21" s="1"/>
  <c r="BY16" i="21"/>
  <c r="BY27" i="21" s="1"/>
  <c r="BY36" i="21" s="1"/>
  <c r="BZ14" i="1"/>
  <c r="BZ25" i="1" s="1"/>
  <c r="BZ15" i="1"/>
  <c r="BZ26" i="1" s="1"/>
  <c r="BY17" i="21"/>
  <c r="BY28" i="21" s="1"/>
  <c r="BY37" i="21" s="1"/>
  <c r="BZ19" i="1"/>
  <c r="BZ30" i="1" s="1"/>
  <c r="BY21" i="21"/>
  <c r="BY32" i="21" s="1"/>
  <c r="BY41" i="21" s="1"/>
  <c r="BY17" i="1"/>
  <c r="BY28" i="1" s="1"/>
  <c r="BX19" i="21"/>
  <c r="BX30" i="21" s="1"/>
  <c r="BX39" i="21" s="1"/>
  <c r="AT22" i="3"/>
  <c r="AT82" i="21"/>
  <c r="FF22" i="2"/>
  <c r="FF21" i="2"/>
  <c r="BX72" i="21" s="1"/>
  <c r="FF19" i="2"/>
  <c r="BX70" i="21" s="1"/>
  <c r="FF20" i="2"/>
  <c r="BX71" i="21" s="1"/>
  <c r="FF18" i="2"/>
  <c r="BX69" i="21" s="1"/>
  <c r="FF17" i="2"/>
  <c r="BX68" i="21" s="1"/>
  <c r="FF16" i="2"/>
  <c r="BX67" i="21" s="1"/>
  <c r="AQ27" i="3"/>
  <c r="AP29" i="3"/>
  <c r="H55" i="20"/>
  <c r="FF71" i="2"/>
  <c r="BH80" i="10"/>
  <c r="BG82" i="10"/>
  <c r="BG90" i="10" s="1"/>
  <c r="N20" i="19"/>
  <c r="N21" i="19" s="1"/>
  <c r="J49" i="20" s="1"/>
  <c r="L10" i="20"/>
  <c r="L52" i="20" s="1"/>
  <c r="W49" i="10"/>
  <c r="V60" i="10"/>
  <c r="V89" i="10" s="1"/>
  <c r="V91" i="10" s="1"/>
  <c r="Q28" i="4"/>
  <c r="S30" i="4"/>
  <c r="S15" i="4"/>
  <c r="N10" i="8"/>
  <c r="O10" i="8" s="1"/>
  <c r="O9" i="8"/>
  <c r="T10" i="4"/>
  <c r="T13" i="4"/>
  <c r="R25" i="4"/>
  <c r="R28" i="4" s="1"/>
  <c r="R31" i="4"/>
  <c r="V41" i="3"/>
  <c r="U43" i="3"/>
  <c r="S46" i="3"/>
  <c r="T58" i="3"/>
  <c r="J22" i="20" s="1"/>
  <c r="J34" i="20"/>
  <c r="H36" i="20"/>
  <c r="H38" i="20" s="1"/>
  <c r="H40" i="20" s="1"/>
  <c r="BP34" i="3"/>
  <c r="AT43" i="1"/>
  <c r="AT45" i="1" s="1"/>
  <c r="AT93" i="10"/>
  <c r="AU32" i="1"/>
  <c r="AV22" i="10"/>
  <c r="AV33" i="10" s="1"/>
  <c r="AV42" i="10" s="1"/>
  <c r="AI13" i="19"/>
  <c r="AQ38" i="3"/>
  <c r="AV18" i="10"/>
  <c r="AV29" i="10" s="1"/>
  <c r="AV38" i="10" s="1"/>
  <c r="AI9" i="19"/>
  <c r="AV21" i="10"/>
  <c r="AV32" i="10" s="1"/>
  <c r="AV41" i="10" s="1"/>
  <c r="AI12" i="19"/>
  <c r="AV20" i="10"/>
  <c r="AV31" i="10" s="1"/>
  <c r="AV40" i="10" s="1"/>
  <c r="AI11" i="19"/>
  <c r="AV19" i="10"/>
  <c r="AV30" i="10" s="1"/>
  <c r="AV39" i="10" s="1"/>
  <c r="AI10" i="19"/>
  <c r="AV17" i="10"/>
  <c r="AV28" i="10" s="1"/>
  <c r="AV37" i="10" s="1"/>
  <c r="AI8" i="19"/>
  <c r="ED72" i="2"/>
  <c r="AV25" i="3" s="1"/>
  <c r="AI7" i="19"/>
  <c r="AX16" i="10"/>
  <c r="AS27" i="10"/>
  <c r="AS36" i="10" s="1"/>
  <c r="AS43" i="10" s="1"/>
  <c r="AS87" i="10" s="1"/>
  <c r="FG4" i="2"/>
  <c r="FF63" i="2"/>
  <c r="FF70" i="2"/>
  <c r="FF43" i="2"/>
  <c r="FF42" i="2"/>
  <c r="FF68" i="2"/>
  <c r="FF69" i="2"/>
  <c r="FF65" i="2"/>
  <c r="FF67" i="2"/>
  <c r="AV78" i="10"/>
  <c r="AV86" i="10" s="1"/>
  <c r="ED58" i="2"/>
  <c r="AV19" i="3" s="1"/>
  <c r="ED51" i="2"/>
  <c r="AV12" i="3" s="1"/>
  <c r="AV16" i="3" s="1"/>
  <c r="AI31" i="19" s="1"/>
  <c r="EE66" i="2"/>
  <c r="EE61" i="2"/>
  <c r="EE56" i="2"/>
  <c r="EE50" i="2"/>
  <c r="EE49" i="2"/>
  <c r="EE48" i="2"/>
  <c r="EE44" i="2"/>
  <c r="EE64" i="2"/>
  <c r="EE57" i="2"/>
  <c r="EE62" i="2"/>
  <c r="EE41" i="2"/>
  <c r="EE37" i="2"/>
  <c r="EE11" i="2"/>
  <c r="AW77" i="10" s="1"/>
  <c r="EE9" i="2"/>
  <c r="AW75" i="10" s="1"/>
  <c r="EE7" i="2"/>
  <c r="AW73" i="10" s="1"/>
  <c r="EE38" i="2"/>
  <c r="EE10" i="2"/>
  <c r="AW76" i="10" s="1"/>
  <c r="EE6" i="2"/>
  <c r="AW72" i="10" s="1"/>
  <c r="EE55" i="2"/>
  <c r="EE40" i="2"/>
  <c r="EE12" i="2"/>
  <c r="EE8" i="2"/>
  <c r="AW74" i="10" s="1"/>
  <c r="EE39" i="2"/>
  <c r="EE54" i="2"/>
  <c r="ED45" i="2"/>
  <c r="AV5" i="3" s="1"/>
  <c r="AV9" i="3" s="1"/>
  <c r="AI30" i="19" s="1"/>
  <c r="ED13" i="2"/>
  <c r="P50" i="18"/>
  <c r="P63" i="16"/>
  <c r="L46" i="18"/>
  <c r="L54" i="18" s="1"/>
  <c r="P14" i="20" s="1"/>
  <c r="M38" i="18"/>
  <c r="M46" i="18" s="1"/>
  <c r="BW80" i="21" l="1"/>
  <c r="BW85" i="21" s="1"/>
  <c r="BW86" i="21" s="1"/>
  <c r="BX73" i="21"/>
  <c r="BX76" i="21" s="1"/>
  <c r="FF34" i="2"/>
  <c r="FG32" i="2"/>
  <c r="FG31" i="2"/>
  <c r="FG30" i="2"/>
  <c r="FG33" i="2"/>
  <c r="FG29" i="2"/>
  <c r="FG28" i="2"/>
  <c r="FG27" i="2"/>
  <c r="FG26" i="2"/>
  <c r="BX43" i="21"/>
  <c r="BX77" i="21" s="1"/>
  <c r="BZ16" i="21"/>
  <c r="BZ27" i="21" s="1"/>
  <c r="BZ36" i="21" s="1"/>
  <c r="CA14" i="1"/>
  <c r="CA25" i="1" s="1"/>
  <c r="BZ17" i="1"/>
  <c r="BZ28" i="1" s="1"/>
  <c r="BY19" i="21"/>
  <c r="BY30" i="21" s="1"/>
  <c r="BY39" i="21" s="1"/>
  <c r="BZ16" i="1"/>
  <c r="BZ27" i="1" s="1"/>
  <c r="BY18" i="21"/>
  <c r="BY29" i="21" s="1"/>
  <c r="BY38" i="21" s="1"/>
  <c r="CA15" i="1"/>
  <c r="CA26" i="1" s="1"/>
  <c r="BZ17" i="21"/>
  <c r="BZ28" i="21" s="1"/>
  <c r="BZ37" i="21" s="1"/>
  <c r="CA19" i="1"/>
  <c r="CA30" i="1" s="1"/>
  <c r="BZ21" i="21"/>
  <c r="BZ32" i="21" s="1"/>
  <c r="BZ41" i="21" s="1"/>
  <c r="CA20" i="1"/>
  <c r="CA31" i="1" s="1"/>
  <c r="BZ22" i="21"/>
  <c r="BZ33" i="21" s="1"/>
  <c r="BZ42" i="21" s="1"/>
  <c r="BZ18" i="1"/>
  <c r="BZ29" i="1" s="1"/>
  <c r="BY20" i="21"/>
  <c r="BY31" i="21" s="1"/>
  <c r="BY40" i="21" s="1"/>
  <c r="AU43" i="1"/>
  <c r="AU45" i="1" s="1"/>
  <c r="AU82" i="21"/>
  <c r="FF23" i="2"/>
  <c r="FG21" i="2"/>
  <c r="BY72" i="21" s="1"/>
  <c r="FG20" i="2"/>
  <c r="BY71" i="21" s="1"/>
  <c r="FG19" i="2"/>
  <c r="BY70" i="21" s="1"/>
  <c r="FG22" i="2"/>
  <c r="FG18" i="2"/>
  <c r="BY69" i="21" s="1"/>
  <c r="FG16" i="2"/>
  <c r="BY67" i="21" s="1"/>
  <c r="FG17" i="2"/>
  <c r="BY68" i="21" s="1"/>
  <c r="AR27" i="3"/>
  <c r="AQ29" i="3"/>
  <c r="N24" i="19"/>
  <c r="O24" i="19" s="1"/>
  <c r="FG71" i="2"/>
  <c r="O21" i="19"/>
  <c r="BI80" i="10"/>
  <c r="BH82" i="10"/>
  <c r="BH90" i="10" s="1"/>
  <c r="X49" i="10"/>
  <c r="W60" i="10"/>
  <c r="W89" i="10" s="1"/>
  <c r="W91" i="10" s="1"/>
  <c r="W97" i="10" s="1"/>
  <c r="W98" i="10" s="1"/>
  <c r="V97" i="10"/>
  <c r="V98" i="10" s="1"/>
  <c r="T30" i="4"/>
  <c r="T15" i="4"/>
  <c r="S25" i="4"/>
  <c r="S28" i="4" s="1"/>
  <c r="S31" i="4"/>
  <c r="N13" i="8"/>
  <c r="AU93" i="10"/>
  <c r="J24" i="20"/>
  <c r="J30" i="20" s="1"/>
  <c r="J51" i="20"/>
  <c r="BQ34" i="3"/>
  <c r="O33" i="19"/>
  <c r="N34" i="19"/>
  <c r="U31" i="3"/>
  <c r="W41" i="3"/>
  <c r="V43" i="3"/>
  <c r="V31" i="3" s="1"/>
  <c r="V46" i="3" s="1"/>
  <c r="AU22" i="3"/>
  <c r="AW20" i="10"/>
  <c r="AW19" i="10"/>
  <c r="AW21" i="10"/>
  <c r="AR38" i="3"/>
  <c r="AI14" i="19"/>
  <c r="AI17" i="19" s="1"/>
  <c r="AW17" i="10"/>
  <c r="AV32" i="1"/>
  <c r="AV82" i="21" s="1"/>
  <c r="AW18" i="10"/>
  <c r="AW22" i="10"/>
  <c r="EE72" i="2"/>
  <c r="AW25" i="3" s="1"/>
  <c r="AY16" i="10"/>
  <c r="AT27" i="10"/>
  <c r="AT36" i="10" s="1"/>
  <c r="AT43" i="10" s="1"/>
  <c r="AT87" i="10" s="1"/>
  <c r="FH4" i="2"/>
  <c r="FG43" i="2"/>
  <c r="FG68" i="2"/>
  <c r="FG67" i="2"/>
  <c r="FG63" i="2"/>
  <c r="FG69" i="2"/>
  <c r="FG65" i="2"/>
  <c r="FG42" i="2"/>
  <c r="FG70" i="2"/>
  <c r="AW78" i="10"/>
  <c r="AW86" i="10" s="1"/>
  <c r="EE45" i="2"/>
  <c r="AW5" i="3" s="1"/>
  <c r="AW9" i="3" s="1"/>
  <c r="EF66" i="2"/>
  <c r="EF61" i="2"/>
  <c r="EF56" i="2"/>
  <c r="EF50" i="2"/>
  <c r="EF49" i="2"/>
  <c r="EF48" i="2"/>
  <c r="EF64" i="2"/>
  <c r="EF57" i="2"/>
  <c r="EF44" i="2"/>
  <c r="EF38" i="2"/>
  <c r="EF10" i="2"/>
  <c r="AX76" i="10" s="1"/>
  <c r="EF62" i="2"/>
  <c r="EF41" i="2"/>
  <c r="EF9" i="2"/>
  <c r="AX75" i="10" s="1"/>
  <c r="EF55" i="2"/>
  <c r="EF40" i="2"/>
  <c r="EF12" i="2"/>
  <c r="EF8" i="2"/>
  <c r="AX74" i="10" s="1"/>
  <c r="EF6" i="2"/>
  <c r="AX72" i="10" s="1"/>
  <c r="EF37" i="2"/>
  <c r="EF11" i="2"/>
  <c r="AX77" i="10" s="1"/>
  <c r="EF7" i="2"/>
  <c r="AX73" i="10" s="1"/>
  <c r="EF54" i="2"/>
  <c r="EF39" i="2"/>
  <c r="EE58" i="2"/>
  <c r="AW19" i="3" s="1"/>
  <c r="EE13" i="2"/>
  <c r="EE51" i="2"/>
  <c r="AW12" i="3" s="1"/>
  <c r="AW16" i="3" s="1"/>
  <c r="Q58" i="16"/>
  <c r="P51" i="18"/>
  <c r="M54" i="18"/>
  <c r="N38" i="18"/>
  <c r="FG34" i="2" l="1"/>
  <c r="BY73" i="21"/>
  <c r="BY76" i="21" s="1"/>
  <c r="FH31" i="2"/>
  <c r="FH30" i="2"/>
  <c r="FH33" i="2"/>
  <c r="FH32" i="2"/>
  <c r="FH29" i="2"/>
  <c r="FH28" i="2"/>
  <c r="FH27" i="2"/>
  <c r="FH26" i="2"/>
  <c r="BX80" i="21"/>
  <c r="BX85" i="21" s="1"/>
  <c r="BX86" i="21" s="1"/>
  <c r="BY43" i="21"/>
  <c r="BY77" i="21" s="1"/>
  <c r="BY80" i="21" s="1"/>
  <c r="BY85" i="21" s="1"/>
  <c r="BY86" i="21" s="1"/>
  <c r="CB15" i="1"/>
  <c r="CB26" i="1" s="1"/>
  <c r="CA17" i="21"/>
  <c r="CA28" i="21" s="1"/>
  <c r="CA37" i="21" s="1"/>
  <c r="CA17" i="1"/>
  <c r="CA28" i="1" s="1"/>
  <c r="BZ19" i="21"/>
  <c r="BZ30" i="21" s="1"/>
  <c r="BZ39" i="21" s="1"/>
  <c r="CA18" i="1"/>
  <c r="CA29" i="1" s="1"/>
  <c r="BZ20" i="21"/>
  <c r="BZ31" i="21" s="1"/>
  <c r="BZ40" i="21" s="1"/>
  <c r="CB19" i="1"/>
  <c r="CB30" i="1" s="1"/>
  <c r="CA21" i="21"/>
  <c r="CA32" i="21" s="1"/>
  <c r="CA41" i="21" s="1"/>
  <c r="CA16" i="1"/>
  <c r="CA27" i="1" s="1"/>
  <c r="BZ18" i="21"/>
  <c r="BZ29" i="21" s="1"/>
  <c r="BZ38" i="21" s="1"/>
  <c r="CA16" i="21"/>
  <c r="CA27" i="21" s="1"/>
  <c r="CA36" i="21" s="1"/>
  <c r="CB14" i="1"/>
  <c r="CB25" i="1" s="1"/>
  <c r="CB20" i="1"/>
  <c r="CB31" i="1" s="1"/>
  <c r="CA22" i="21"/>
  <c r="CA33" i="21" s="1"/>
  <c r="CA42" i="21" s="1"/>
  <c r="AJ11" i="19"/>
  <c r="AJ9" i="19"/>
  <c r="AJ13" i="19"/>
  <c r="N35" i="19"/>
  <c r="O35" i="19" s="1"/>
  <c r="O34" i="19"/>
  <c r="FG23" i="2"/>
  <c r="FH20" i="2"/>
  <c r="BZ71" i="21" s="1"/>
  <c r="FH19" i="2"/>
  <c r="BZ70" i="21" s="1"/>
  <c r="FH22" i="2"/>
  <c r="FH21" i="2"/>
  <c r="BZ72" i="21" s="1"/>
  <c r="FH18" i="2"/>
  <c r="BZ69" i="21" s="1"/>
  <c r="FH16" i="2"/>
  <c r="BZ67" i="21" s="1"/>
  <c r="FH17" i="2"/>
  <c r="BZ68" i="21" s="1"/>
  <c r="N26" i="19"/>
  <c r="O26" i="19" s="1"/>
  <c r="AS27" i="3"/>
  <c r="AR29" i="3"/>
  <c r="FH71" i="2"/>
  <c r="BJ80" i="10"/>
  <c r="BI82" i="10"/>
  <c r="BI90" i="10" s="1"/>
  <c r="Y49" i="10"/>
  <c r="X60" i="10"/>
  <c r="X89" i="10" s="1"/>
  <c r="X91" i="10" s="1"/>
  <c r="X97" i="10" s="1"/>
  <c r="X98" i="10" s="1"/>
  <c r="Q29" i="19" s="1"/>
  <c r="R29" i="19" s="1"/>
  <c r="T31" i="4"/>
  <c r="T25" i="4"/>
  <c r="T28" i="4" s="1"/>
  <c r="O13" i="8"/>
  <c r="N15" i="8"/>
  <c r="AJ8" i="19"/>
  <c r="AW32" i="1"/>
  <c r="AW43" i="1" s="1"/>
  <c r="AW45" i="1" s="1"/>
  <c r="U46" i="3"/>
  <c r="X41" i="3"/>
  <c r="W43" i="3"/>
  <c r="W31" i="3" s="1"/>
  <c r="W46" i="3" s="1"/>
  <c r="BR34" i="3"/>
  <c r="AJ12" i="19"/>
  <c r="AJ16" i="19"/>
  <c r="AJ31" i="19"/>
  <c r="X9" i="20"/>
  <c r="X48" i="20" s="1"/>
  <c r="AJ14" i="19"/>
  <c r="AJ40" i="19"/>
  <c r="AJ10" i="19"/>
  <c r="AJ17" i="19"/>
  <c r="AX21" i="10"/>
  <c r="AV93" i="10"/>
  <c r="AV22" i="3"/>
  <c r="AV43" i="1"/>
  <c r="AV45" i="1" s="1"/>
  <c r="AX17" i="10"/>
  <c r="AX20" i="10"/>
  <c r="AX22" i="10"/>
  <c r="AX18" i="10"/>
  <c r="AJ7" i="19"/>
  <c r="AT38" i="3"/>
  <c r="AS38" i="3"/>
  <c r="AX19" i="10"/>
  <c r="EF72" i="2"/>
  <c r="AX25" i="3" s="1"/>
  <c r="AZ16" i="10"/>
  <c r="AU27" i="10"/>
  <c r="AU36" i="10" s="1"/>
  <c r="AU43" i="10" s="1"/>
  <c r="AU87" i="10" s="1"/>
  <c r="FI4" i="2"/>
  <c r="FH42" i="2"/>
  <c r="FH70" i="2"/>
  <c r="FH65" i="2"/>
  <c r="FH43" i="2"/>
  <c r="FH68" i="2"/>
  <c r="FH67" i="2"/>
  <c r="FH63" i="2"/>
  <c r="FH69" i="2"/>
  <c r="EF51" i="2"/>
  <c r="AX12" i="3" s="1"/>
  <c r="AX16" i="3" s="1"/>
  <c r="AX78" i="10"/>
  <c r="AX86" i="10" s="1"/>
  <c r="R14" i="20"/>
  <c r="EF58" i="2"/>
  <c r="AX19" i="3" s="1"/>
  <c r="EF45" i="2"/>
  <c r="AX5" i="3" s="1"/>
  <c r="AX9" i="3" s="1"/>
  <c r="EG66" i="2"/>
  <c r="EG64" i="2"/>
  <c r="EG62" i="2"/>
  <c r="EG61" i="2"/>
  <c r="EG57" i="2"/>
  <c r="EG56" i="2"/>
  <c r="EG55" i="2"/>
  <c r="EG49" i="2"/>
  <c r="EG41" i="2"/>
  <c r="EG40" i="2"/>
  <c r="EG38" i="2"/>
  <c r="EG37" i="2"/>
  <c r="EG12" i="2"/>
  <c r="EG11" i="2"/>
  <c r="AY77" i="10" s="1"/>
  <c r="EG10" i="2"/>
  <c r="AY76" i="10" s="1"/>
  <c r="EG9" i="2"/>
  <c r="AY75" i="10" s="1"/>
  <c r="EG8" i="2"/>
  <c r="AY74" i="10" s="1"/>
  <c r="EG7" i="2"/>
  <c r="AY73" i="10" s="1"/>
  <c r="EG6" i="2"/>
  <c r="EG48" i="2"/>
  <c r="EG44" i="2"/>
  <c r="EG50" i="2"/>
  <c r="EG54" i="2"/>
  <c r="EG39" i="2"/>
  <c r="EF13" i="2"/>
  <c r="AG30" i="19"/>
  <c r="Q50" i="18"/>
  <c r="Q63" i="16"/>
  <c r="L16" i="20"/>
  <c r="N46" i="18"/>
  <c r="FI33" i="2" l="1"/>
  <c r="FI32" i="2"/>
  <c r="FI31" i="2"/>
  <c r="FI28" i="2"/>
  <c r="FI27" i="2"/>
  <c r="FI30" i="2"/>
  <c r="FI29" i="2"/>
  <c r="FI26" i="2"/>
  <c r="FI34" i="2" s="1"/>
  <c r="BZ73" i="21"/>
  <c r="BZ76" i="21" s="1"/>
  <c r="FH34" i="2"/>
  <c r="AO33" i="19"/>
  <c r="BZ43" i="21"/>
  <c r="BZ77" i="21" s="1"/>
  <c r="CC19" i="1"/>
  <c r="CC30" i="1" s="1"/>
  <c r="CB21" i="21"/>
  <c r="CB32" i="21" s="1"/>
  <c r="CB41" i="21" s="1"/>
  <c r="CB17" i="1"/>
  <c r="CB28" i="1" s="1"/>
  <c r="CA19" i="21"/>
  <c r="CA30" i="21" s="1"/>
  <c r="CA39" i="21" s="1"/>
  <c r="CC20" i="1"/>
  <c r="CC31" i="1" s="1"/>
  <c r="CB22" i="21"/>
  <c r="CB33" i="21" s="1"/>
  <c r="CB42" i="21" s="1"/>
  <c r="CB16" i="1"/>
  <c r="CB27" i="1" s="1"/>
  <c r="CA18" i="21"/>
  <c r="CA29" i="21" s="1"/>
  <c r="CA38" i="21" s="1"/>
  <c r="CB18" i="1"/>
  <c r="CB29" i="1" s="1"/>
  <c r="CA20" i="21"/>
  <c r="CA31" i="21" s="1"/>
  <c r="CA40" i="21" s="1"/>
  <c r="CB16" i="21"/>
  <c r="CB27" i="21" s="1"/>
  <c r="CB36" i="21" s="1"/>
  <c r="CC14" i="1"/>
  <c r="CC25" i="1" s="1"/>
  <c r="CC15" i="1"/>
  <c r="CC26" i="1" s="1"/>
  <c r="CB17" i="21"/>
  <c r="CB28" i="21" s="1"/>
  <c r="CB37" i="21" s="1"/>
  <c r="J50" i="20"/>
  <c r="J53" i="20" s="1"/>
  <c r="J8" i="20" s="1"/>
  <c r="J11" i="20" s="1"/>
  <c r="J18" i="20" s="1"/>
  <c r="FI22" i="2"/>
  <c r="FI17" i="2"/>
  <c r="CA68" i="21" s="1"/>
  <c r="FI20" i="2"/>
  <c r="CA71" i="21" s="1"/>
  <c r="FI19" i="2"/>
  <c r="CA70" i="21" s="1"/>
  <c r="FI16" i="2"/>
  <c r="CA67" i="21" s="1"/>
  <c r="FI18" i="2"/>
  <c r="CA69" i="21" s="1"/>
  <c r="FI21" i="2"/>
  <c r="CA72" i="21" s="1"/>
  <c r="FH23" i="2"/>
  <c r="AW22" i="3"/>
  <c r="N38" i="19"/>
  <c r="O38" i="19" s="1"/>
  <c r="AT27" i="3"/>
  <c r="AS29" i="3"/>
  <c r="FI71" i="2"/>
  <c r="Q20" i="19"/>
  <c r="Q21" i="19" s="1"/>
  <c r="Q24" i="19" s="1"/>
  <c r="BK80" i="10"/>
  <c r="BJ82" i="10"/>
  <c r="BJ90" i="10" s="1"/>
  <c r="N25" i="8"/>
  <c r="O25" i="8" s="1"/>
  <c r="O15" i="8"/>
  <c r="Z49" i="10"/>
  <c r="Y60" i="10"/>
  <c r="Y89" i="10" s="1"/>
  <c r="Y91" i="10" s="1"/>
  <c r="Y97" i="10" s="1"/>
  <c r="Y98" i="10" s="1"/>
  <c r="Y41" i="3"/>
  <c r="X43" i="3"/>
  <c r="X31" i="3" s="1"/>
  <c r="X46" i="3" s="1"/>
  <c r="BS34" i="3"/>
  <c r="AX32" i="1"/>
  <c r="AX43" i="1" s="1"/>
  <c r="AX45" i="1" s="1"/>
  <c r="AY18" i="10"/>
  <c r="AY17" i="10"/>
  <c r="AF32" i="19"/>
  <c r="Z32" i="19"/>
  <c r="AY22" i="10"/>
  <c r="AY20" i="10"/>
  <c r="AY19" i="10"/>
  <c r="AU38" i="3"/>
  <c r="AY21" i="10"/>
  <c r="EG72" i="2"/>
  <c r="AY25" i="3" s="1"/>
  <c r="BA16" i="10"/>
  <c r="AV27" i="10"/>
  <c r="AV36" i="10" s="1"/>
  <c r="AV43" i="10" s="1"/>
  <c r="AV87" i="10" s="1"/>
  <c r="FJ4" i="2"/>
  <c r="FI63" i="2"/>
  <c r="FI42" i="2"/>
  <c r="FI43" i="2"/>
  <c r="FI65" i="2"/>
  <c r="FI70" i="2"/>
  <c r="FI68" i="2"/>
  <c r="FI67" i="2"/>
  <c r="FI69" i="2"/>
  <c r="EG58" i="2"/>
  <c r="AY19" i="3" s="1"/>
  <c r="EG13" i="2"/>
  <c r="AY72" i="10"/>
  <c r="AY78" i="10" s="1"/>
  <c r="AY86" i="10" s="1"/>
  <c r="EH66" i="2"/>
  <c r="EH64" i="2"/>
  <c r="EH62" i="2"/>
  <c r="EH61" i="2"/>
  <c r="EH57" i="2"/>
  <c r="EH56" i="2"/>
  <c r="EH55" i="2"/>
  <c r="EH49" i="2"/>
  <c r="EH41" i="2"/>
  <c r="EH40" i="2"/>
  <c r="EH38" i="2"/>
  <c r="EH37" i="2"/>
  <c r="EH12" i="2"/>
  <c r="EH11" i="2"/>
  <c r="AZ77" i="10" s="1"/>
  <c r="EH10" i="2"/>
  <c r="AZ76" i="10" s="1"/>
  <c r="EH9" i="2"/>
  <c r="AZ75" i="10" s="1"/>
  <c r="EH8" i="2"/>
  <c r="AZ74" i="10" s="1"/>
  <c r="EH7" i="2"/>
  <c r="AZ73" i="10" s="1"/>
  <c r="EH6" i="2"/>
  <c r="AZ72" i="10" s="1"/>
  <c r="EH48" i="2"/>
  <c r="EH50" i="2"/>
  <c r="EH44" i="2"/>
  <c r="EH54" i="2"/>
  <c r="EH39" i="2"/>
  <c r="EG51" i="2"/>
  <c r="AY12" i="3" s="1"/>
  <c r="AY16" i="3" s="1"/>
  <c r="EG45" i="2"/>
  <c r="AY5" i="3" s="1"/>
  <c r="AY9" i="3" s="1"/>
  <c r="Q51" i="18"/>
  <c r="R58" i="16"/>
  <c r="O38" i="18"/>
  <c r="N54" i="18"/>
  <c r="FJ33" i="2" l="1"/>
  <c r="FJ32" i="2"/>
  <c r="FJ31" i="2"/>
  <c r="FJ27" i="2"/>
  <c r="FJ30" i="2"/>
  <c r="FJ29" i="2"/>
  <c r="FJ28" i="2"/>
  <c r="FJ26" i="2"/>
  <c r="CA73" i="21"/>
  <c r="CA76" i="21" s="1"/>
  <c r="BZ80" i="21"/>
  <c r="BZ85" i="21" s="1"/>
  <c r="BZ86" i="21" s="1"/>
  <c r="CA43" i="21"/>
  <c r="CA77" i="21" s="1"/>
  <c r="CA80" i="21" s="1"/>
  <c r="CA85" i="21" s="1"/>
  <c r="CA86" i="21" s="1"/>
  <c r="L46" i="20"/>
  <c r="CC16" i="21"/>
  <c r="CD14" i="1"/>
  <c r="CD25" i="1" s="1"/>
  <c r="CC16" i="1"/>
  <c r="CC27" i="1" s="1"/>
  <c r="CB18" i="21"/>
  <c r="CB29" i="21" s="1"/>
  <c r="CB38" i="21" s="1"/>
  <c r="CC17" i="1"/>
  <c r="CC28" i="1" s="1"/>
  <c r="CB19" i="21"/>
  <c r="CB30" i="21" s="1"/>
  <c r="CB39" i="21" s="1"/>
  <c r="CD15" i="1"/>
  <c r="CD26" i="1" s="1"/>
  <c r="CC17" i="21"/>
  <c r="CC28" i="21" s="1"/>
  <c r="CC37" i="21" s="1"/>
  <c r="CC18" i="1"/>
  <c r="CC29" i="1" s="1"/>
  <c r="CB20" i="21"/>
  <c r="CB31" i="21" s="1"/>
  <c r="CB40" i="21" s="1"/>
  <c r="CD20" i="1"/>
  <c r="CD31" i="1" s="1"/>
  <c r="CC22" i="21"/>
  <c r="CD19" i="1"/>
  <c r="CD30" i="1" s="1"/>
  <c r="CC21" i="21"/>
  <c r="FJ22" i="2"/>
  <c r="FJ21" i="2"/>
  <c r="CB72" i="21" s="1"/>
  <c r="FJ20" i="2"/>
  <c r="CB71" i="21" s="1"/>
  <c r="FJ19" i="2"/>
  <c r="CB70" i="21" s="1"/>
  <c r="FJ17" i="2"/>
  <c r="CB68" i="21" s="1"/>
  <c r="FJ18" i="2"/>
  <c r="CB69" i="21" s="1"/>
  <c r="FJ16" i="2"/>
  <c r="CB67" i="21" s="1"/>
  <c r="FI23" i="2"/>
  <c r="N41" i="19"/>
  <c r="J35" i="20" s="1"/>
  <c r="AU27" i="3"/>
  <c r="AT29" i="3"/>
  <c r="L49" i="20"/>
  <c r="FJ71" i="2"/>
  <c r="R21" i="19"/>
  <c r="BL80" i="10"/>
  <c r="BK82" i="10"/>
  <c r="BK90" i="10" s="1"/>
  <c r="AA49" i="10"/>
  <c r="Z60" i="10"/>
  <c r="Z89" i="10" s="1"/>
  <c r="Z91" i="10" s="1"/>
  <c r="N10" i="20"/>
  <c r="N52" i="20" s="1"/>
  <c r="R24" i="19"/>
  <c r="Q26" i="19"/>
  <c r="R26" i="19" s="1"/>
  <c r="J55" i="20"/>
  <c r="Z41" i="3"/>
  <c r="Y43" i="3"/>
  <c r="Y31" i="3" s="1"/>
  <c r="BT34" i="3"/>
  <c r="X58" i="3"/>
  <c r="L22" i="20" s="1"/>
  <c r="AY32" i="1"/>
  <c r="AY43" i="1" s="1"/>
  <c r="AY45" i="1" s="1"/>
  <c r="AX22" i="3"/>
  <c r="AZ21" i="10"/>
  <c r="AL12" i="19"/>
  <c r="AZ19" i="10"/>
  <c r="AL10" i="19"/>
  <c r="AZ20" i="10"/>
  <c r="AL11" i="19"/>
  <c r="AZ17" i="10"/>
  <c r="AL8" i="19"/>
  <c r="AG32" i="19"/>
  <c r="AZ18" i="10"/>
  <c r="AL9" i="19"/>
  <c r="AV38" i="3"/>
  <c r="AZ22" i="10"/>
  <c r="AL13" i="19"/>
  <c r="EH72" i="2"/>
  <c r="AZ25" i="3" s="1"/>
  <c r="AL7" i="19"/>
  <c r="BB16" i="10"/>
  <c r="FK4" i="2"/>
  <c r="FJ63" i="2"/>
  <c r="FJ70" i="2"/>
  <c r="FJ69" i="2"/>
  <c r="FJ42" i="2"/>
  <c r="FJ68" i="2"/>
  <c r="FJ67" i="2"/>
  <c r="FJ43" i="2"/>
  <c r="FJ65" i="2"/>
  <c r="EH51" i="2"/>
  <c r="AZ12" i="3" s="1"/>
  <c r="AZ16" i="3" s="1"/>
  <c r="AL31" i="19" s="1"/>
  <c r="AZ78" i="10"/>
  <c r="AZ86" i="10" s="1"/>
  <c r="N16" i="20"/>
  <c r="T14" i="20"/>
  <c r="EH58" i="2"/>
  <c r="AZ19" i="3" s="1"/>
  <c r="EH45" i="2"/>
  <c r="AZ5" i="3" s="1"/>
  <c r="AZ9" i="3" s="1"/>
  <c r="AL30" i="19" s="1"/>
  <c r="EH13" i="2"/>
  <c r="EI64" i="2"/>
  <c r="EI62" i="2"/>
  <c r="EI57" i="2"/>
  <c r="EI55" i="2"/>
  <c r="EI50" i="2"/>
  <c r="EI49" i="2"/>
  <c r="EI48" i="2"/>
  <c r="EI44" i="2"/>
  <c r="EI56" i="2"/>
  <c r="EI61" i="2"/>
  <c r="EI40" i="2"/>
  <c r="EI38" i="2"/>
  <c r="EI12" i="2"/>
  <c r="EI10" i="2"/>
  <c r="BA76" i="10" s="1"/>
  <c r="EI8" i="2"/>
  <c r="BA74" i="10" s="1"/>
  <c r="EI6" i="2"/>
  <c r="BA72" i="10" s="1"/>
  <c r="EI66" i="2"/>
  <c r="EI37" i="2"/>
  <c r="EI9" i="2"/>
  <c r="BA75" i="10" s="1"/>
  <c r="EI41" i="2"/>
  <c r="EI11" i="2"/>
  <c r="BA77" i="10" s="1"/>
  <c r="EI7" i="2"/>
  <c r="BA73" i="10" s="1"/>
  <c r="EI39" i="2"/>
  <c r="EI54" i="2"/>
  <c r="R50" i="18"/>
  <c r="S58" i="16"/>
  <c r="R63" i="16"/>
  <c r="R51" i="18" s="1"/>
  <c r="O46" i="18"/>
  <c r="O54" i="18" s="1"/>
  <c r="P38" i="18"/>
  <c r="P46" i="18" s="1"/>
  <c r="CB73" i="21" l="1"/>
  <c r="CB76" i="21" s="1"/>
  <c r="FK32" i="2"/>
  <c r="FK31" i="2"/>
  <c r="FK30" i="2"/>
  <c r="FK33" i="2"/>
  <c r="FK29" i="2"/>
  <c r="FK28" i="2"/>
  <c r="FK27" i="2"/>
  <c r="FK26" i="2"/>
  <c r="FJ34" i="2"/>
  <c r="CB43" i="21"/>
  <c r="CB77" i="21" s="1"/>
  <c r="CB80" i="21" s="1"/>
  <c r="CB85" i="21" s="1"/>
  <c r="CB86" i="21" s="1"/>
  <c r="CE15" i="1"/>
  <c r="CE26" i="1" s="1"/>
  <c r="CD17" i="21"/>
  <c r="CD28" i="21" s="1"/>
  <c r="CD37" i="21" s="1"/>
  <c r="CD16" i="1"/>
  <c r="CD27" i="1" s="1"/>
  <c r="CC18" i="21"/>
  <c r="CC29" i="21" s="1"/>
  <c r="CC38" i="21" s="1"/>
  <c r="CE19" i="1"/>
  <c r="CE30" i="1" s="1"/>
  <c r="CD21" i="21"/>
  <c r="CD18" i="1"/>
  <c r="CD29" i="1" s="1"/>
  <c r="CC20" i="21"/>
  <c r="CD17" i="1"/>
  <c r="CD28" i="1" s="1"/>
  <c r="CC19" i="21"/>
  <c r="CD16" i="21"/>
  <c r="CE14" i="1"/>
  <c r="CE25" i="1" s="1"/>
  <c r="CE20" i="1"/>
  <c r="CE31" i="1" s="1"/>
  <c r="CD22" i="21"/>
  <c r="FJ23" i="2"/>
  <c r="FK21" i="2"/>
  <c r="CC72" i="21" s="1"/>
  <c r="FK20" i="2"/>
  <c r="CC71" i="21" s="1"/>
  <c r="FK22" i="2"/>
  <c r="FK19" i="2"/>
  <c r="CC70" i="21" s="1"/>
  <c r="FK18" i="2"/>
  <c r="CC69" i="21" s="1"/>
  <c r="FK17" i="2"/>
  <c r="CC68" i="21" s="1"/>
  <c r="FK16" i="2"/>
  <c r="O41" i="19"/>
  <c r="AV27" i="3"/>
  <c r="AU29" i="3"/>
  <c r="FK71" i="2"/>
  <c r="BM80" i="10"/>
  <c r="BL82" i="10"/>
  <c r="BL90" i="10" s="1"/>
  <c r="Z97" i="10"/>
  <c r="Z98" i="10" s="1"/>
  <c r="AB49" i="10"/>
  <c r="AA60" i="10"/>
  <c r="AA89" i="10" s="1"/>
  <c r="AA91" i="10" s="1"/>
  <c r="AA97" i="10" s="1"/>
  <c r="AA98" i="10" s="1"/>
  <c r="AY22" i="3"/>
  <c r="U33" i="19"/>
  <c r="Y46" i="3"/>
  <c r="R33" i="19"/>
  <c r="Q34" i="19"/>
  <c r="BU34" i="3"/>
  <c r="AA41" i="3"/>
  <c r="Z43" i="3"/>
  <c r="Z31" i="3" s="1"/>
  <c r="Z46" i="3" s="1"/>
  <c r="L34" i="20"/>
  <c r="J36" i="20"/>
  <c r="J38" i="20" s="1"/>
  <c r="J40" i="20" s="1"/>
  <c r="L24" i="20"/>
  <c r="L30" i="20" s="1"/>
  <c r="L51" i="20"/>
  <c r="AZ32" i="1"/>
  <c r="AZ22" i="3" s="1"/>
  <c r="BA22" i="10"/>
  <c r="BA17" i="10"/>
  <c r="BA18" i="10"/>
  <c r="BA21" i="10"/>
  <c r="BA20" i="10"/>
  <c r="BA19" i="10"/>
  <c r="EI72" i="2"/>
  <c r="BA25" i="3" s="1"/>
  <c r="AL14" i="19"/>
  <c r="AL17" i="19" s="1"/>
  <c r="BC16" i="10"/>
  <c r="FL4" i="2"/>
  <c r="FK43" i="2"/>
  <c r="FK70" i="2"/>
  <c r="FK68" i="2"/>
  <c r="FK63" i="2"/>
  <c r="FK42" i="2"/>
  <c r="FK67" i="2"/>
  <c r="FK69" i="2"/>
  <c r="FK65" i="2"/>
  <c r="EI51" i="2"/>
  <c r="BA12" i="3" s="1"/>
  <c r="BA16" i="3" s="1"/>
  <c r="BA78" i="10"/>
  <c r="BA86" i="10" s="1"/>
  <c r="P16" i="20"/>
  <c r="V14" i="20"/>
  <c r="EJ64" i="2"/>
  <c r="EJ62" i="2"/>
  <c r="EJ57" i="2"/>
  <c r="EJ55" i="2"/>
  <c r="EJ50" i="2"/>
  <c r="EJ49" i="2"/>
  <c r="EJ48" i="2"/>
  <c r="EJ56" i="2"/>
  <c r="EJ66" i="2"/>
  <c r="EJ44" i="2"/>
  <c r="EJ41" i="2"/>
  <c r="EJ9" i="2"/>
  <c r="BB75" i="10" s="1"/>
  <c r="EJ7" i="2"/>
  <c r="BB73" i="10" s="1"/>
  <c r="EJ61" i="2"/>
  <c r="EJ40" i="2"/>
  <c r="EJ38" i="2"/>
  <c r="EJ8" i="2"/>
  <c r="BB74" i="10" s="1"/>
  <c r="EJ37" i="2"/>
  <c r="EJ11" i="2"/>
  <c r="BB77" i="10" s="1"/>
  <c r="EJ12" i="2"/>
  <c r="EJ10" i="2"/>
  <c r="BB76" i="10" s="1"/>
  <c r="EJ6" i="2"/>
  <c r="BB72" i="10" s="1"/>
  <c r="EJ54" i="2"/>
  <c r="EJ39" i="2"/>
  <c r="EI58" i="2"/>
  <c r="BA19" i="3" s="1"/>
  <c r="EI13" i="2"/>
  <c r="EI45" i="2"/>
  <c r="BA5" i="3" s="1"/>
  <c r="BA9" i="3" s="1"/>
  <c r="S63" i="16"/>
  <c r="S50" i="18"/>
  <c r="Q38" i="18"/>
  <c r="Q46" i="18" s="1"/>
  <c r="P54" i="18"/>
  <c r="BJ8" i="19" l="1"/>
  <c r="FL31" i="2"/>
  <c r="FL30" i="2"/>
  <c r="FL33" i="2"/>
  <c r="FL32" i="2"/>
  <c r="FL29" i="2"/>
  <c r="FL28" i="2"/>
  <c r="FL27" i="2"/>
  <c r="FL26" i="2"/>
  <c r="FL34" i="2" s="1"/>
  <c r="FK23" i="2"/>
  <c r="CC67" i="21"/>
  <c r="CC73" i="21" s="1"/>
  <c r="CC76" i="21" s="1"/>
  <c r="CC80" i="21" s="1"/>
  <c r="CC85" i="21" s="1"/>
  <c r="CC86" i="21" s="1"/>
  <c r="FK34" i="2"/>
  <c r="AR33" i="19"/>
  <c r="CE18" i="1"/>
  <c r="CE29" i="1" s="1"/>
  <c r="CD20" i="21"/>
  <c r="CE16" i="1"/>
  <c r="CE27" i="1" s="1"/>
  <c r="CD18" i="21"/>
  <c r="CD29" i="21" s="1"/>
  <c r="CD38" i="21" s="1"/>
  <c r="CF20" i="1"/>
  <c r="CE22" i="21"/>
  <c r="CE17" i="1"/>
  <c r="CE28" i="1" s="1"/>
  <c r="CD19" i="21"/>
  <c r="CF19" i="1"/>
  <c r="CE21" i="21"/>
  <c r="CE16" i="21"/>
  <c r="CF14" i="1"/>
  <c r="CF25" i="1" s="1"/>
  <c r="CF15" i="1"/>
  <c r="CF26" i="1" s="1"/>
  <c r="CE17" i="21"/>
  <c r="CE28" i="21" s="1"/>
  <c r="CE37" i="21" s="1"/>
  <c r="AM8" i="19"/>
  <c r="AM9" i="19"/>
  <c r="AM13" i="19"/>
  <c r="Q35" i="19"/>
  <c r="Q38" i="19" s="1"/>
  <c r="R34" i="19"/>
  <c r="FL20" i="2"/>
  <c r="CD71" i="21" s="1"/>
  <c r="FL19" i="2"/>
  <c r="CD70" i="21" s="1"/>
  <c r="FL22" i="2"/>
  <c r="FL18" i="2"/>
  <c r="CD69" i="21" s="1"/>
  <c r="FL21" i="2"/>
  <c r="CD72" i="21" s="1"/>
  <c r="FL16" i="2"/>
  <c r="FL17" i="2"/>
  <c r="CD68" i="21" s="1"/>
  <c r="AW27" i="3"/>
  <c r="AV29" i="3"/>
  <c r="FL71" i="2"/>
  <c r="BN80" i="10"/>
  <c r="BM82" i="10"/>
  <c r="BM90" i="10" s="1"/>
  <c r="AI32" i="19"/>
  <c r="AJ32" i="19" s="1"/>
  <c r="AC49" i="10"/>
  <c r="AB60" i="10"/>
  <c r="AB89" i="10" s="1"/>
  <c r="AB91" i="10" s="1"/>
  <c r="AB97" i="10" s="1"/>
  <c r="AB98" i="10" s="1"/>
  <c r="T29" i="19" s="1"/>
  <c r="AZ43" i="1"/>
  <c r="AZ45" i="1" s="1"/>
  <c r="BV34" i="3"/>
  <c r="AB41" i="3"/>
  <c r="AA43" i="3"/>
  <c r="AA31" i="3" s="1"/>
  <c r="BA32" i="1"/>
  <c r="BA43" i="1" s="1"/>
  <c r="BA45" i="1" s="1"/>
  <c r="BB18" i="10"/>
  <c r="BB20" i="10"/>
  <c r="BB21" i="10"/>
  <c r="BB19" i="10"/>
  <c r="BB22" i="10"/>
  <c r="AM7" i="19"/>
  <c r="AW38" i="3"/>
  <c r="BB38" i="3"/>
  <c r="AX38" i="3"/>
  <c r="BB17" i="10"/>
  <c r="EJ72" i="2"/>
  <c r="BB25" i="3" s="1"/>
  <c r="AM31" i="19"/>
  <c r="BD16" i="10"/>
  <c r="AM14" i="19"/>
  <c r="AM10" i="19"/>
  <c r="Z9" i="20"/>
  <c r="Z48" i="20" s="1"/>
  <c r="AM17" i="19"/>
  <c r="AM12" i="19"/>
  <c r="AM11" i="19"/>
  <c r="AM16" i="19"/>
  <c r="AM40" i="19"/>
  <c r="FM4" i="2"/>
  <c r="FL42" i="2"/>
  <c r="FL43" i="2"/>
  <c r="FL68" i="2"/>
  <c r="FL70" i="2"/>
  <c r="FL65" i="2"/>
  <c r="FL67" i="2"/>
  <c r="FL63" i="2"/>
  <c r="FL69" i="2"/>
  <c r="BB78" i="10"/>
  <c r="BB86" i="10" s="1"/>
  <c r="EJ45" i="2"/>
  <c r="BB5" i="3" s="1"/>
  <c r="BB9" i="3" s="1"/>
  <c r="EJ51" i="2"/>
  <c r="BB12" i="3" s="1"/>
  <c r="BB16" i="3" s="1"/>
  <c r="R16" i="20"/>
  <c r="X14" i="20"/>
  <c r="AJ30" i="19"/>
  <c r="EK66" i="2"/>
  <c r="EK64" i="2"/>
  <c r="EK62" i="2"/>
  <c r="EK61" i="2"/>
  <c r="EK57" i="2"/>
  <c r="EK56" i="2"/>
  <c r="EK55" i="2"/>
  <c r="EK44" i="2"/>
  <c r="EK50" i="2"/>
  <c r="EK48" i="2"/>
  <c r="EK41" i="2"/>
  <c r="EK40" i="2"/>
  <c r="EK38" i="2"/>
  <c r="EK37" i="2"/>
  <c r="EK12" i="2"/>
  <c r="EK11" i="2"/>
  <c r="BC77" i="10" s="1"/>
  <c r="EK10" i="2"/>
  <c r="BC76" i="10" s="1"/>
  <c r="EK9" i="2"/>
  <c r="BC75" i="10" s="1"/>
  <c r="EK8" i="2"/>
  <c r="BC74" i="10" s="1"/>
  <c r="EK7" i="2"/>
  <c r="BC73" i="10" s="1"/>
  <c r="EK6" i="2"/>
  <c r="BC72" i="10" s="1"/>
  <c r="EK49" i="2"/>
  <c r="EK54" i="2"/>
  <c r="EK39" i="2"/>
  <c r="EJ58" i="2"/>
  <c r="BB19" i="3" s="1"/>
  <c r="EJ13" i="2"/>
  <c r="S51" i="18"/>
  <c r="T58" i="16"/>
  <c r="R38" i="18"/>
  <c r="Q54" i="18"/>
  <c r="Z14" i="20" s="1"/>
  <c r="CF21" i="21" l="1"/>
  <c r="CF30" i="1"/>
  <c r="CF22" i="21"/>
  <c r="CF31" i="1"/>
  <c r="FM33" i="2"/>
  <c r="FM32" i="2"/>
  <c r="FM31" i="2"/>
  <c r="FM28" i="2"/>
  <c r="FM30" i="2"/>
  <c r="FM27" i="2"/>
  <c r="FM29" i="2"/>
  <c r="FM26" i="2"/>
  <c r="FM34" i="2" s="1"/>
  <c r="FL23" i="2"/>
  <c r="CD67" i="21"/>
  <c r="CD73" i="21" s="1"/>
  <c r="CD76" i="21" s="1"/>
  <c r="CD80" i="21" s="1"/>
  <c r="CD85" i="21" s="1"/>
  <c r="CD86" i="21" s="1"/>
  <c r="R35" i="19"/>
  <c r="CF17" i="1"/>
  <c r="CE19" i="21"/>
  <c r="CF16" i="1"/>
  <c r="CE18" i="21"/>
  <c r="CE29" i="21" s="1"/>
  <c r="CE38" i="21" s="1"/>
  <c r="CF17" i="21"/>
  <c r="CF28" i="21" s="1"/>
  <c r="CF37" i="21" s="1"/>
  <c r="CF16" i="21"/>
  <c r="CF18" i="1"/>
  <c r="CE20" i="21"/>
  <c r="L50" i="20"/>
  <c r="L53" i="20" s="1"/>
  <c r="L8" i="20" s="1"/>
  <c r="L11" i="20" s="1"/>
  <c r="L18" i="20" s="1"/>
  <c r="FM22" i="2"/>
  <c r="FM20" i="2"/>
  <c r="CE71" i="21" s="1"/>
  <c r="FM19" i="2"/>
  <c r="CE70" i="21" s="1"/>
  <c r="FM17" i="2"/>
  <c r="CE68" i="21" s="1"/>
  <c r="FM21" i="2"/>
  <c r="CE72" i="21" s="1"/>
  <c r="FM18" i="2"/>
  <c r="CE69" i="21" s="1"/>
  <c r="FM16" i="2"/>
  <c r="CE67" i="21" s="1"/>
  <c r="AX27" i="3"/>
  <c r="AW29" i="3"/>
  <c r="FM71" i="2"/>
  <c r="BO80" i="10"/>
  <c r="BN82" i="10"/>
  <c r="BN90" i="10" s="1"/>
  <c r="T20" i="19"/>
  <c r="N49" i="20" s="1"/>
  <c r="U29" i="19"/>
  <c r="T34" i="19"/>
  <c r="AD49" i="10"/>
  <c r="AC60" i="10"/>
  <c r="AC89" i="10" s="1"/>
  <c r="AC91" i="10" s="1"/>
  <c r="BA22" i="3"/>
  <c r="AC32" i="19" s="1"/>
  <c r="AD32" i="19" s="1"/>
  <c r="Q41" i="19"/>
  <c r="R38" i="19"/>
  <c r="BW34" i="3"/>
  <c r="AC41" i="3"/>
  <c r="AB43" i="3"/>
  <c r="AB31" i="3" s="1"/>
  <c r="AB46" i="3" s="1"/>
  <c r="AA46" i="3"/>
  <c r="BC38" i="3"/>
  <c r="BC19" i="10"/>
  <c r="BC21" i="10"/>
  <c r="BC17" i="10"/>
  <c r="BC22" i="10"/>
  <c r="BC18" i="10"/>
  <c r="BC20" i="10"/>
  <c r="AY38" i="3"/>
  <c r="BB32" i="1"/>
  <c r="EK72" i="2"/>
  <c r="BC25" i="3" s="1"/>
  <c r="BE16" i="10"/>
  <c r="FN4" i="2"/>
  <c r="FM42" i="2"/>
  <c r="FM63" i="2"/>
  <c r="FM68" i="2"/>
  <c r="FM43" i="2"/>
  <c r="FM70" i="2"/>
  <c r="FM65" i="2"/>
  <c r="FM67" i="2"/>
  <c r="FM69" i="2"/>
  <c r="EK45" i="2"/>
  <c r="BC5" i="3" s="1"/>
  <c r="BC9" i="3" s="1"/>
  <c r="BC78" i="10"/>
  <c r="BC86" i="10" s="1"/>
  <c r="EL66" i="2"/>
  <c r="EL64" i="2"/>
  <c r="EL62" i="2"/>
  <c r="EL61" i="2"/>
  <c r="EL57" i="2"/>
  <c r="EL56" i="2"/>
  <c r="EL55" i="2"/>
  <c r="EL50" i="2"/>
  <c r="EL48" i="2"/>
  <c r="EL41" i="2"/>
  <c r="EL40" i="2"/>
  <c r="EL38" i="2"/>
  <c r="EL37" i="2"/>
  <c r="EL12" i="2"/>
  <c r="EL11" i="2"/>
  <c r="BD77" i="10" s="1"/>
  <c r="EL10" i="2"/>
  <c r="BD76" i="10" s="1"/>
  <c r="EL9" i="2"/>
  <c r="BD75" i="10" s="1"/>
  <c r="EL8" i="2"/>
  <c r="BD74" i="10" s="1"/>
  <c r="EL7" i="2"/>
  <c r="BD73" i="10" s="1"/>
  <c r="EL6" i="2"/>
  <c r="BD72" i="10" s="1"/>
  <c r="EL44" i="2"/>
  <c r="EL49" i="2"/>
  <c r="EL54" i="2"/>
  <c r="EL39" i="2"/>
  <c r="EK13" i="2"/>
  <c r="EK51" i="2"/>
  <c r="BC12" i="3" s="1"/>
  <c r="BC16" i="3" s="1"/>
  <c r="EK58" i="2"/>
  <c r="BC19" i="3" s="1"/>
  <c r="T63" i="16"/>
  <c r="T50" i="18"/>
  <c r="R46" i="18"/>
  <c r="R54" i="18" s="1"/>
  <c r="AB14" i="20" s="1"/>
  <c r="S38" i="18"/>
  <c r="S46" i="18" s="1"/>
  <c r="CF19" i="21" l="1"/>
  <c r="CF28" i="1"/>
  <c r="CF20" i="21"/>
  <c r="CF29" i="1"/>
  <c r="CF18" i="21"/>
  <c r="CF29" i="21" s="1"/>
  <c r="CF38" i="21" s="1"/>
  <c r="CF27" i="1"/>
  <c r="CE73" i="21"/>
  <c r="CE76" i="21" s="1"/>
  <c r="CE80" i="21" s="1"/>
  <c r="CE85" i="21" s="1"/>
  <c r="CE86" i="21" s="1"/>
  <c r="FN33" i="2"/>
  <c r="FN32" i="2"/>
  <c r="FN31" i="2"/>
  <c r="FN30" i="2"/>
  <c r="FN27" i="2"/>
  <c r="FN29" i="2"/>
  <c r="FN28" i="2"/>
  <c r="FN26" i="2"/>
  <c r="N46" i="20"/>
  <c r="FN22" i="2"/>
  <c r="FN21" i="2"/>
  <c r="CF72" i="21" s="1"/>
  <c r="FN18" i="2"/>
  <c r="CF69" i="21" s="1"/>
  <c r="FN19" i="2"/>
  <c r="CF70" i="21" s="1"/>
  <c r="FN17" i="2"/>
  <c r="CF68" i="21" s="1"/>
  <c r="FN16" i="2"/>
  <c r="CF67" i="21" s="1"/>
  <c r="FN20" i="2"/>
  <c r="CF71" i="21" s="1"/>
  <c r="T35" i="19"/>
  <c r="N50" i="20" s="1"/>
  <c r="U34" i="19"/>
  <c r="FM23" i="2"/>
  <c r="AY27" i="3"/>
  <c r="AX29" i="3"/>
  <c r="FN71" i="2"/>
  <c r="BP80" i="10"/>
  <c r="BO82" i="10"/>
  <c r="BO90" i="10" s="1"/>
  <c r="T21" i="19"/>
  <c r="U21" i="19" s="1"/>
  <c r="AC97" i="10"/>
  <c r="AC98" i="10" s="1"/>
  <c r="P10" i="20"/>
  <c r="P52" i="20" s="1"/>
  <c r="AE49" i="10"/>
  <c r="AD60" i="10"/>
  <c r="AD89" i="10" s="1"/>
  <c r="AD91" i="10" s="1"/>
  <c r="L55" i="20"/>
  <c r="L35" i="20"/>
  <c r="R41" i="19"/>
  <c r="AB58" i="3"/>
  <c r="N22" i="20" s="1"/>
  <c r="AD41" i="3"/>
  <c r="AC43" i="3"/>
  <c r="AC31" i="3" s="1"/>
  <c r="BX34" i="3"/>
  <c r="BC32" i="1"/>
  <c r="BC43" i="1" s="1"/>
  <c r="BC45" i="1" s="1"/>
  <c r="BD18" i="10"/>
  <c r="AO9" i="19"/>
  <c r="BD19" i="10"/>
  <c r="AO10" i="19"/>
  <c r="BD38" i="3"/>
  <c r="AZ38" i="3"/>
  <c r="BD21" i="10"/>
  <c r="AO12" i="19"/>
  <c r="BB43" i="1"/>
  <c r="BB45" i="1" s="1"/>
  <c r="BB22" i="3"/>
  <c r="BD20" i="10"/>
  <c r="AO11" i="19"/>
  <c r="BD22" i="10"/>
  <c r="AO13" i="19"/>
  <c r="BD17" i="10"/>
  <c r="AO8" i="19"/>
  <c r="EL72" i="2"/>
  <c r="BD25" i="3" s="1"/>
  <c r="AO7" i="19"/>
  <c r="BF16" i="10"/>
  <c r="FN63" i="2"/>
  <c r="FN70" i="2"/>
  <c r="FN42" i="2"/>
  <c r="FN43" i="2"/>
  <c r="FN69" i="2"/>
  <c r="FN68" i="2"/>
  <c r="FN65" i="2"/>
  <c r="FN67" i="2"/>
  <c r="BD78" i="10"/>
  <c r="BD86" i="10" s="1"/>
  <c r="EM66" i="2"/>
  <c r="EM61" i="2"/>
  <c r="EM56" i="2"/>
  <c r="EM50" i="2"/>
  <c r="EM49" i="2"/>
  <c r="EM48" i="2"/>
  <c r="EM44" i="2"/>
  <c r="EM62" i="2"/>
  <c r="EM55" i="2"/>
  <c r="EM64" i="2"/>
  <c r="EM57" i="2"/>
  <c r="EM41" i="2"/>
  <c r="EM37" i="2"/>
  <c r="EM11" i="2"/>
  <c r="BE77" i="10" s="1"/>
  <c r="EM9" i="2"/>
  <c r="BE75" i="10" s="1"/>
  <c r="EM7" i="2"/>
  <c r="BE73" i="10" s="1"/>
  <c r="EM40" i="2"/>
  <c r="EM12" i="2"/>
  <c r="EM8" i="2"/>
  <c r="BE74" i="10" s="1"/>
  <c r="EM38" i="2"/>
  <c r="EM10" i="2"/>
  <c r="BE76" i="10" s="1"/>
  <c r="EM6" i="2"/>
  <c r="BE72" i="10" s="1"/>
  <c r="EM39" i="2"/>
  <c r="EM54" i="2"/>
  <c r="EL45" i="2"/>
  <c r="BD5" i="3" s="1"/>
  <c r="BD9" i="3" s="1"/>
  <c r="EL58" i="2"/>
  <c r="BD19" i="3" s="1"/>
  <c r="EL13" i="2"/>
  <c r="EL51" i="2"/>
  <c r="BD12" i="3" s="1"/>
  <c r="BD16" i="3" s="1"/>
  <c r="AO31" i="19" s="1"/>
  <c r="U58" i="16"/>
  <c r="T51" i="18"/>
  <c r="T38" i="18"/>
  <c r="T46" i="18" s="1"/>
  <c r="S54" i="18"/>
  <c r="AD14" i="20" s="1"/>
  <c r="AD16" i="20" s="1"/>
  <c r="AU33" i="19" l="1"/>
  <c r="CF73" i="21"/>
  <c r="CF76" i="21" s="1"/>
  <c r="CF80" i="21" s="1"/>
  <c r="CF85" i="21" s="1"/>
  <c r="CF86" i="21" s="1"/>
  <c r="FN34" i="2"/>
  <c r="U35" i="19"/>
  <c r="FN23" i="2"/>
  <c r="AZ27" i="3"/>
  <c r="AY29" i="3"/>
  <c r="T24" i="19"/>
  <c r="U24" i="19" s="1"/>
  <c r="BQ80" i="10"/>
  <c r="BP82" i="10"/>
  <c r="BP90" i="10" s="1"/>
  <c r="AF49" i="10"/>
  <c r="AE60" i="10"/>
  <c r="AE89" i="10" s="1"/>
  <c r="AE91" i="10" s="1"/>
  <c r="AE97" i="10" s="1"/>
  <c r="AE98" i="10" s="1"/>
  <c r="AD97" i="10"/>
  <c r="AD98" i="10" s="1"/>
  <c r="BC22" i="3"/>
  <c r="AC46" i="3"/>
  <c r="AE41" i="3"/>
  <c r="AD43" i="3"/>
  <c r="AD31" i="3" s="1"/>
  <c r="AD46" i="3" s="1"/>
  <c r="N24" i="20"/>
  <c r="N30" i="20" s="1"/>
  <c r="N51" i="20"/>
  <c r="N53" i="20" s="1"/>
  <c r="N34" i="20"/>
  <c r="L36" i="20"/>
  <c r="L38" i="20" s="1"/>
  <c r="L40" i="20" s="1"/>
  <c r="BY34" i="3"/>
  <c r="BE22" i="10"/>
  <c r="BE21" i="10"/>
  <c r="BE19" i="10"/>
  <c r="BE18" i="10"/>
  <c r="BE17" i="10"/>
  <c r="BD32" i="1"/>
  <c r="BD43" i="1" s="1"/>
  <c r="BD45" i="1" s="1"/>
  <c r="BE20" i="10"/>
  <c r="EM72" i="2"/>
  <c r="BE25" i="3" s="1"/>
  <c r="BG16" i="10"/>
  <c r="AO14" i="19"/>
  <c r="EM51" i="2"/>
  <c r="BE12" i="3" s="1"/>
  <c r="BE16" i="3" s="1"/>
  <c r="BE78" i="10"/>
  <c r="BE86" i="10" s="1"/>
  <c r="AO30" i="19"/>
  <c r="EN66" i="2"/>
  <c r="EN61" i="2"/>
  <c r="EN56" i="2"/>
  <c r="EN50" i="2"/>
  <c r="EN49" i="2"/>
  <c r="EN48" i="2"/>
  <c r="EN62" i="2"/>
  <c r="EN55" i="2"/>
  <c r="EN64" i="2"/>
  <c r="EN40" i="2"/>
  <c r="EN38" i="2"/>
  <c r="EN12" i="2"/>
  <c r="EN10" i="2"/>
  <c r="BF76" i="10" s="1"/>
  <c r="EN8" i="2"/>
  <c r="BF74" i="10" s="1"/>
  <c r="EN6" i="2"/>
  <c r="BF72" i="10" s="1"/>
  <c r="EN37" i="2"/>
  <c r="EN7" i="2"/>
  <c r="BF73" i="10" s="1"/>
  <c r="EN44" i="2"/>
  <c r="EN57" i="2"/>
  <c r="EN41" i="2"/>
  <c r="EN11" i="2"/>
  <c r="BF77" i="10" s="1"/>
  <c r="EN9" i="2"/>
  <c r="BF75" i="10" s="1"/>
  <c r="EN39" i="2"/>
  <c r="EN54" i="2"/>
  <c r="EM58" i="2"/>
  <c r="BE19" i="3" s="1"/>
  <c r="EM45" i="2"/>
  <c r="BE5" i="3" s="1"/>
  <c r="BE9" i="3" s="1"/>
  <c r="EM13" i="2"/>
  <c r="U63" i="16"/>
  <c r="U51" i="18" s="1"/>
  <c r="V58" i="16"/>
  <c r="U50" i="18"/>
  <c r="U38" i="18"/>
  <c r="T54" i="18"/>
  <c r="T26" i="19" l="1"/>
  <c r="U26" i="19" s="1"/>
  <c r="BA27" i="3"/>
  <c r="AZ29" i="3"/>
  <c r="BR80" i="10"/>
  <c r="BQ82" i="10"/>
  <c r="BQ90" i="10" s="1"/>
  <c r="AG49" i="10"/>
  <c r="AF60" i="10"/>
  <c r="AF89" i="10" s="1"/>
  <c r="AF91" i="10" s="1"/>
  <c r="BZ34" i="3"/>
  <c r="N8" i="20"/>
  <c r="N11" i="20" s="1"/>
  <c r="N18" i="20" s="1"/>
  <c r="P46" i="20"/>
  <c r="AF41" i="3"/>
  <c r="AE43" i="3"/>
  <c r="AE31" i="3" s="1"/>
  <c r="AE46" i="3" s="1"/>
  <c r="BD22" i="3"/>
  <c r="AL32" i="19" s="1"/>
  <c r="AM32" i="19" s="1"/>
  <c r="BE32" i="1"/>
  <c r="BE43" i="1" s="1"/>
  <c r="BE45" i="1" s="1"/>
  <c r="BF20" i="10"/>
  <c r="BF21" i="10"/>
  <c r="BF17" i="10"/>
  <c r="BF19" i="10"/>
  <c r="BF22" i="10"/>
  <c r="BF18" i="10"/>
  <c r="EN72" i="2"/>
  <c r="BF25" i="3" s="1"/>
  <c r="AO17" i="19"/>
  <c r="BH16" i="10"/>
  <c r="EN58" i="2"/>
  <c r="BF19" i="3" s="1"/>
  <c r="BF78" i="10"/>
  <c r="BF86" i="10" s="1"/>
  <c r="AF14" i="20"/>
  <c r="AF16" i="20" s="1"/>
  <c r="AM30" i="19"/>
  <c r="EN45" i="2"/>
  <c r="BF5" i="3" s="1"/>
  <c r="BF9" i="3" s="1"/>
  <c r="EN13" i="2"/>
  <c r="EO66" i="2"/>
  <c r="EO64" i="2"/>
  <c r="EO62" i="2"/>
  <c r="EO61" i="2"/>
  <c r="EO57" i="2"/>
  <c r="EO56" i="2"/>
  <c r="EO55" i="2"/>
  <c r="EO49" i="2"/>
  <c r="EO44" i="2"/>
  <c r="EO41" i="2"/>
  <c r="EO40" i="2"/>
  <c r="EO38" i="2"/>
  <c r="EO37" i="2"/>
  <c r="EO12" i="2"/>
  <c r="EO11" i="2"/>
  <c r="BG77" i="10" s="1"/>
  <c r="EO10" i="2"/>
  <c r="BG76" i="10" s="1"/>
  <c r="EO9" i="2"/>
  <c r="BG75" i="10" s="1"/>
  <c r="EO8" i="2"/>
  <c r="BG74" i="10" s="1"/>
  <c r="EO7" i="2"/>
  <c r="BG73" i="10" s="1"/>
  <c r="EO6" i="2"/>
  <c r="EO50" i="2"/>
  <c r="EO48" i="2"/>
  <c r="EO54" i="2"/>
  <c r="EO39" i="2"/>
  <c r="EN51" i="2"/>
  <c r="BF12" i="3" s="1"/>
  <c r="BF16" i="3" s="1"/>
  <c r="V63" i="16"/>
  <c r="V50" i="18"/>
  <c r="V38" i="18"/>
  <c r="V46" i="18" s="1"/>
  <c r="U46" i="18"/>
  <c r="U54" i="18" s="1"/>
  <c r="T16" i="20"/>
  <c r="AP13" i="19" l="1"/>
  <c r="AP9" i="19"/>
  <c r="T38" i="19"/>
  <c r="U38" i="19" s="1"/>
  <c r="BB27" i="3"/>
  <c r="BA29" i="3"/>
  <c r="BS80" i="10"/>
  <c r="BR82" i="10"/>
  <c r="BR90" i="10" s="1"/>
  <c r="AF97" i="10"/>
  <c r="AF98" i="10" s="1"/>
  <c r="AH49" i="10"/>
  <c r="AG60" i="10"/>
  <c r="AG89" i="10" s="1"/>
  <c r="AG91" i="10" s="1"/>
  <c r="AG97" i="10" s="1"/>
  <c r="AG98" i="10" s="1"/>
  <c r="AP30" i="19"/>
  <c r="AP8" i="19"/>
  <c r="BF32" i="1"/>
  <c r="BF43" i="1" s="1"/>
  <c r="BF45" i="1" s="1"/>
  <c r="AO32" i="19"/>
  <c r="AP32" i="19" s="1"/>
  <c r="N55" i="20"/>
  <c r="CA34" i="3"/>
  <c r="AG41" i="3"/>
  <c r="AH41" i="3" s="1"/>
  <c r="AI41" i="3" s="1"/>
  <c r="AJ41" i="3" s="1"/>
  <c r="AK41" i="3" s="1"/>
  <c r="AF43" i="3"/>
  <c r="AF31" i="3" s="1"/>
  <c r="AF46" i="3" s="1"/>
  <c r="BE22" i="3"/>
  <c r="BG17" i="10"/>
  <c r="BG19" i="10"/>
  <c r="BG22" i="10"/>
  <c r="BG20" i="10"/>
  <c r="AP14" i="19"/>
  <c r="BA38" i="3"/>
  <c r="BG18" i="10"/>
  <c r="BG21" i="10"/>
  <c r="EO72" i="2"/>
  <c r="BG25" i="3" s="1"/>
  <c r="AP17" i="19"/>
  <c r="AB9" i="20"/>
  <c r="AB48" i="20" s="1"/>
  <c r="AP16" i="19"/>
  <c r="AP10" i="19"/>
  <c r="AP40" i="19"/>
  <c r="AP11" i="19"/>
  <c r="AP12" i="19"/>
  <c r="AP31" i="19"/>
  <c r="AP7" i="19"/>
  <c r="BI16" i="10"/>
  <c r="EO13" i="2"/>
  <c r="BG72" i="10"/>
  <c r="BG78" i="10" s="1"/>
  <c r="BG86" i="10" s="1"/>
  <c r="V16" i="20"/>
  <c r="AH14" i="20"/>
  <c r="AH16" i="20" s="1"/>
  <c r="EO58" i="2"/>
  <c r="BG19" i="3" s="1"/>
  <c r="EO51" i="2"/>
  <c r="BG12" i="3" s="1"/>
  <c r="BG16" i="3" s="1"/>
  <c r="EP66" i="2"/>
  <c r="EP64" i="2"/>
  <c r="EP62" i="2"/>
  <c r="EP61" i="2"/>
  <c r="EP57" i="2"/>
  <c r="EP56" i="2"/>
  <c r="EP55" i="2"/>
  <c r="EP49" i="2"/>
  <c r="EP44" i="2"/>
  <c r="EP41" i="2"/>
  <c r="EP40" i="2"/>
  <c r="EP38" i="2"/>
  <c r="EP37" i="2"/>
  <c r="EP12" i="2"/>
  <c r="EP11" i="2"/>
  <c r="BH77" i="10" s="1"/>
  <c r="EP10" i="2"/>
  <c r="BH76" i="10" s="1"/>
  <c r="EP9" i="2"/>
  <c r="BH75" i="10" s="1"/>
  <c r="EP8" i="2"/>
  <c r="BH74" i="10" s="1"/>
  <c r="EP7" i="2"/>
  <c r="BH73" i="10" s="1"/>
  <c r="EP6" i="2"/>
  <c r="BH72" i="10" s="1"/>
  <c r="EP48" i="2"/>
  <c r="EP50" i="2"/>
  <c r="EP54" i="2"/>
  <c r="EP39" i="2"/>
  <c r="EO45" i="2"/>
  <c r="BG5" i="3" s="1"/>
  <c r="BG9" i="3" s="1"/>
  <c r="V51" i="18"/>
  <c r="V54" i="18" s="1"/>
  <c r="W58" i="16"/>
  <c r="W38" i="18"/>
  <c r="W46" i="18" s="1"/>
  <c r="AX33" i="19" l="1"/>
  <c r="T41" i="19"/>
  <c r="N35" i="20" s="1"/>
  <c r="BC27" i="3"/>
  <c r="BB29" i="3"/>
  <c r="BT80" i="10"/>
  <c r="BS82" i="10"/>
  <c r="BS90" i="10" s="1"/>
  <c r="R10" i="20"/>
  <c r="R52" i="20" s="1"/>
  <c r="AI49" i="10"/>
  <c r="AH60" i="10"/>
  <c r="AH89" i="10" s="1"/>
  <c r="AH91" i="10" s="1"/>
  <c r="AH97" i="10" s="1"/>
  <c r="AH98" i="10" s="1"/>
  <c r="W20" i="19"/>
  <c r="W29" i="19"/>
  <c r="X29" i="19" s="1"/>
  <c r="BF22" i="3"/>
  <c r="AF58" i="3"/>
  <c r="P22" i="20" s="1"/>
  <c r="AL41" i="3"/>
  <c r="AK43" i="3"/>
  <c r="AK31" i="3" s="1"/>
  <c r="CB34" i="3"/>
  <c r="BG32" i="1"/>
  <c r="BG22" i="3" s="1"/>
  <c r="BH18" i="10"/>
  <c r="AR9" i="19"/>
  <c r="BH21" i="10"/>
  <c r="AR12" i="19"/>
  <c r="BH20" i="10"/>
  <c r="AR11" i="19"/>
  <c r="BH22" i="10"/>
  <c r="AR13" i="19"/>
  <c r="BH19" i="10"/>
  <c r="AR10" i="19"/>
  <c r="BH17" i="10"/>
  <c r="AR8" i="19"/>
  <c r="EP72" i="2"/>
  <c r="BH25" i="3" s="1"/>
  <c r="BJ16" i="10"/>
  <c r="AR7" i="19"/>
  <c r="BH78" i="10"/>
  <c r="BH86" i="10" s="1"/>
  <c r="X16" i="20"/>
  <c r="AJ14" i="20"/>
  <c r="AJ16" i="20" s="1"/>
  <c r="EQ64" i="2"/>
  <c r="EQ62" i="2"/>
  <c r="EQ57" i="2"/>
  <c r="EQ55" i="2"/>
  <c r="EQ50" i="2"/>
  <c r="EQ49" i="2"/>
  <c r="EQ48" i="2"/>
  <c r="EQ44" i="2"/>
  <c r="EQ66" i="2"/>
  <c r="EQ61" i="2"/>
  <c r="EQ56" i="2"/>
  <c r="EQ40" i="2"/>
  <c r="EQ38" i="2"/>
  <c r="EQ12" i="2"/>
  <c r="EQ10" i="2"/>
  <c r="BI76" i="10" s="1"/>
  <c r="EQ8" i="2"/>
  <c r="BI74" i="10" s="1"/>
  <c r="EQ6" i="2"/>
  <c r="BI72" i="10" s="1"/>
  <c r="EQ41" i="2"/>
  <c r="EQ11" i="2"/>
  <c r="BI77" i="10" s="1"/>
  <c r="EQ7" i="2"/>
  <c r="BI73" i="10" s="1"/>
  <c r="EQ37" i="2"/>
  <c r="EQ9" i="2"/>
  <c r="BI75" i="10" s="1"/>
  <c r="EQ39" i="2"/>
  <c r="EQ54" i="2"/>
  <c r="EP51" i="2"/>
  <c r="BH12" i="3" s="1"/>
  <c r="BH16" i="3" s="1"/>
  <c r="AR31" i="19" s="1"/>
  <c r="EP13" i="2"/>
  <c r="EP45" i="2"/>
  <c r="BH5" i="3" s="1"/>
  <c r="BH9" i="3" s="1"/>
  <c r="AR30" i="19" s="1"/>
  <c r="EP58" i="2"/>
  <c r="BH19" i="3" s="1"/>
  <c r="W50" i="18"/>
  <c r="W63" i="16"/>
  <c r="X38" i="18"/>
  <c r="U41" i="19" l="1"/>
  <c r="BD27" i="3"/>
  <c r="BC29" i="3"/>
  <c r="BU80" i="10"/>
  <c r="BT82" i="10"/>
  <c r="BT90" i="10" s="1"/>
  <c r="N36" i="20"/>
  <c r="N38" i="20" s="1"/>
  <c r="N40" i="20" s="1"/>
  <c r="P34" i="20"/>
  <c r="AJ49" i="10"/>
  <c r="AI60" i="10"/>
  <c r="AI89" i="10" s="1"/>
  <c r="AI91" i="10" s="1"/>
  <c r="W21" i="19"/>
  <c r="P49" i="20"/>
  <c r="BG43" i="1"/>
  <c r="BG45" i="1" s="1"/>
  <c r="CC34" i="3"/>
  <c r="AK46" i="3"/>
  <c r="AM41" i="3"/>
  <c r="AL43" i="3"/>
  <c r="AL31" i="3" s="1"/>
  <c r="AL46" i="3" s="1"/>
  <c r="P24" i="20"/>
  <c r="P30" i="20" s="1"/>
  <c r="P51" i="20"/>
  <c r="BI21" i="10"/>
  <c r="BI18" i="10"/>
  <c r="BI22" i="10"/>
  <c r="BI17" i="10"/>
  <c r="BI19" i="10"/>
  <c r="BH32" i="1"/>
  <c r="BI20" i="10"/>
  <c r="EQ72" i="2"/>
  <c r="BI25" i="3" s="1"/>
  <c r="BK16" i="10"/>
  <c r="AR14" i="19"/>
  <c r="BI78" i="10"/>
  <c r="BI86" i="10" s="1"/>
  <c r="EQ51" i="2"/>
  <c r="BI12" i="3" s="1"/>
  <c r="BI16" i="3" s="1"/>
  <c r="EQ45" i="2"/>
  <c r="BI5" i="3" s="1"/>
  <c r="BI9" i="3" s="1"/>
  <c r="EQ58" i="2"/>
  <c r="BI19" i="3" s="1"/>
  <c r="EQ13" i="2"/>
  <c r="ER64" i="2"/>
  <c r="ER62" i="2"/>
  <c r="ER57" i="2"/>
  <c r="ER55" i="2"/>
  <c r="ER50" i="2"/>
  <c r="ER49" i="2"/>
  <c r="ER48" i="2"/>
  <c r="ER66" i="2"/>
  <c r="ER61" i="2"/>
  <c r="ER44" i="2"/>
  <c r="ER41" i="2"/>
  <c r="ER37" i="2"/>
  <c r="ER11" i="2"/>
  <c r="BJ77" i="10" s="1"/>
  <c r="ER9" i="2"/>
  <c r="BJ75" i="10" s="1"/>
  <c r="ER7" i="2"/>
  <c r="BJ73" i="10" s="1"/>
  <c r="ER56" i="2"/>
  <c r="ER12" i="2"/>
  <c r="ER10" i="2"/>
  <c r="BJ76" i="10" s="1"/>
  <c r="ER6" i="2"/>
  <c r="BJ72" i="10" s="1"/>
  <c r="ER40" i="2"/>
  <c r="ER38" i="2"/>
  <c r="ER8" i="2"/>
  <c r="BJ74" i="10" s="1"/>
  <c r="ER54" i="2"/>
  <c r="ER39" i="2"/>
  <c r="X58" i="16"/>
  <c r="W51" i="18"/>
  <c r="W54" i="18" s="1"/>
  <c r="Z16" i="20" s="1"/>
  <c r="X46" i="18"/>
  <c r="Y38" i="18"/>
  <c r="Y46" i="18" s="1"/>
  <c r="BE27" i="3" l="1"/>
  <c r="BD29" i="3"/>
  <c r="BV80" i="10"/>
  <c r="BU82" i="10"/>
  <c r="BU90" i="10" s="1"/>
  <c r="X21" i="19"/>
  <c r="W24" i="19"/>
  <c r="AI97" i="10"/>
  <c r="AI98" i="10" s="1"/>
  <c r="T10" i="20"/>
  <c r="T52" i="20" s="1"/>
  <c r="AK49" i="10"/>
  <c r="AJ60" i="10"/>
  <c r="AJ89" i="10" s="1"/>
  <c r="AJ91" i="10" s="1"/>
  <c r="AN41" i="3"/>
  <c r="AM43" i="3"/>
  <c r="AM31" i="3" s="1"/>
  <c r="CD34" i="3"/>
  <c r="BI32" i="1"/>
  <c r="BI43" i="1" s="1"/>
  <c r="BI45" i="1" s="1"/>
  <c r="BJ17" i="10"/>
  <c r="BJ20" i="10"/>
  <c r="BJ19" i="10"/>
  <c r="BJ22" i="10"/>
  <c r="BJ18" i="10"/>
  <c r="BJ21" i="10"/>
  <c r="BH22" i="3"/>
  <c r="BH43" i="1"/>
  <c r="BH45" i="1" s="1"/>
  <c r="ER72" i="2"/>
  <c r="BJ25" i="3" s="1"/>
  <c r="AR17" i="19"/>
  <c r="BL16" i="10"/>
  <c r="BJ78" i="10"/>
  <c r="BJ86" i="10" s="1"/>
  <c r="ES66" i="2"/>
  <c r="ES64" i="2"/>
  <c r="ES62" i="2"/>
  <c r="ES61" i="2"/>
  <c r="ES57" i="2"/>
  <c r="ES56" i="2"/>
  <c r="ES55" i="2"/>
  <c r="ES50" i="2"/>
  <c r="ES48" i="2"/>
  <c r="ES41" i="2"/>
  <c r="ES40" i="2"/>
  <c r="ES38" i="2"/>
  <c r="ES37" i="2"/>
  <c r="ES12" i="2"/>
  <c r="ES11" i="2"/>
  <c r="BK77" i="10" s="1"/>
  <c r="ES10" i="2"/>
  <c r="BK76" i="10" s="1"/>
  <c r="ES9" i="2"/>
  <c r="BK75" i="10" s="1"/>
  <c r="ES8" i="2"/>
  <c r="BK74" i="10" s="1"/>
  <c r="ES7" i="2"/>
  <c r="BK73" i="10" s="1"/>
  <c r="ES6" i="2"/>
  <c r="BK72" i="10" s="1"/>
  <c r="ES49" i="2"/>
  <c r="ES44" i="2"/>
  <c r="ES54" i="2"/>
  <c r="ES39" i="2"/>
  <c r="ER51" i="2"/>
  <c r="BJ12" i="3" s="1"/>
  <c r="BJ16" i="3" s="1"/>
  <c r="ER58" i="2"/>
  <c r="BJ19" i="3" s="1"/>
  <c r="ER13" i="2"/>
  <c r="ER45" i="2"/>
  <c r="BJ5" i="3" s="1"/>
  <c r="BJ9" i="3" s="1"/>
  <c r="X50" i="18"/>
  <c r="Y58" i="16"/>
  <c r="X63" i="16"/>
  <c r="X51" i="18" s="1"/>
  <c r="X54" i="18" s="1"/>
  <c r="AL14" i="20" s="1"/>
  <c r="AL16" i="20" s="1"/>
  <c r="Z38" i="18"/>
  <c r="Z46" i="18" s="1"/>
  <c r="BA33" i="19" l="1"/>
  <c r="AS8" i="19"/>
  <c r="AS13" i="19"/>
  <c r="AS9" i="19"/>
  <c r="BF27" i="3"/>
  <c r="BE29" i="3"/>
  <c r="BW80" i="10"/>
  <c r="BV82" i="10"/>
  <c r="BV90" i="10" s="1"/>
  <c r="ES72" i="2"/>
  <c r="AJ97" i="10"/>
  <c r="AJ98" i="10" s="1"/>
  <c r="Z29" i="19" s="1"/>
  <c r="X24" i="19"/>
  <c r="W26" i="19"/>
  <c r="X26" i="19" s="1"/>
  <c r="AL49" i="10"/>
  <c r="AK60" i="10"/>
  <c r="AK89" i="10" s="1"/>
  <c r="AK91" i="10" s="1"/>
  <c r="AK97" i="10" s="1"/>
  <c r="AK98" i="10" s="1"/>
  <c r="BI22" i="3"/>
  <c r="CE34" i="3"/>
  <c r="AM46" i="3"/>
  <c r="AO41" i="3"/>
  <c r="AN43" i="3"/>
  <c r="AN31" i="3" s="1"/>
  <c r="AN46" i="3" s="1"/>
  <c r="BJ32" i="1"/>
  <c r="BJ22" i="3" s="1"/>
  <c r="AS14" i="19"/>
  <c r="BE38" i="3"/>
  <c r="BF38" i="3"/>
  <c r="BK18" i="10"/>
  <c r="AR32" i="19"/>
  <c r="AS32" i="19" s="1"/>
  <c r="BK21" i="10"/>
  <c r="BK17" i="10"/>
  <c r="BK19" i="10"/>
  <c r="BK20" i="10"/>
  <c r="BK22" i="10"/>
  <c r="AS17" i="19"/>
  <c r="AS40" i="19"/>
  <c r="AS12" i="19"/>
  <c r="AS10" i="19"/>
  <c r="AS16" i="19"/>
  <c r="AD9" i="20"/>
  <c r="AD48" i="20" s="1"/>
  <c r="AS11" i="19"/>
  <c r="AS30" i="19"/>
  <c r="AS7" i="19"/>
  <c r="AS31" i="19"/>
  <c r="BM16" i="10"/>
  <c r="BK78" i="10"/>
  <c r="BK86" i="10" s="1"/>
  <c r="ES45" i="2"/>
  <c r="BK5" i="3" s="1"/>
  <c r="BK9" i="3" s="1"/>
  <c r="ET66" i="2"/>
  <c r="ET64" i="2"/>
  <c r="ET62" i="2"/>
  <c r="ET61" i="2"/>
  <c r="ET57" i="2"/>
  <c r="ET56" i="2"/>
  <c r="ET55" i="2"/>
  <c r="ET50" i="2"/>
  <c r="ET48" i="2"/>
  <c r="ET41" i="2"/>
  <c r="ET40" i="2"/>
  <c r="ET38" i="2"/>
  <c r="ET37" i="2"/>
  <c r="ET12" i="2"/>
  <c r="ET11" i="2"/>
  <c r="BL77" i="10" s="1"/>
  <c r="ET10" i="2"/>
  <c r="BL76" i="10" s="1"/>
  <c r="ET9" i="2"/>
  <c r="BL75" i="10" s="1"/>
  <c r="ET8" i="2"/>
  <c r="BL74" i="10" s="1"/>
  <c r="ET7" i="2"/>
  <c r="BL73" i="10" s="1"/>
  <c r="ET6" i="2"/>
  <c r="BL72" i="10" s="1"/>
  <c r="ET44" i="2"/>
  <c r="ET49" i="2"/>
  <c r="ET54" i="2"/>
  <c r="ET39" i="2"/>
  <c r="ES58" i="2"/>
  <c r="BK19" i="3" s="1"/>
  <c r="ES51" i="2"/>
  <c r="BK12" i="3" s="1"/>
  <c r="BK16" i="3" s="1"/>
  <c r="ES13" i="2"/>
  <c r="BK25" i="3"/>
  <c r="Y50" i="18"/>
  <c r="Y63" i="16"/>
  <c r="AA38" i="18"/>
  <c r="AA46" i="18" s="1"/>
  <c r="BG27" i="3" l="1"/>
  <c r="BF29" i="3"/>
  <c r="BX80" i="10"/>
  <c r="BW82" i="10"/>
  <c r="BW90" i="10" s="1"/>
  <c r="AM49" i="10"/>
  <c r="AL60" i="10"/>
  <c r="AL89" i="10" s="1"/>
  <c r="AL91" i="10" s="1"/>
  <c r="AL97" i="10" s="1"/>
  <c r="AL98" i="10" s="1"/>
  <c r="Z20" i="19"/>
  <c r="AN58" i="3"/>
  <c r="T22" i="20" s="1"/>
  <c r="T24" i="20" s="1"/>
  <c r="T30" i="20" s="1"/>
  <c r="AP41" i="3"/>
  <c r="AO43" i="3"/>
  <c r="CF34" i="3"/>
  <c r="BJ43" i="1"/>
  <c r="BJ45" i="1" s="1"/>
  <c r="BK32" i="1"/>
  <c r="BK43" i="1" s="1"/>
  <c r="BK45" i="1" s="1"/>
  <c r="BL22" i="10"/>
  <c r="AU13" i="19"/>
  <c r="BL17" i="10"/>
  <c r="AU8" i="19"/>
  <c r="BL21" i="10"/>
  <c r="AU12" i="19"/>
  <c r="BL19" i="10"/>
  <c r="AU10" i="19"/>
  <c r="BG38" i="3"/>
  <c r="BL20" i="10"/>
  <c r="AU11" i="19"/>
  <c r="BL18" i="10"/>
  <c r="AU9" i="19"/>
  <c r="ET72" i="2"/>
  <c r="BL25" i="3" s="1"/>
  <c r="BN16" i="10"/>
  <c r="AU7" i="19"/>
  <c r="BL78" i="10"/>
  <c r="BL86" i="10" s="1"/>
  <c r="ET51" i="2"/>
  <c r="BL12" i="3" s="1"/>
  <c r="BL16" i="3" s="1"/>
  <c r="AU31" i="19" s="1"/>
  <c r="ET45" i="2"/>
  <c r="BL5" i="3" s="1"/>
  <c r="BL9" i="3" s="1"/>
  <c r="ET13" i="2"/>
  <c r="ET58" i="2"/>
  <c r="BL19" i="3" s="1"/>
  <c r="EU66" i="2"/>
  <c r="EU61" i="2"/>
  <c r="EU56" i="2"/>
  <c r="EU50" i="2"/>
  <c r="EU49" i="2"/>
  <c r="EU48" i="2"/>
  <c r="EU44" i="2"/>
  <c r="EU64" i="2"/>
  <c r="EU57" i="2"/>
  <c r="EU55" i="2"/>
  <c r="EU41" i="2"/>
  <c r="EU37" i="2"/>
  <c r="EU11" i="2"/>
  <c r="BM77" i="10" s="1"/>
  <c r="EU9" i="2"/>
  <c r="BM75" i="10" s="1"/>
  <c r="EU7" i="2"/>
  <c r="BM73" i="10" s="1"/>
  <c r="EU38" i="2"/>
  <c r="EU10" i="2"/>
  <c r="BM76" i="10" s="1"/>
  <c r="EU6" i="2"/>
  <c r="EU62" i="2"/>
  <c r="EU40" i="2"/>
  <c r="EU12" i="2"/>
  <c r="EU8" i="2"/>
  <c r="BM74" i="10" s="1"/>
  <c r="EU39" i="2"/>
  <c r="EU54" i="2"/>
  <c r="Y51" i="18"/>
  <c r="Y54" i="18" s="1"/>
  <c r="AN14" i="20" s="1"/>
  <c r="AN16" i="20" s="1"/>
  <c r="Z58" i="16"/>
  <c r="BH27" i="3" l="1"/>
  <c r="BG29" i="3"/>
  <c r="BY80" i="10"/>
  <c r="BX82" i="10"/>
  <c r="BX90" i="10" s="1"/>
  <c r="BK22" i="3"/>
  <c r="Z21" i="19"/>
  <c r="R49" i="20"/>
  <c r="AN49" i="10"/>
  <c r="AM60" i="10"/>
  <c r="AM89" i="10" s="1"/>
  <c r="AM91" i="10" s="1"/>
  <c r="AM97" i="10" s="1"/>
  <c r="AM98" i="10" s="1"/>
  <c r="AO31" i="3"/>
  <c r="AQ41" i="3"/>
  <c r="AP43" i="3"/>
  <c r="AP31" i="3" s="1"/>
  <c r="AP46" i="3" s="1"/>
  <c r="BM21" i="10"/>
  <c r="BM32" i="10" s="1"/>
  <c r="BM41" i="10" s="1"/>
  <c r="BM18" i="10"/>
  <c r="BM29" i="10" s="1"/>
  <c r="BM38" i="10" s="1"/>
  <c r="BL32" i="1"/>
  <c r="BM19" i="10"/>
  <c r="BM30" i="10" s="1"/>
  <c r="BM39" i="10" s="1"/>
  <c r="BH38" i="3"/>
  <c r="BM22" i="10"/>
  <c r="BM33" i="10" s="1"/>
  <c r="BM42" i="10" s="1"/>
  <c r="BM20" i="10"/>
  <c r="BM31" i="10" s="1"/>
  <c r="BM40" i="10" s="1"/>
  <c r="BM17" i="10"/>
  <c r="BM28" i="10" s="1"/>
  <c r="BM37" i="10" s="1"/>
  <c r="EU72" i="2"/>
  <c r="BM25" i="3" s="1"/>
  <c r="BO16" i="10"/>
  <c r="AU14" i="19"/>
  <c r="AU17" i="19" s="1"/>
  <c r="EU13" i="2"/>
  <c r="BM72" i="10"/>
  <c r="BM78" i="10" s="1"/>
  <c r="BM86" i="10" s="1"/>
  <c r="EU51" i="2"/>
  <c r="BM12" i="3" s="1"/>
  <c r="BM16" i="3" s="1"/>
  <c r="AU30" i="19"/>
  <c r="EV66" i="2"/>
  <c r="EV61" i="2"/>
  <c r="EV56" i="2"/>
  <c r="EV50" i="2"/>
  <c r="EV49" i="2"/>
  <c r="EV48" i="2"/>
  <c r="EV64" i="2"/>
  <c r="EV57" i="2"/>
  <c r="EV44" i="2"/>
  <c r="EV12" i="2"/>
  <c r="EV8" i="2"/>
  <c r="BN74" i="10" s="1"/>
  <c r="EV6" i="2"/>
  <c r="EV41" i="2"/>
  <c r="EV11" i="2"/>
  <c r="BN77" i="10" s="1"/>
  <c r="EV9" i="2"/>
  <c r="BN75" i="10" s="1"/>
  <c r="EV62" i="2"/>
  <c r="EV40" i="2"/>
  <c r="EV38" i="2"/>
  <c r="EV10" i="2"/>
  <c r="BN76" i="10" s="1"/>
  <c r="EV55" i="2"/>
  <c r="EV37" i="2"/>
  <c r="EV7" i="2"/>
  <c r="BN73" i="10" s="1"/>
  <c r="EV54" i="2"/>
  <c r="EV39" i="2"/>
  <c r="EU58" i="2"/>
  <c r="BM19" i="3" s="1"/>
  <c r="EU45" i="2"/>
  <c r="BM5" i="3" s="1"/>
  <c r="BM9" i="3" s="1"/>
  <c r="Z63" i="16"/>
  <c r="Z50" i="18"/>
  <c r="BD33" i="19" l="1"/>
  <c r="AV8" i="19"/>
  <c r="AV13" i="19"/>
  <c r="AV9" i="19"/>
  <c r="BI27" i="3"/>
  <c r="BH29" i="3"/>
  <c r="BZ80" i="10"/>
  <c r="BY82" i="10"/>
  <c r="BY90" i="10" s="1"/>
  <c r="V10" i="20"/>
  <c r="V52" i="20" s="1"/>
  <c r="AO49" i="10"/>
  <c r="AN60" i="10"/>
  <c r="AN89" i="10" s="1"/>
  <c r="AN91" i="10" s="1"/>
  <c r="BM32" i="1"/>
  <c r="AR41" i="3"/>
  <c r="AQ43" i="3"/>
  <c r="AQ31" i="3" s="1"/>
  <c r="AQ46" i="3" s="1"/>
  <c r="AO46" i="3"/>
  <c r="BL22" i="3"/>
  <c r="AU32" i="19" s="1"/>
  <c r="AV32" i="19" s="1"/>
  <c r="BL43" i="1"/>
  <c r="BL45" i="1" s="1"/>
  <c r="AV31" i="19"/>
  <c r="BI38" i="3"/>
  <c r="BJ38" i="3"/>
  <c r="BN17" i="10"/>
  <c r="BN28" i="10" s="1"/>
  <c r="BN37" i="10" s="1"/>
  <c r="BN20" i="10"/>
  <c r="BN31" i="10" s="1"/>
  <c r="BN40" i="10" s="1"/>
  <c r="BN21" i="10"/>
  <c r="BN32" i="10" s="1"/>
  <c r="BN41" i="10" s="1"/>
  <c r="BN22" i="10"/>
  <c r="BN33" i="10" s="1"/>
  <c r="BN42" i="10" s="1"/>
  <c r="BN19" i="10"/>
  <c r="BN30" i="10" s="1"/>
  <c r="BN39" i="10" s="1"/>
  <c r="BN18" i="10"/>
  <c r="BN29" i="10" s="1"/>
  <c r="BN38" i="10" s="1"/>
  <c r="EV72" i="2"/>
  <c r="BN25" i="3" s="1"/>
  <c r="AV14" i="19"/>
  <c r="AV11" i="19"/>
  <c r="AV17" i="19"/>
  <c r="AV12" i="19"/>
  <c r="AV10" i="19"/>
  <c r="AV16" i="19"/>
  <c r="AF9" i="20"/>
  <c r="AF48" i="20" s="1"/>
  <c r="AV40" i="19"/>
  <c r="AV7" i="19"/>
  <c r="BP16" i="10"/>
  <c r="EV45" i="2"/>
  <c r="BN5" i="3" s="1"/>
  <c r="BN9" i="3" s="1"/>
  <c r="EV51" i="2"/>
  <c r="BN12" i="3" s="1"/>
  <c r="BN16" i="3" s="1"/>
  <c r="EV13" i="2"/>
  <c r="BN72" i="10"/>
  <c r="BN78" i="10" s="1"/>
  <c r="BN86" i="10" s="1"/>
  <c r="AV30" i="19"/>
  <c r="EW66" i="2"/>
  <c r="EW64" i="2"/>
  <c r="EW62" i="2"/>
  <c r="EW61" i="2"/>
  <c r="EW57" i="2"/>
  <c r="EW56" i="2"/>
  <c r="EW55" i="2"/>
  <c r="EW49" i="2"/>
  <c r="EW41" i="2"/>
  <c r="EW40" i="2"/>
  <c r="EW38" i="2"/>
  <c r="EW37" i="2"/>
  <c r="EW12" i="2"/>
  <c r="EW11" i="2"/>
  <c r="BO77" i="10" s="1"/>
  <c r="EW10" i="2"/>
  <c r="BO76" i="10" s="1"/>
  <c r="EW9" i="2"/>
  <c r="BO75" i="10" s="1"/>
  <c r="EW8" i="2"/>
  <c r="BO74" i="10" s="1"/>
  <c r="EW7" i="2"/>
  <c r="BO73" i="10" s="1"/>
  <c r="EW6" i="2"/>
  <c r="BO72" i="10" s="1"/>
  <c r="EW48" i="2"/>
  <c r="EW50" i="2"/>
  <c r="EW44" i="2"/>
  <c r="EW54" i="2"/>
  <c r="EW39" i="2"/>
  <c r="EV58" i="2"/>
  <c r="BN19" i="3" s="1"/>
  <c r="AA58" i="16"/>
  <c r="Z51" i="18"/>
  <c r="Z54" i="18" s="1"/>
  <c r="AP14" i="20" s="1"/>
  <c r="AP16" i="20" s="1"/>
  <c r="BM93" i="10" l="1"/>
  <c r="BM82" i="21"/>
  <c r="BJ27" i="3"/>
  <c r="BI29" i="3"/>
  <c r="CA80" i="10"/>
  <c r="BZ82" i="10"/>
  <c r="BZ90" i="10" s="1"/>
  <c r="EW72" i="2"/>
  <c r="BO25" i="3" s="1"/>
  <c r="BM22" i="3"/>
  <c r="BM43" i="1"/>
  <c r="BM45" i="1" s="1"/>
  <c r="AN97" i="10"/>
  <c r="AN98" i="10" s="1"/>
  <c r="AP49" i="10"/>
  <c r="AO60" i="10"/>
  <c r="AO89" i="10" s="1"/>
  <c r="AO91" i="10" s="1"/>
  <c r="AO97" i="10" s="1"/>
  <c r="AO98" i="10" s="1"/>
  <c r="AS41" i="3"/>
  <c r="AR43" i="3"/>
  <c r="AR31" i="3" s="1"/>
  <c r="BN32" i="1"/>
  <c r="BO19" i="10"/>
  <c r="BO30" i="10" s="1"/>
  <c r="BO39" i="10" s="1"/>
  <c r="BO22" i="10"/>
  <c r="BO33" i="10" s="1"/>
  <c r="BO42" i="10" s="1"/>
  <c r="BO18" i="10"/>
  <c r="BO29" i="10" s="1"/>
  <c r="BO38" i="10" s="1"/>
  <c r="BO20" i="10"/>
  <c r="BO31" i="10" s="1"/>
  <c r="BO40" i="10" s="1"/>
  <c r="BO21" i="10"/>
  <c r="BO32" i="10" s="1"/>
  <c r="BO41" i="10" s="1"/>
  <c r="BK38" i="3"/>
  <c r="BO17" i="10"/>
  <c r="BO28" i="10" s="1"/>
  <c r="BO37" i="10" s="1"/>
  <c r="BQ16" i="10"/>
  <c r="BO78" i="10"/>
  <c r="BO86" i="10" s="1"/>
  <c r="EW51" i="2"/>
  <c r="BO12" i="3" s="1"/>
  <c r="BO16" i="3" s="1"/>
  <c r="EW13" i="2"/>
  <c r="EX66" i="2"/>
  <c r="EX64" i="2"/>
  <c r="EX62" i="2"/>
  <c r="EX61" i="2"/>
  <c r="EX57" i="2"/>
  <c r="EX56" i="2"/>
  <c r="EX55" i="2"/>
  <c r="EX49" i="2"/>
  <c r="EX41" i="2"/>
  <c r="EX40" i="2"/>
  <c r="EX38" i="2"/>
  <c r="EX37" i="2"/>
  <c r="EX12" i="2"/>
  <c r="EX11" i="2"/>
  <c r="BP77" i="10" s="1"/>
  <c r="EX10" i="2"/>
  <c r="BP76" i="10" s="1"/>
  <c r="EX9" i="2"/>
  <c r="BP75" i="10" s="1"/>
  <c r="EX8" i="2"/>
  <c r="BP74" i="10" s="1"/>
  <c r="EX7" i="2"/>
  <c r="BP73" i="10" s="1"/>
  <c r="EX6" i="2"/>
  <c r="EX44" i="2"/>
  <c r="EX50" i="2"/>
  <c r="EX48" i="2"/>
  <c r="EX54" i="2"/>
  <c r="EX39" i="2"/>
  <c r="EW45" i="2"/>
  <c r="BO5" i="3" s="1"/>
  <c r="BO9" i="3" s="1"/>
  <c r="EW58" i="2"/>
  <c r="BO19" i="3" s="1"/>
  <c r="AA63" i="16"/>
  <c r="AA51" i="18" s="1"/>
  <c r="AA54" i="18" s="1"/>
  <c r="AB16" i="20"/>
  <c r="AA50" i="18"/>
  <c r="BN43" i="1" l="1"/>
  <c r="BN45" i="1" s="1"/>
  <c r="BN82" i="21"/>
  <c r="BK27" i="3"/>
  <c r="BJ29" i="3"/>
  <c r="CB80" i="10"/>
  <c r="CA82" i="10"/>
  <c r="CA90" i="10" s="1"/>
  <c r="AQ49" i="10"/>
  <c r="AP60" i="10"/>
  <c r="AP89" i="10" s="1"/>
  <c r="AP91" i="10" s="1"/>
  <c r="AP97" i="10" s="1"/>
  <c r="AP98" i="10" s="1"/>
  <c r="AC20" i="19"/>
  <c r="AC29" i="19"/>
  <c r="AD29" i="19" s="1"/>
  <c r="BN93" i="10"/>
  <c r="BN22" i="3"/>
  <c r="X33" i="19"/>
  <c r="AT41" i="3"/>
  <c r="AS43" i="3"/>
  <c r="AR46" i="3"/>
  <c r="AR58" i="3"/>
  <c r="V22" i="20" s="1"/>
  <c r="BO32" i="1"/>
  <c r="BP22" i="10"/>
  <c r="BP33" i="10" s="1"/>
  <c r="BP42" i="10" s="1"/>
  <c r="AX13" i="19"/>
  <c r="BL38" i="3"/>
  <c r="BP20" i="10"/>
  <c r="BP31" i="10" s="1"/>
  <c r="BP40" i="10" s="1"/>
  <c r="AX11" i="19"/>
  <c r="BP21" i="10"/>
  <c r="BP32" i="10" s="1"/>
  <c r="BP41" i="10" s="1"/>
  <c r="AX12" i="19"/>
  <c r="BP17" i="10"/>
  <c r="BP28" i="10" s="1"/>
  <c r="BP37" i="10" s="1"/>
  <c r="BP18" i="10"/>
  <c r="BP29" i="10" s="1"/>
  <c r="BP38" i="10" s="1"/>
  <c r="AX9" i="19"/>
  <c r="BP19" i="10"/>
  <c r="BP30" i="10" s="1"/>
  <c r="BP39" i="10" s="1"/>
  <c r="AX10" i="19"/>
  <c r="EX72" i="2"/>
  <c r="BP25" i="3" s="1"/>
  <c r="BR16" i="10"/>
  <c r="BM27" i="10"/>
  <c r="BM36" i="10" s="1"/>
  <c r="BM43" i="10" s="1"/>
  <c r="BM87" i="10" s="1"/>
  <c r="AX7" i="19"/>
  <c r="EX13" i="2"/>
  <c r="BP72" i="10"/>
  <c r="BP78" i="10" s="1"/>
  <c r="BP86" i="10" s="1"/>
  <c r="EX58" i="2"/>
  <c r="BP19" i="3" s="1"/>
  <c r="EX51" i="2"/>
  <c r="BP12" i="3" s="1"/>
  <c r="BP16" i="3" s="1"/>
  <c r="AX31" i="19" s="1"/>
  <c r="EY64" i="2"/>
  <c r="EY62" i="2"/>
  <c r="EY57" i="2"/>
  <c r="EY55" i="2"/>
  <c r="EY50" i="2"/>
  <c r="EY49" i="2"/>
  <c r="EY48" i="2"/>
  <c r="EY44" i="2"/>
  <c r="EY56" i="2"/>
  <c r="EY40" i="2"/>
  <c r="EY38" i="2"/>
  <c r="EY12" i="2"/>
  <c r="EY10" i="2"/>
  <c r="BQ76" i="10" s="1"/>
  <c r="EY8" i="2"/>
  <c r="BQ74" i="10" s="1"/>
  <c r="EY6" i="2"/>
  <c r="EY37" i="2"/>
  <c r="EY9" i="2"/>
  <c r="BQ75" i="10" s="1"/>
  <c r="EY66" i="2"/>
  <c r="EY61" i="2"/>
  <c r="EY41" i="2"/>
  <c r="EY11" i="2"/>
  <c r="BQ77" i="10" s="1"/>
  <c r="EY7" i="2"/>
  <c r="BQ73" i="10" s="1"/>
  <c r="EY54" i="2"/>
  <c r="EY39" i="2"/>
  <c r="EX45" i="2"/>
  <c r="BP5" i="3" s="1"/>
  <c r="BP9" i="3" s="1"/>
  <c r="AX30" i="19" s="1"/>
  <c r="BG33" i="19" l="1"/>
  <c r="BO93" i="10"/>
  <c r="BO82" i="21"/>
  <c r="BL27" i="3"/>
  <c r="BK29" i="3"/>
  <c r="CC80" i="10"/>
  <c r="CB82" i="10"/>
  <c r="CB90" i="10" s="1"/>
  <c r="T49" i="20"/>
  <c r="AC21" i="19"/>
  <c r="AR49" i="10"/>
  <c r="AQ60" i="10"/>
  <c r="AQ89" i="10" s="1"/>
  <c r="AQ91" i="10" s="1"/>
  <c r="AQ97" i="10" s="1"/>
  <c r="AQ98" i="10" s="1"/>
  <c r="W34" i="19"/>
  <c r="V24" i="20"/>
  <c r="V30" i="20" s="1"/>
  <c r="V51" i="20"/>
  <c r="AU41" i="3"/>
  <c r="AT43" i="3"/>
  <c r="AT31" i="3" s="1"/>
  <c r="AT46" i="3" s="1"/>
  <c r="AS31" i="3"/>
  <c r="BO43" i="1"/>
  <c r="BO45" i="1" s="1"/>
  <c r="BO22" i="3"/>
  <c r="BP32" i="1"/>
  <c r="BQ20" i="10"/>
  <c r="BQ31" i="10" s="1"/>
  <c r="BQ40" i="10" s="1"/>
  <c r="BQ19" i="10"/>
  <c r="BQ30" i="10" s="1"/>
  <c r="BQ39" i="10" s="1"/>
  <c r="BQ17" i="10"/>
  <c r="BQ28" i="10" s="1"/>
  <c r="BQ37" i="10" s="1"/>
  <c r="BQ21" i="10"/>
  <c r="BQ32" i="10" s="1"/>
  <c r="BQ41" i="10" s="1"/>
  <c r="AX8" i="19"/>
  <c r="BQ22" i="10"/>
  <c r="BQ33" i="10" s="1"/>
  <c r="BQ42" i="10" s="1"/>
  <c r="BQ18" i="10"/>
  <c r="BQ29" i="10" s="1"/>
  <c r="BQ38" i="10" s="1"/>
  <c r="EY72" i="2"/>
  <c r="BQ25" i="3" s="1"/>
  <c r="BS16" i="10"/>
  <c r="BN27" i="10"/>
  <c r="BN36" i="10" s="1"/>
  <c r="BN43" i="10" s="1"/>
  <c r="BN87" i="10" s="1"/>
  <c r="EY58" i="2"/>
  <c r="BQ19" i="3" s="1"/>
  <c r="EY13" i="2"/>
  <c r="BQ72" i="10"/>
  <c r="BQ78" i="10" s="1"/>
  <c r="BQ86" i="10" s="1"/>
  <c r="EZ64" i="2"/>
  <c r="EZ62" i="2"/>
  <c r="EZ57" i="2"/>
  <c r="EZ55" i="2"/>
  <c r="EZ50" i="2"/>
  <c r="EZ49" i="2"/>
  <c r="EZ48" i="2"/>
  <c r="EZ56" i="2"/>
  <c r="EZ44" i="2"/>
  <c r="EZ66" i="2"/>
  <c r="EZ7" i="2"/>
  <c r="BR73" i="10" s="1"/>
  <c r="EZ40" i="2"/>
  <c r="EZ38" i="2"/>
  <c r="EZ8" i="2"/>
  <c r="BR74" i="10" s="1"/>
  <c r="EZ61" i="2"/>
  <c r="EZ41" i="2"/>
  <c r="EZ37" i="2"/>
  <c r="EZ11" i="2"/>
  <c r="BR77" i="10" s="1"/>
  <c r="EZ9" i="2"/>
  <c r="BR75" i="10" s="1"/>
  <c r="EZ12" i="2"/>
  <c r="EZ10" i="2"/>
  <c r="BR76" i="10" s="1"/>
  <c r="EZ6" i="2"/>
  <c r="BR72" i="10" s="1"/>
  <c r="EZ39" i="2"/>
  <c r="EZ54" i="2"/>
  <c r="EY51" i="2"/>
  <c r="BQ12" i="3" s="1"/>
  <c r="BQ16" i="3" s="1"/>
  <c r="EY45" i="2"/>
  <c r="BQ5" i="3" s="1"/>
  <c r="BQ9" i="3" s="1"/>
  <c r="BP22" i="3" l="1"/>
  <c r="BP82" i="21"/>
  <c r="W35" i="19"/>
  <c r="W38" i="19" s="1"/>
  <c r="X38" i="19" s="1"/>
  <c r="X34" i="19"/>
  <c r="BM27" i="3"/>
  <c r="BL29" i="3"/>
  <c r="BR78" i="10"/>
  <c r="BR86" i="10" s="1"/>
  <c r="CD80" i="10"/>
  <c r="CC82" i="10"/>
  <c r="CC90" i="10" s="1"/>
  <c r="X10" i="20"/>
  <c r="X52" i="20" s="1"/>
  <c r="AD21" i="19"/>
  <c r="AC24" i="19"/>
  <c r="AS49" i="10"/>
  <c r="AR60" i="10"/>
  <c r="AR89" i="10" s="1"/>
  <c r="AR91" i="10" s="1"/>
  <c r="AX14" i="19"/>
  <c r="AX17" i="19" s="1"/>
  <c r="AX32" i="19"/>
  <c r="BP93" i="10"/>
  <c r="BP43" i="1"/>
  <c r="BP45" i="1" s="1"/>
  <c r="AV41" i="3"/>
  <c r="AU43" i="3"/>
  <c r="AS46" i="3"/>
  <c r="BR18" i="10"/>
  <c r="BR29" i="10" s="1"/>
  <c r="BR38" i="10" s="1"/>
  <c r="BR22" i="10"/>
  <c r="BR33" i="10" s="1"/>
  <c r="BR42" i="10" s="1"/>
  <c r="BR19" i="10"/>
  <c r="BR30" i="10" s="1"/>
  <c r="BR39" i="10" s="1"/>
  <c r="BQ32" i="1"/>
  <c r="BR20" i="10"/>
  <c r="BR31" i="10" s="1"/>
  <c r="BR40" i="10" s="1"/>
  <c r="BR21" i="10"/>
  <c r="BR32" i="10" s="1"/>
  <c r="BR41" i="10" s="1"/>
  <c r="BR17" i="10"/>
  <c r="BR28" i="10" s="1"/>
  <c r="BR37" i="10" s="1"/>
  <c r="EZ72" i="2"/>
  <c r="BR25" i="3" s="1"/>
  <c r="BT16" i="10"/>
  <c r="BO27" i="10"/>
  <c r="BO36" i="10" s="1"/>
  <c r="BO43" i="10" s="1"/>
  <c r="BO87" i="10" s="1"/>
  <c r="EZ51" i="2"/>
  <c r="BR12" i="3" s="1"/>
  <c r="BR16" i="3" s="1"/>
  <c r="FA66" i="2"/>
  <c r="FA64" i="2"/>
  <c r="FA62" i="2"/>
  <c r="FA61" i="2"/>
  <c r="FA57" i="2"/>
  <c r="FA56" i="2"/>
  <c r="FA55" i="2"/>
  <c r="FA44" i="2"/>
  <c r="FA50" i="2"/>
  <c r="FA48" i="2"/>
  <c r="FA41" i="2"/>
  <c r="FA40" i="2"/>
  <c r="FA38" i="2"/>
  <c r="FA37" i="2"/>
  <c r="FA12" i="2"/>
  <c r="FA11" i="2"/>
  <c r="BS77" i="10" s="1"/>
  <c r="FA10" i="2"/>
  <c r="BS76" i="10" s="1"/>
  <c r="FA9" i="2"/>
  <c r="BS75" i="10" s="1"/>
  <c r="FA8" i="2"/>
  <c r="BS74" i="10" s="1"/>
  <c r="FA7" i="2"/>
  <c r="BS73" i="10" s="1"/>
  <c r="FA6" i="2"/>
  <c r="FA49" i="2"/>
  <c r="FA54" i="2"/>
  <c r="FA39" i="2"/>
  <c r="EZ45" i="2"/>
  <c r="BR5" i="3" s="1"/>
  <c r="BR9" i="3" s="1"/>
  <c r="EZ58" i="2"/>
  <c r="BR19" i="3" s="1"/>
  <c r="EZ13" i="2"/>
  <c r="P50" i="20" l="1"/>
  <c r="P53" i="20" s="1"/>
  <c r="R46" i="20" s="1"/>
  <c r="AY30" i="19"/>
  <c r="AY9" i="19"/>
  <c r="AY13" i="19"/>
  <c r="BQ93" i="10"/>
  <c r="BQ82" i="21"/>
  <c r="X35" i="19"/>
  <c r="W41" i="19"/>
  <c r="P35" i="20" s="1"/>
  <c r="BN27" i="3"/>
  <c r="BM29" i="3"/>
  <c r="BJ33" i="19" s="1"/>
  <c r="CE80" i="10"/>
  <c r="CD82" i="10"/>
  <c r="CD90" i="10" s="1"/>
  <c r="AY31" i="19"/>
  <c r="AY10" i="19"/>
  <c r="AY17" i="19"/>
  <c r="AY14" i="19"/>
  <c r="AY7" i="19"/>
  <c r="AY8" i="19"/>
  <c r="AY16" i="19"/>
  <c r="P8" i="20"/>
  <c r="P11" i="20" s="1"/>
  <c r="P18" i="20" s="1"/>
  <c r="AR97" i="10"/>
  <c r="AR98" i="10" s="1"/>
  <c r="AT49" i="10"/>
  <c r="AS60" i="10"/>
  <c r="AS89" i="10" s="1"/>
  <c r="AS91" i="10" s="1"/>
  <c r="AS97" i="10" s="1"/>
  <c r="AS98" i="10" s="1"/>
  <c r="AD24" i="19"/>
  <c r="AC26" i="19"/>
  <c r="AD26" i="19" s="1"/>
  <c r="AY40" i="19"/>
  <c r="AY12" i="19"/>
  <c r="BN38" i="3"/>
  <c r="BO38" i="3" s="1"/>
  <c r="AH9" i="20"/>
  <c r="AH48" i="20" s="1"/>
  <c r="AY11" i="19"/>
  <c r="BM38" i="3"/>
  <c r="AY32" i="19"/>
  <c r="BQ22" i="3"/>
  <c r="BQ43" i="1"/>
  <c r="BQ45" i="1" s="1"/>
  <c r="AU31" i="3"/>
  <c r="AW41" i="3"/>
  <c r="AV43" i="3"/>
  <c r="AV31" i="3" s="1"/>
  <c r="AV46" i="3" s="1"/>
  <c r="BS19" i="10"/>
  <c r="BS30" i="10" s="1"/>
  <c r="BS39" i="10" s="1"/>
  <c r="BS21" i="10"/>
  <c r="BS32" i="10" s="1"/>
  <c r="BS41" i="10" s="1"/>
  <c r="BS22" i="10"/>
  <c r="BS33" i="10" s="1"/>
  <c r="BS42" i="10" s="1"/>
  <c r="BS18" i="10"/>
  <c r="BS29" i="10" s="1"/>
  <c r="BS38" i="10" s="1"/>
  <c r="BS17" i="10"/>
  <c r="BS28" i="10" s="1"/>
  <c r="BS37" i="10" s="1"/>
  <c r="BS20" i="10"/>
  <c r="BS31" i="10" s="1"/>
  <c r="BS40" i="10" s="1"/>
  <c r="BR32" i="1"/>
  <c r="BR82" i="21" s="1"/>
  <c r="FA72" i="2"/>
  <c r="BS25" i="3" s="1"/>
  <c r="BU16" i="10"/>
  <c r="BP27" i="10"/>
  <c r="BP36" i="10" s="1"/>
  <c r="BP43" i="10" s="1"/>
  <c r="BP87" i="10" s="1"/>
  <c r="FA51" i="2"/>
  <c r="BS12" i="3" s="1"/>
  <c r="BS16" i="3" s="1"/>
  <c r="FA13" i="2"/>
  <c r="BS72" i="10"/>
  <c r="BS78" i="10" s="1"/>
  <c r="BS86" i="10" s="1"/>
  <c r="FB66" i="2"/>
  <c r="FB64" i="2"/>
  <c r="FB62" i="2"/>
  <c r="FB61" i="2"/>
  <c r="FB57" i="2"/>
  <c r="FB56" i="2"/>
  <c r="FB55" i="2"/>
  <c r="FB50" i="2"/>
  <c r="FB48" i="2"/>
  <c r="FB41" i="2"/>
  <c r="FB40" i="2"/>
  <c r="FB38" i="2"/>
  <c r="FB37" i="2"/>
  <c r="FB12" i="2"/>
  <c r="FB11" i="2"/>
  <c r="BT77" i="10" s="1"/>
  <c r="FB10" i="2"/>
  <c r="BT76" i="10" s="1"/>
  <c r="FB9" i="2"/>
  <c r="BT75" i="10" s="1"/>
  <c r="FB8" i="2"/>
  <c r="BT74" i="10" s="1"/>
  <c r="FB7" i="2"/>
  <c r="BT73" i="10" s="1"/>
  <c r="FB6" i="2"/>
  <c r="BT72" i="10" s="1"/>
  <c r="FB44" i="2"/>
  <c r="FB49" i="2"/>
  <c r="FB39" i="2"/>
  <c r="FB54" i="2"/>
  <c r="FA58" i="2"/>
  <c r="BS19" i="3" s="1"/>
  <c r="FA45" i="2"/>
  <c r="BS5" i="3" s="1"/>
  <c r="BS9" i="3" s="1"/>
  <c r="X41" i="19" l="1"/>
  <c r="BO27" i="3"/>
  <c r="BN29" i="3"/>
  <c r="CF80" i="10"/>
  <c r="CF82" i="10" s="1"/>
  <c r="CF90" i="10" s="1"/>
  <c r="CE82" i="10"/>
  <c r="CE90" i="10" s="1"/>
  <c r="P55" i="20"/>
  <c r="AF20" i="19"/>
  <c r="AF29" i="19"/>
  <c r="AG29" i="19" s="1"/>
  <c r="AU49" i="10"/>
  <c r="AT60" i="10"/>
  <c r="AT89" i="10" s="1"/>
  <c r="AT91" i="10" s="1"/>
  <c r="AG33" i="19"/>
  <c r="Z34" i="19"/>
  <c r="R34" i="20"/>
  <c r="P36" i="20"/>
  <c r="P38" i="20" s="1"/>
  <c r="P40" i="20" s="1"/>
  <c r="AU46" i="3"/>
  <c r="AV58" i="3"/>
  <c r="X22" i="20" s="1"/>
  <c r="AX41" i="3"/>
  <c r="AW43" i="3"/>
  <c r="BS32" i="1"/>
  <c r="BT20" i="10"/>
  <c r="BT31" i="10" s="1"/>
  <c r="BT40" i="10" s="1"/>
  <c r="BA11" i="19"/>
  <c r="BP38" i="3"/>
  <c r="BT19" i="10"/>
  <c r="BT30" i="10" s="1"/>
  <c r="BT39" i="10" s="1"/>
  <c r="BA10" i="19"/>
  <c r="BR22" i="3"/>
  <c r="BR93" i="10"/>
  <c r="BR43" i="1"/>
  <c r="BR45" i="1" s="1"/>
  <c r="BT22" i="10"/>
  <c r="BT33" i="10" s="1"/>
  <c r="BT42" i="10" s="1"/>
  <c r="BA13" i="19"/>
  <c r="BT21" i="10"/>
  <c r="BT32" i="10" s="1"/>
  <c r="BT41" i="10" s="1"/>
  <c r="BA12" i="19"/>
  <c r="BT18" i="10"/>
  <c r="BT29" i="10" s="1"/>
  <c r="BT38" i="10" s="1"/>
  <c r="BA9" i="19"/>
  <c r="BT17" i="10"/>
  <c r="BT28" i="10" s="1"/>
  <c r="BT37" i="10" s="1"/>
  <c r="BA8" i="19"/>
  <c r="FB72" i="2"/>
  <c r="BT25" i="3" s="1"/>
  <c r="BA7" i="19"/>
  <c r="BV16" i="10"/>
  <c r="BQ27" i="10"/>
  <c r="BQ36" i="10" s="1"/>
  <c r="BQ43" i="10" s="1"/>
  <c r="BQ87" i="10" s="1"/>
  <c r="BT78" i="10"/>
  <c r="BT86" i="10" s="1"/>
  <c r="FB51" i="2"/>
  <c r="BT12" i="3" s="1"/>
  <c r="BT16" i="3" s="1"/>
  <c r="BA31" i="19" s="1"/>
  <c r="FC66" i="2"/>
  <c r="FC61" i="2"/>
  <c r="FC56" i="2"/>
  <c r="FC50" i="2"/>
  <c r="FC49" i="2"/>
  <c r="FC48" i="2"/>
  <c r="FC44" i="2"/>
  <c r="FC62" i="2"/>
  <c r="FC55" i="2"/>
  <c r="FC41" i="2"/>
  <c r="FC37" i="2"/>
  <c r="FC11" i="2"/>
  <c r="BU77" i="10" s="1"/>
  <c r="FC9" i="2"/>
  <c r="BU75" i="10" s="1"/>
  <c r="FC7" i="2"/>
  <c r="BU73" i="10" s="1"/>
  <c r="FC40" i="2"/>
  <c r="FC12" i="2"/>
  <c r="FC8" i="2"/>
  <c r="BU74" i="10" s="1"/>
  <c r="FC57" i="2"/>
  <c r="FC38" i="2"/>
  <c r="FC10" i="2"/>
  <c r="BU76" i="10" s="1"/>
  <c r="FC6" i="2"/>
  <c r="FC64" i="2"/>
  <c r="FC54" i="2"/>
  <c r="FC39" i="2"/>
  <c r="FB58" i="2"/>
  <c r="BT19" i="3" s="1"/>
  <c r="FB45" i="2"/>
  <c r="BT5" i="3" s="1"/>
  <c r="BT9" i="3" s="1"/>
  <c r="FB13" i="2"/>
  <c r="BS22" i="3" l="1"/>
  <c r="BS82" i="21"/>
  <c r="Z35" i="19"/>
  <c r="R50" i="20" s="1"/>
  <c r="BP27" i="3"/>
  <c r="BO29" i="3"/>
  <c r="AT97" i="10"/>
  <c r="AT98" i="10" s="1"/>
  <c r="AF34" i="19"/>
  <c r="AV49" i="10"/>
  <c r="AU60" i="10"/>
  <c r="AU89" i="10" s="1"/>
  <c r="AU91" i="10" s="1"/>
  <c r="AU97" i="10" s="1"/>
  <c r="AU98" i="10" s="1"/>
  <c r="AF21" i="19"/>
  <c r="V49" i="20"/>
  <c r="AY41" i="3"/>
  <c r="AX43" i="3"/>
  <c r="X24" i="20"/>
  <c r="X30" i="20" s="1"/>
  <c r="X51" i="20"/>
  <c r="AW31" i="3"/>
  <c r="BS43" i="1"/>
  <c r="BS45" i="1" s="1"/>
  <c r="BS93" i="10"/>
  <c r="BU17" i="10"/>
  <c r="BU28" i="10" s="1"/>
  <c r="BU37" i="10" s="1"/>
  <c r="BU19" i="10"/>
  <c r="BU30" i="10" s="1"/>
  <c r="BU39" i="10" s="1"/>
  <c r="BT32" i="1"/>
  <c r="BU20" i="10"/>
  <c r="BU31" i="10" s="1"/>
  <c r="BU40" i="10" s="1"/>
  <c r="BU18" i="10"/>
  <c r="BU29" i="10" s="1"/>
  <c r="BU38" i="10" s="1"/>
  <c r="BU21" i="10"/>
  <c r="BU32" i="10" s="1"/>
  <c r="BU41" i="10" s="1"/>
  <c r="BU22" i="10"/>
  <c r="BU33" i="10" s="1"/>
  <c r="BU42" i="10" s="1"/>
  <c r="FC72" i="2"/>
  <c r="BU25" i="3" s="1"/>
  <c r="BA14" i="19"/>
  <c r="BW16" i="10"/>
  <c r="BR27" i="10"/>
  <c r="BR36" i="10" s="1"/>
  <c r="BR43" i="10" s="1"/>
  <c r="BR87" i="10" s="1"/>
  <c r="FC13" i="2"/>
  <c r="BU72" i="10"/>
  <c r="BU78" i="10" s="1"/>
  <c r="BU86" i="10" s="1"/>
  <c r="BA30" i="19"/>
  <c r="FD66" i="2"/>
  <c r="FD61" i="2"/>
  <c r="FD56" i="2"/>
  <c r="FD50" i="2"/>
  <c r="FD49" i="2"/>
  <c r="FD48" i="2"/>
  <c r="FD62" i="2"/>
  <c r="FD55" i="2"/>
  <c r="FD64" i="2"/>
  <c r="FD40" i="2"/>
  <c r="FD38" i="2"/>
  <c r="FD10" i="2"/>
  <c r="BV76" i="10" s="1"/>
  <c r="FD8" i="2"/>
  <c r="BV74" i="10" s="1"/>
  <c r="FD6" i="2"/>
  <c r="BV72" i="10" s="1"/>
  <c r="FD37" i="2"/>
  <c r="FD7" i="2"/>
  <c r="BV73" i="10" s="1"/>
  <c r="FD57" i="2"/>
  <c r="FD12" i="2"/>
  <c r="FD44" i="2"/>
  <c r="FD41" i="2"/>
  <c r="FD11" i="2"/>
  <c r="BV77" i="10" s="1"/>
  <c r="FD9" i="2"/>
  <c r="BV75" i="10" s="1"/>
  <c r="FD39" i="2"/>
  <c r="FD54" i="2"/>
  <c r="FC51" i="2"/>
  <c r="BU12" i="3" s="1"/>
  <c r="BU16" i="3" s="1"/>
  <c r="FC58" i="2"/>
  <c r="BU19" i="3" s="1"/>
  <c r="FC45" i="2"/>
  <c r="BU5" i="3" s="1"/>
  <c r="BU9" i="3" s="1"/>
  <c r="BT93" i="10" l="1"/>
  <c r="BT82" i="21"/>
  <c r="AF35" i="19"/>
  <c r="AG35" i="19" s="1"/>
  <c r="AG34" i="19"/>
  <c r="BQ27" i="3"/>
  <c r="BP29" i="3"/>
  <c r="Z10" i="20"/>
  <c r="Z52" i="20" s="1"/>
  <c r="AF24" i="19"/>
  <c r="AG21" i="19"/>
  <c r="AW49" i="10"/>
  <c r="AV60" i="10"/>
  <c r="AV89" i="10" s="1"/>
  <c r="AV91" i="10" s="1"/>
  <c r="AW46" i="3"/>
  <c r="AX31" i="3"/>
  <c r="AX46" i="3" s="1"/>
  <c r="AZ41" i="3"/>
  <c r="AY43" i="3"/>
  <c r="BU32" i="1"/>
  <c r="BT43" i="1"/>
  <c r="BT45" i="1" s="1"/>
  <c r="BT22" i="3"/>
  <c r="BA32" i="19" s="1"/>
  <c r="BV22" i="10"/>
  <c r="BV33" i="10" s="1"/>
  <c r="BV42" i="10" s="1"/>
  <c r="BV20" i="10"/>
  <c r="BV31" i="10" s="1"/>
  <c r="BV40" i="10" s="1"/>
  <c r="BV17" i="10"/>
  <c r="BV28" i="10" s="1"/>
  <c r="BV37" i="10" s="1"/>
  <c r="BV18" i="10"/>
  <c r="BV29" i="10" s="1"/>
  <c r="BV38" i="10" s="1"/>
  <c r="BV19" i="10"/>
  <c r="BV30" i="10" s="1"/>
  <c r="BV39" i="10" s="1"/>
  <c r="BV21" i="10"/>
  <c r="BV32" i="10" s="1"/>
  <c r="BV41" i="10" s="1"/>
  <c r="FD72" i="2"/>
  <c r="BV25" i="3" s="1"/>
  <c r="BA17" i="19"/>
  <c r="BX16" i="10"/>
  <c r="BS27" i="10"/>
  <c r="BS36" i="10" s="1"/>
  <c r="BS43" i="10" s="1"/>
  <c r="BS87" i="10" s="1"/>
  <c r="BV78" i="10"/>
  <c r="BV86" i="10" s="1"/>
  <c r="FE66" i="2"/>
  <c r="FE64" i="2"/>
  <c r="FE62" i="2"/>
  <c r="FE61" i="2"/>
  <c r="FE57" i="2"/>
  <c r="FE56" i="2"/>
  <c r="FE55" i="2"/>
  <c r="FE49" i="2"/>
  <c r="FE44" i="2"/>
  <c r="FE41" i="2"/>
  <c r="FE40" i="2"/>
  <c r="FE38" i="2"/>
  <c r="FE37" i="2"/>
  <c r="FE12" i="2"/>
  <c r="FE11" i="2"/>
  <c r="BW77" i="10" s="1"/>
  <c r="FE10" i="2"/>
  <c r="BW76" i="10" s="1"/>
  <c r="FE9" i="2"/>
  <c r="BW75" i="10" s="1"/>
  <c r="FE8" i="2"/>
  <c r="BW74" i="10" s="1"/>
  <c r="FE7" i="2"/>
  <c r="BW73" i="10" s="1"/>
  <c r="FE6" i="2"/>
  <c r="BW72" i="10" s="1"/>
  <c r="FE50" i="2"/>
  <c r="FE48" i="2"/>
  <c r="FE39" i="2"/>
  <c r="FE54" i="2"/>
  <c r="FD13" i="2"/>
  <c r="FD58" i="2"/>
  <c r="BV19" i="3" s="1"/>
  <c r="FD51" i="2"/>
  <c r="BV12" i="3" s="1"/>
  <c r="BV16" i="3" s="1"/>
  <c r="FD45" i="2"/>
  <c r="BV5" i="3" s="1"/>
  <c r="BV9" i="3" s="1"/>
  <c r="V50" i="20" l="1"/>
  <c r="BB13" i="19"/>
  <c r="BB9" i="19"/>
  <c r="BU93" i="10"/>
  <c r="BU82" i="21"/>
  <c r="BR27" i="3"/>
  <c r="BQ29" i="3"/>
  <c r="BU22" i="3"/>
  <c r="AG24" i="19"/>
  <c r="AF26" i="19"/>
  <c r="AV97" i="10"/>
  <c r="AV98" i="10" s="1"/>
  <c r="AX49" i="10"/>
  <c r="AW60" i="10"/>
  <c r="AW89" i="10" s="1"/>
  <c r="AW91" i="10" s="1"/>
  <c r="AW97" i="10" s="1"/>
  <c r="AW98" i="10" s="1"/>
  <c r="BB30" i="19"/>
  <c r="BB8" i="19"/>
  <c r="BU43" i="1"/>
  <c r="BU45" i="1" s="1"/>
  <c r="BA41" i="3"/>
  <c r="AZ43" i="3"/>
  <c r="AZ31" i="3" s="1"/>
  <c r="AZ46" i="3" s="1"/>
  <c r="AY31" i="3"/>
  <c r="BV32" i="1"/>
  <c r="BW22" i="10"/>
  <c r="BW33" i="10" s="1"/>
  <c r="BW42" i="10" s="1"/>
  <c r="BQ38" i="3"/>
  <c r="BR38" i="3"/>
  <c r="BW19" i="10"/>
  <c r="BW30" i="10" s="1"/>
  <c r="BW39" i="10" s="1"/>
  <c r="BW18" i="10"/>
  <c r="BW29" i="10" s="1"/>
  <c r="BW38" i="10" s="1"/>
  <c r="BW20" i="10"/>
  <c r="BW31" i="10" s="1"/>
  <c r="BW40" i="10" s="1"/>
  <c r="BW21" i="10"/>
  <c r="BW32" i="10" s="1"/>
  <c r="BW41" i="10" s="1"/>
  <c r="BW17" i="10"/>
  <c r="BW28" i="10" s="1"/>
  <c r="BW37" i="10" s="1"/>
  <c r="FE72" i="2"/>
  <c r="BW25" i="3" s="1"/>
  <c r="BY16" i="10"/>
  <c r="BT27" i="10"/>
  <c r="BT36" i="10" s="1"/>
  <c r="BT43" i="10" s="1"/>
  <c r="BT87" i="10" s="1"/>
  <c r="BB17" i="19"/>
  <c r="BB12" i="19"/>
  <c r="BB10" i="19"/>
  <c r="BB40" i="19"/>
  <c r="BB16" i="19"/>
  <c r="BB11" i="19"/>
  <c r="AJ9" i="20"/>
  <c r="AJ48" i="20" s="1"/>
  <c r="BB7" i="19"/>
  <c r="BB31" i="19"/>
  <c r="BB14" i="19"/>
  <c r="BB32" i="19"/>
  <c r="FE45" i="2"/>
  <c r="BW5" i="3" s="1"/>
  <c r="BW9" i="3" s="1"/>
  <c r="FE58" i="2"/>
  <c r="BW19" i="3" s="1"/>
  <c r="BW78" i="10"/>
  <c r="BW86" i="10" s="1"/>
  <c r="FE13" i="2"/>
  <c r="FF66" i="2"/>
  <c r="FF64" i="2"/>
  <c r="FF62" i="2"/>
  <c r="FF61" i="2"/>
  <c r="FF57" i="2"/>
  <c r="FF56" i="2"/>
  <c r="FF55" i="2"/>
  <c r="FF49" i="2"/>
  <c r="FF44" i="2"/>
  <c r="FF41" i="2"/>
  <c r="FF40" i="2"/>
  <c r="FF38" i="2"/>
  <c r="FF37" i="2"/>
  <c r="FF12" i="2"/>
  <c r="FF11" i="2"/>
  <c r="FF10" i="2"/>
  <c r="FF9" i="2"/>
  <c r="FF8" i="2"/>
  <c r="FF7" i="2"/>
  <c r="FF6" i="2"/>
  <c r="FF50" i="2"/>
  <c r="FF48" i="2"/>
  <c r="FF39" i="2"/>
  <c r="FF54" i="2"/>
  <c r="FE51" i="2"/>
  <c r="BW12" i="3" s="1"/>
  <c r="BW16" i="3" s="1"/>
  <c r="BV22" i="3" l="1"/>
  <c r="BV82" i="21"/>
  <c r="BS27" i="3"/>
  <c r="BR29" i="3"/>
  <c r="AI29" i="19"/>
  <c r="AJ29" i="19" s="1"/>
  <c r="AI20" i="19"/>
  <c r="AY49" i="10"/>
  <c r="AX60" i="10"/>
  <c r="AX89" i="10" s="1"/>
  <c r="AX91" i="10" s="1"/>
  <c r="AX97" i="10" s="1"/>
  <c r="AX98" i="10" s="1"/>
  <c r="AG26" i="19"/>
  <c r="AF38" i="19"/>
  <c r="BW32" i="1"/>
  <c r="BV93" i="10"/>
  <c r="BV43" i="1"/>
  <c r="BV45" i="1" s="1"/>
  <c r="AY46" i="3"/>
  <c r="AZ58" i="3"/>
  <c r="Z22" i="20" s="1"/>
  <c r="BB41" i="3"/>
  <c r="BA43" i="3"/>
  <c r="BX19" i="10"/>
  <c r="BX30" i="10" s="1"/>
  <c r="BX39" i="10" s="1"/>
  <c r="BD10" i="19"/>
  <c r="BX18" i="10"/>
  <c r="BX29" i="10" s="1"/>
  <c r="BX38" i="10" s="1"/>
  <c r="BD9" i="19"/>
  <c r="BX22" i="10"/>
  <c r="BX33" i="10" s="1"/>
  <c r="BX42" i="10" s="1"/>
  <c r="BD13" i="19"/>
  <c r="BX21" i="10"/>
  <c r="BX32" i="10" s="1"/>
  <c r="BX41" i="10" s="1"/>
  <c r="BD12" i="19"/>
  <c r="BX20" i="10"/>
  <c r="BX31" i="10" s="1"/>
  <c r="BX40" i="10" s="1"/>
  <c r="BD11" i="19"/>
  <c r="BX17" i="10"/>
  <c r="BX28" i="10" s="1"/>
  <c r="BX37" i="10" s="1"/>
  <c r="BS38" i="3"/>
  <c r="FF72" i="2"/>
  <c r="BX25" i="3" s="1"/>
  <c r="BD7" i="19"/>
  <c r="BZ16" i="10"/>
  <c r="BU27" i="10"/>
  <c r="BU36" i="10" s="1"/>
  <c r="BU43" i="10" s="1"/>
  <c r="BU87" i="10" s="1"/>
  <c r="BX73" i="10"/>
  <c r="BY73" i="10"/>
  <c r="BX74" i="10"/>
  <c r="BY74" i="10"/>
  <c r="BX77" i="10"/>
  <c r="BY77" i="10"/>
  <c r="BX75" i="10"/>
  <c r="BY75" i="10"/>
  <c r="FF58" i="2"/>
  <c r="BX19" i="3" s="1"/>
  <c r="FF13" i="2"/>
  <c r="BX72" i="10"/>
  <c r="BY72" i="10"/>
  <c r="BX76" i="10"/>
  <c r="BY76" i="10"/>
  <c r="FF51" i="2"/>
  <c r="BX12" i="3" s="1"/>
  <c r="BX16" i="3" s="1"/>
  <c r="BD31" i="19" s="1"/>
  <c r="FG64" i="2"/>
  <c r="FG62" i="2"/>
  <c r="FG57" i="2"/>
  <c r="FG55" i="2"/>
  <c r="FG50" i="2"/>
  <c r="FG49" i="2"/>
  <c r="FG48" i="2"/>
  <c r="FG44" i="2"/>
  <c r="FG66" i="2"/>
  <c r="FG61" i="2"/>
  <c r="FG40" i="2"/>
  <c r="FG38" i="2"/>
  <c r="FG12" i="2"/>
  <c r="FG10" i="2"/>
  <c r="FG8" i="2"/>
  <c r="FG6" i="2"/>
  <c r="FG41" i="2"/>
  <c r="FG11" i="2"/>
  <c r="FG7" i="2"/>
  <c r="FG56" i="2"/>
  <c r="FG37" i="2"/>
  <c r="FG9" i="2"/>
  <c r="FG54" i="2"/>
  <c r="FG39" i="2"/>
  <c r="FF45" i="2"/>
  <c r="BX5" i="3" s="1"/>
  <c r="BX9" i="3" s="1"/>
  <c r="BW93" i="10" l="1"/>
  <c r="BW82" i="21"/>
  <c r="BW22" i="3"/>
  <c r="BT27" i="3"/>
  <c r="BS29" i="3"/>
  <c r="BW43" i="1"/>
  <c r="BW45" i="1" s="1"/>
  <c r="AF41" i="19"/>
  <c r="AG38" i="19"/>
  <c r="AI21" i="19"/>
  <c r="X49" i="20"/>
  <c r="AZ49" i="10"/>
  <c r="AY60" i="10"/>
  <c r="AY89" i="10" s="1"/>
  <c r="AY91" i="10" s="1"/>
  <c r="AY97" i="10" s="1"/>
  <c r="AY98" i="10" s="1"/>
  <c r="AJ33" i="19"/>
  <c r="AI34" i="19"/>
  <c r="BA31" i="3"/>
  <c r="BC41" i="3"/>
  <c r="BB43" i="3"/>
  <c r="BB31" i="3" s="1"/>
  <c r="BB46" i="3" s="1"/>
  <c r="Z51" i="20"/>
  <c r="Z24" i="20"/>
  <c r="Z30" i="20" s="1"/>
  <c r="BX32" i="1"/>
  <c r="BD8" i="19"/>
  <c r="BY18" i="10"/>
  <c r="BY29" i="10" s="1"/>
  <c r="BY38" i="10" s="1"/>
  <c r="BT38" i="3"/>
  <c r="BY20" i="10"/>
  <c r="BY31" i="10" s="1"/>
  <c r="BY40" i="10" s="1"/>
  <c r="BY21" i="10"/>
  <c r="BY32" i="10" s="1"/>
  <c r="BY41" i="10" s="1"/>
  <c r="BY22" i="10"/>
  <c r="BY33" i="10" s="1"/>
  <c r="BY42" i="10" s="1"/>
  <c r="BY19" i="10"/>
  <c r="BY30" i="10" s="1"/>
  <c r="BY39" i="10" s="1"/>
  <c r="BY17" i="10"/>
  <c r="BY28" i="10" s="1"/>
  <c r="BY37" i="10" s="1"/>
  <c r="FG72" i="2"/>
  <c r="BY25" i="3" s="1"/>
  <c r="CA16" i="10"/>
  <c r="BV27" i="10"/>
  <c r="BV36" i="10" s="1"/>
  <c r="BV43" i="10" s="1"/>
  <c r="BV87" i="10" s="1"/>
  <c r="BY78" i="10"/>
  <c r="BY86" i="10" s="1"/>
  <c r="BX78" i="10"/>
  <c r="BX86" i="10" s="1"/>
  <c r="BD30" i="19"/>
  <c r="FG58" i="2"/>
  <c r="BY19" i="3" s="1"/>
  <c r="FG13" i="2"/>
  <c r="FG45" i="2"/>
  <c r="BY5" i="3" s="1"/>
  <c r="BY9" i="3" s="1"/>
  <c r="FG51" i="2"/>
  <c r="BY12" i="3" s="1"/>
  <c r="BY16" i="3" s="1"/>
  <c r="FH64" i="2"/>
  <c r="FH62" i="2"/>
  <c r="FH57" i="2"/>
  <c r="FH55" i="2"/>
  <c r="FH50" i="2"/>
  <c r="FH49" i="2"/>
  <c r="FH48" i="2"/>
  <c r="FH44" i="2"/>
  <c r="FH66" i="2"/>
  <c r="FH61" i="2"/>
  <c r="FH41" i="2"/>
  <c r="FH37" i="2"/>
  <c r="FH11" i="2"/>
  <c r="BZ77" i="10" s="1"/>
  <c r="FH9" i="2"/>
  <c r="BZ75" i="10" s="1"/>
  <c r="FH7" i="2"/>
  <c r="BZ73" i="10" s="1"/>
  <c r="FH12" i="2"/>
  <c r="FH10" i="2"/>
  <c r="BZ76" i="10" s="1"/>
  <c r="FH6" i="2"/>
  <c r="BZ72" i="10" s="1"/>
  <c r="FH56" i="2"/>
  <c r="FH40" i="2"/>
  <c r="FH38" i="2"/>
  <c r="FH8" i="2"/>
  <c r="BZ74" i="10" s="1"/>
  <c r="FH54" i="2"/>
  <c r="FH39" i="2"/>
  <c r="BX43" i="1" l="1"/>
  <c r="BX45" i="1" s="1"/>
  <c r="BX82" i="21"/>
  <c r="AI35" i="19"/>
  <c r="X50" i="20" s="1"/>
  <c r="AJ34" i="19"/>
  <c r="BU27" i="3"/>
  <c r="BT29" i="3"/>
  <c r="BX93" i="10"/>
  <c r="AB10" i="20"/>
  <c r="AB52" i="20" s="1"/>
  <c r="BA49" i="10"/>
  <c r="AZ60" i="10"/>
  <c r="AZ89" i="10" s="1"/>
  <c r="AZ91" i="10" s="1"/>
  <c r="AI24" i="19"/>
  <c r="AJ21" i="19"/>
  <c r="V35" i="20"/>
  <c r="AG41" i="19"/>
  <c r="BD14" i="19"/>
  <c r="BD17" i="19" s="1"/>
  <c r="BY32" i="1"/>
  <c r="BX22" i="3"/>
  <c r="BD32" i="19" s="1"/>
  <c r="BD41" i="3"/>
  <c r="BC43" i="3"/>
  <c r="AJ35" i="19"/>
  <c r="AD33" i="19"/>
  <c r="AC34" i="19"/>
  <c r="BA46" i="3"/>
  <c r="BZ20" i="10"/>
  <c r="BZ31" i="10" s="1"/>
  <c r="BZ40" i="10" s="1"/>
  <c r="BZ18" i="10"/>
  <c r="BZ29" i="10" s="1"/>
  <c r="BZ38" i="10" s="1"/>
  <c r="BZ21" i="10"/>
  <c r="BZ32" i="10" s="1"/>
  <c r="BZ41" i="10" s="1"/>
  <c r="BZ17" i="10"/>
  <c r="BZ28" i="10" s="1"/>
  <c r="BZ37" i="10" s="1"/>
  <c r="BZ22" i="10"/>
  <c r="BZ33" i="10" s="1"/>
  <c r="BZ42" i="10" s="1"/>
  <c r="BZ19" i="10"/>
  <c r="BZ30" i="10" s="1"/>
  <c r="BZ39" i="10" s="1"/>
  <c r="FH72" i="2"/>
  <c r="BZ25" i="3" s="1"/>
  <c r="CB16" i="10"/>
  <c r="BW27" i="10"/>
  <c r="BW36" i="10" s="1"/>
  <c r="BW43" i="10" s="1"/>
  <c r="BW87" i="10" s="1"/>
  <c r="FH58" i="2"/>
  <c r="BZ19" i="3" s="1"/>
  <c r="BZ78" i="10"/>
  <c r="BZ86" i="10" s="1"/>
  <c r="FH45" i="2"/>
  <c r="BZ5" i="3" s="1"/>
  <c r="BZ9" i="3" s="1"/>
  <c r="FH51" i="2"/>
  <c r="BZ12" i="3" s="1"/>
  <c r="BZ16" i="3" s="1"/>
  <c r="FH13" i="2"/>
  <c r="FI66" i="2"/>
  <c r="FI64" i="2"/>
  <c r="FI62" i="2"/>
  <c r="FI61" i="2"/>
  <c r="FI57" i="2"/>
  <c r="FI56" i="2"/>
  <c r="FI55" i="2"/>
  <c r="FI50" i="2"/>
  <c r="FI48" i="2"/>
  <c r="FI41" i="2"/>
  <c r="FI40" i="2"/>
  <c r="FI38" i="2"/>
  <c r="FI37" i="2"/>
  <c r="FI12" i="2"/>
  <c r="FI11" i="2"/>
  <c r="CA77" i="10" s="1"/>
  <c r="FI10" i="2"/>
  <c r="CA76" i="10" s="1"/>
  <c r="FI9" i="2"/>
  <c r="CA75" i="10" s="1"/>
  <c r="FI8" i="2"/>
  <c r="CA74" i="10" s="1"/>
  <c r="FI7" i="2"/>
  <c r="CA73" i="10" s="1"/>
  <c r="FI6" i="2"/>
  <c r="CA72" i="10" s="1"/>
  <c r="FI49" i="2"/>
  <c r="FI44" i="2"/>
  <c r="FI39" i="2"/>
  <c r="FI54" i="2"/>
  <c r="BE8" i="19" l="1"/>
  <c r="BE13" i="19"/>
  <c r="BE9" i="19"/>
  <c r="BY93" i="10"/>
  <c r="BY82" i="21"/>
  <c r="AC35" i="19"/>
  <c r="T50" i="20" s="1"/>
  <c r="AD34" i="19"/>
  <c r="BE30" i="19"/>
  <c r="BE11" i="19"/>
  <c r="BE12" i="19"/>
  <c r="BY22" i="3"/>
  <c r="BV27" i="3"/>
  <c r="BU29" i="3"/>
  <c r="BV38" i="3"/>
  <c r="BW38" i="3" s="1"/>
  <c r="BE7" i="19"/>
  <c r="BE10" i="19"/>
  <c r="BE32" i="19"/>
  <c r="BU38" i="3"/>
  <c r="BE14" i="19"/>
  <c r="BE40" i="19"/>
  <c r="BE16" i="19"/>
  <c r="BE17" i="19"/>
  <c r="AL9" i="20"/>
  <c r="AL48" i="20" s="1"/>
  <c r="BE31" i="19"/>
  <c r="AI26" i="19"/>
  <c r="AJ24" i="19"/>
  <c r="AZ97" i="10"/>
  <c r="AZ98" i="10" s="1"/>
  <c r="BB49" i="10"/>
  <c r="BA60" i="10"/>
  <c r="BA89" i="10" s="1"/>
  <c r="BA91" i="10" s="1"/>
  <c r="BA97" i="10" s="1"/>
  <c r="BA98" i="10" s="1"/>
  <c r="BY43" i="1"/>
  <c r="BY45" i="1" s="1"/>
  <c r="BE41" i="3"/>
  <c r="BD43" i="3"/>
  <c r="BD31" i="3" s="1"/>
  <c r="BD46" i="3" s="1"/>
  <c r="BC31" i="3"/>
  <c r="BZ32" i="1"/>
  <c r="CA21" i="10"/>
  <c r="CA32" i="10" s="1"/>
  <c r="CA41" i="10" s="1"/>
  <c r="CA19" i="10"/>
  <c r="CA30" i="10" s="1"/>
  <c r="CA39" i="10" s="1"/>
  <c r="CA22" i="10"/>
  <c r="CA33" i="10" s="1"/>
  <c r="CA42" i="10" s="1"/>
  <c r="CA17" i="10"/>
  <c r="CA28" i="10" s="1"/>
  <c r="CA37" i="10" s="1"/>
  <c r="CA18" i="10"/>
  <c r="CA29" i="10" s="1"/>
  <c r="CA38" i="10" s="1"/>
  <c r="CA20" i="10"/>
  <c r="CA31" i="10" s="1"/>
  <c r="CA40" i="10" s="1"/>
  <c r="FI72" i="2"/>
  <c r="CA25" i="3" s="1"/>
  <c r="CC16" i="10"/>
  <c r="BX27" i="10"/>
  <c r="BX36" i="10" s="1"/>
  <c r="BX43" i="10" s="1"/>
  <c r="BX87" i="10" s="1"/>
  <c r="CA78" i="10"/>
  <c r="CA86" i="10" s="1"/>
  <c r="FJ66" i="2"/>
  <c r="FJ64" i="2"/>
  <c r="FJ62" i="2"/>
  <c r="FJ61" i="2"/>
  <c r="FJ57" i="2"/>
  <c r="FJ56" i="2"/>
  <c r="FJ55" i="2"/>
  <c r="FJ50" i="2"/>
  <c r="FJ48" i="2"/>
  <c r="FJ41" i="2"/>
  <c r="FJ40" i="2"/>
  <c r="FJ38" i="2"/>
  <c r="FJ37" i="2"/>
  <c r="FJ12" i="2"/>
  <c r="FJ11" i="2"/>
  <c r="CB77" i="10" s="1"/>
  <c r="FJ10" i="2"/>
  <c r="CB76" i="10" s="1"/>
  <c r="FJ9" i="2"/>
  <c r="CB75" i="10" s="1"/>
  <c r="FJ8" i="2"/>
  <c r="CB74" i="10" s="1"/>
  <c r="FJ7" i="2"/>
  <c r="CB73" i="10" s="1"/>
  <c r="FJ6" i="2"/>
  <c r="FJ49" i="2"/>
  <c r="FJ44" i="2"/>
  <c r="FJ54" i="2"/>
  <c r="FJ39" i="2"/>
  <c r="FI45" i="2"/>
  <c r="CA5" i="3" s="1"/>
  <c r="CA9" i="3" s="1"/>
  <c r="FI58" i="2"/>
  <c r="CA19" i="3" s="1"/>
  <c r="FI13" i="2"/>
  <c r="FI51" i="2"/>
  <c r="CA12" i="3" s="1"/>
  <c r="CA16" i="3" s="1"/>
  <c r="AC38" i="19" l="1"/>
  <c r="AD38" i="19" s="1"/>
  <c r="AD35" i="19"/>
  <c r="BZ22" i="3"/>
  <c r="BZ82" i="21"/>
  <c r="BW27" i="3"/>
  <c r="BV29" i="3"/>
  <c r="FJ72" i="2"/>
  <c r="CB25" i="3" s="1"/>
  <c r="AL20" i="19"/>
  <c r="AL29" i="19"/>
  <c r="AM29" i="19" s="1"/>
  <c r="BC49" i="10"/>
  <c r="BB60" i="10"/>
  <c r="BB89" i="10" s="1"/>
  <c r="BB91" i="10" s="1"/>
  <c r="AJ26" i="19"/>
  <c r="AI38" i="19"/>
  <c r="BC46" i="3"/>
  <c r="BD58" i="3"/>
  <c r="AB22" i="20" s="1"/>
  <c r="AC41" i="19"/>
  <c r="BF41" i="3"/>
  <c r="BE43" i="3"/>
  <c r="BZ43" i="1"/>
  <c r="BZ45" i="1" s="1"/>
  <c r="BZ93" i="10"/>
  <c r="CA32" i="1"/>
  <c r="CB18" i="10"/>
  <c r="CB29" i="10" s="1"/>
  <c r="CB38" i="10" s="1"/>
  <c r="BG9" i="19"/>
  <c r="CB22" i="10"/>
  <c r="CB33" i="10" s="1"/>
  <c r="CB42" i="10" s="1"/>
  <c r="BG13" i="19"/>
  <c r="CB19" i="10"/>
  <c r="CB30" i="10" s="1"/>
  <c r="CB39" i="10" s="1"/>
  <c r="BG10" i="19"/>
  <c r="CB21" i="10"/>
  <c r="CB32" i="10" s="1"/>
  <c r="CB41" i="10" s="1"/>
  <c r="BG12" i="19"/>
  <c r="CB20" i="10"/>
  <c r="CB31" i="10" s="1"/>
  <c r="CB40" i="10" s="1"/>
  <c r="BG11" i="19"/>
  <c r="CB17" i="10"/>
  <c r="CB28" i="10" s="1"/>
  <c r="CB37" i="10" s="1"/>
  <c r="BG8" i="19"/>
  <c r="BX38" i="3"/>
  <c r="CD16" i="10"/>
  <c r="BY27" i="10"/>
  <c r="BY36" i="10" s="1"/>
  <c r="BY43" i="10" s="1"/>
  <c r="BY87" i="10" s="1"/>
  <c r="BG7" i="19"/>
  <c r="FJ13" i="2"/>
  <c r="CB72" i="10"/>
  <c r="CB78" i="10" s="1"/>
  <c r="CB86" i="10" s="1"/>
  <c r="FJ51" i="2"/>
  <c r="CB12" i="3" s="1"/>
  <c r="CB16" i="3" s="1"/>
  <c r="BG31" i="19" s="1"/>
  <c r="FJ58" i="2"/>
  <c r="CB19" i="3" s="1"/>
  <c r="FK66" i="2"/>
  <c r="FK61" i="2"/>
  <c r="FK56" i="2"/>
  <c r="FK50" i="2"/>
  <c r="FK49" i="2"/>
  <c r="FK48" i="2"/>
  <c r="FK44" i="2"/>
  <c r="FK64" i="2"/>
  <c r="FK57" i="2"/>
  <c r="FK62" i="2"/>
  <c r="FK41" i="2"/>
  <c r="FK37" i="2"/>
  <c r="FK11" i="2"/>
  <c r="CC77" i="10" s="1"/>
  <c r="FK9" i="2"/>
  <c r="CC75" i="10" s="1"/>
  <c r="FK7" i="2"/>
  <c r="CC73" i="10" s="1"/>
  <c r="FK40" i="2"/>
  <c r="FK38" i="2"/>
  <c r="FK10" i="2"/>
  <c r="CC76" i="10" s="1"/>
  <c r="FK6" i="2"/>
  <c r="FK55" i="2"/>
  <c r="FK12" i="2"/>
  <c r="FK8" i="2"/>
  <c r="CC74" i="10" s="1"/>
  <c r="FK39" i="2"/>
  <c r="FK54" i="2"/>
  <c r="FJ45" i="2"/>
  <c r="CB5" i="3" s="1"/>
  <c r="CB9" i="3" s="1"/>
  <c r="CA43" i="1" l="1"/>
  <c r="CA45" i="1" s="1"/>
  <c r="CA82" i="21"/>
  <c r="BX27" i="3"/>
  <c r="BW29" i="3"/>
  <c r="AL34" i="19"/>
  <c r="BD49" i="10"/>
  <c r="BC60" i="10"/>
  <c r="BC89" i="10" s="1"/>
  <c r="BC91" i="10" s="1"/>
  <c r="BC97" i="10" s="1"/>
  <c r="BC98" i="10" s="1"/>
  <c r="BB97" i="10"/>
  <c r="BB98" i="10" s="1"/>
  <c r="AI41" i="19"/>
  <c r="AJ38" i="19"/>
  <c r="AL21" i="19"/>
  <c r="Z49" i="20"/>
  <c r="AM33" i="19"/>
  <c r="AP33" i="19"/>
  <c r="CA93" i="10"/>
  <c r="CA22" i="3"/>
  <c r="AB51" i="20"/>
  <c r="AB24" i="20"/>
  <c r="AB30" i="20" s="1"/>
  <c r="BG41" i="3"/>
  <c r="BF43" i="3"/>
  <c r="BF31" i="3" s="1"/>
  <c r="BF46" i="3" s="1"/>
  <c r="AD41" i="19"/>
  <c r="T35" i="20"/>
  <c r="BE31" i="3"/>
  <c r="CC19" i="10"/>
  <c r="CC17" i="10"/>
  <c r="CC28" i="10" s="1"/>
  <c r="CC37" i="10" s="1"/>
  <c r="CC20" i="10"/>
  <c r="CB32" i="1"/>
  <c r="CC21" i="10"/>
  <c r="CC18" i="10"/>
  <c r="CC29" i="10" s="1"/>
  <c r="CC38" i="10" s="1"/>
  <c r="BJ9" i="19"/>
  <c r="CC22" i="10"/>
  <c r="FK72" i="2"/>
  <c r="CC25" i="3" s="1"/>
  <c r="CE16" i="10"/>
  <c r="BZ27" i="10"/>
  <c r="BZ36" i="10" s="1"/>
  <c r="BZ43" i="10" s="1"/>
  <c r="BZ87" i="10" s="1"/>
  <c r="BG14" i="19"/>
  <c r="FK58" i="2"/>
  <c r="CC19" i="3" s="1"/>
  <c r="FK13" i="2"/>
  <c r="CC72" i="10"/>
  <c r="CC78" i="10" s="1"/>
  <c r="CC86" i="10" s="1"/>
  <c r="BG30" i="19"/>
  <c r="FL66" i="2"/>
  <c r="FL61" i="2"/>
  <c r="FL56" i="2"/>
  <c r="FL50" i="2"/>
  <c r="FL49" i="2"/>
  <c r="FL48" i="2"/>
  <c r="FL44" i="2"/>
  <c r="FL64" i="2"/>
  <c r="FL57" i="2"/>
  <c r="FL38" i="2"/>
  <c r="FL12" i="2"/>
  <c r="FL10" i="2"/>
  <c r="CD76" i="10" s="1"/>
  <c r="FL62" i="2"/>
  <c r="FL41" i="2"/>
  <c r="FL11" i="2"/>
  <c r="CD77" i="10" s="1"/>
  <c r="FL9" i="2"/>
  <c r="CD75" i="10" s="1"/>
  <c r="FL55" i="2"/>
  <c r="FL40" i="2"/>
  <c r="FL8" i="2"/>
  <c r="CD74" i="10" s="1"/>
  <c r="FL6" i="2"/>
  <c r="FL37" i="2"/>
  <c r="FL7" i="2"/>
  <c r="CD73" i="10" s="1"/>
  <c r="FL39" i="2"/>
  <c r="FL54" i="2"/>
  <c r="FK45" i="2"/>
  <c r="CC5" i="3" s="1"/>
  <c r="CC9" i="3" s="1"/>
  <c r="FK51" i="2"/>
  <c r="CC12" i="3" s="1"/>
  <c r="CC16" i="3" s="1"/>
  <c r="CB43" i="1" l="1"/>
  <c r="CB45" i="1" s="1"/>
  <c r="CB82" i="21"/>
  <c r="AL35" i="19"/>
  <c r="AM35" i="19" s="1"/>
  <c r="AM34" i="19"/>
  <c r="BY27" i="3"/>
  <c r="BX29" i="3"/>
  <c r="AD10" i="20"/>
  <c r="AD52" i="20" s="1"/>
  <c r="AJ41" i="19"/>
  <c r="X35" i="20"/>
  <c r="AL24" i="19"/>
  <c r="AM21" i="19"/>
  <c r="BE49" i="10"/>
  <c r="BD60" i="10"/>
  <c r="BD89" i="10" s="1"/>
  <c r="BD91" i="10" s="1"/>
  <c r="BH41" i="3"/>
  <c r="BG43" i="3"/>
  <c r="BE46" i="3"/>
  <c r="CB93" i="10"/>
  <c r="CB22" i="3"/>
  <c r="BG32" i="19" s="1"/>
  <c r="CC32" i="1"/>
  <c r="CC43" i="1" s="1"/>
  <c r="CC45" i="1" s="1"/>
  <c r="CD18" i="10"/>
  <c r="CD29" i="10" s="1"/>
  <c r="CD38" i="10" s="1"/>
  <c r="CD19" i="10"/>
  <c r="CD22" i="10"/>
  <c r="CD21" i="10"/>
  <c r="CD20" i="10"/>
  <c r="CD17" i="10"/>
  <c r="CD28" i="10" s="1"/>
  <c r="CD37" i="10" s="1"/>
  <c r="FL72" i="2"/>
  <c r="CD25" i="3" s="1"/>
  <c r="BG17" i="19"/>
  <c r="CF16" i="10"/>
  <c r="CA27" i="10"/>
  <c r="CA36" i="10" s="1"/>
  <c r="CA43" i="10" s="1"/>
  <c r="CA87" i="10" s="1"/>
  <c r="FL13" i="2"/>
  <c r="CD72" i="10"/>
  <c r="CD78" i="10" s="1"/>
  <c r="CD86" i="10" s="1"/>
  <c r="FL45" i="2"/>
  <c r="CD5" i="3" s="1"/>
  <c r="CD9" i="3" s="1"/>
  <c r="FM66" i="2"/>
  <c r="FM64" i="2"/>
  <c r="FM62" i="2"/>
  <c r="FM61" i="2"/>
  <c r="FM57" i="2"/>
  <c r="FM56" i="2"/>
  <c r="FM55" i="2"/>
  <c r="FM49" i="2"/>
  <c r="FM44" i="2"/>
  <c r="FM41" i="2"/>
  <c r="FM40" i="2"/>
  <c r="FM38" i="2"/>
  <c r="FM37" i="2"/>
  <c r="FM12" i="2"/>
  <c r="FM11" i="2"/>
  <c r="CE77" i="10" s="1"/>
  <c r="FM10" i="2"/>
  <c r="CE76" i="10" s="1"/>
  <c r="FM9" i="2"/>
  <c r="CE75" i="10" s="1"/>
  <c r="FM8" i="2"/>
  <c r="CE74" i="10" s="1"/>
  <c r="FM7" i="2"/>
  <c r="CE73" i="10" s="1"/>
  <c r="FM6" i="2"/>
  <c r="CE72" i="10" s="1"/>
  <c r="FM48" i="2"/>
  <c r="FM50" i="2"/>
  <c r="FM54" i="2"/>
  <c r="FM39" i="2"/>
  <c r="FL51" i="2"/>
  <c r="CD12" i="3" s="1"/>
  <c r="CD16" i="3" s="1"/>
  <c r="FL58" i="2"/>
  <c r="CD19" i="3" s="1"/>
  <c r="BH8" i="19" l="1"/>
  <c r="BH9" i="19"/>
  <c r="BH13" i="19"/>
  <c r="Z50" i="20"/>
  <c r="BZ27" i="3"/>
  <c r="BY29" i="3"/>
  <c r="CC22" i="3"/>
  <c r="BD97" i="10"/>
  <c r="BD98" i="10" s="1"/>
  <c r="BF49" i="10"/>
  <c r="BE60" i="10"/>
  <c r="BE89" i="10" s="1"/>
  <c r="BE91" i="10" s="1"/>
  <c r="BE97" i="10" s="1"/>
  <c r="BE98" i="10" s="1"/>
  <c r="AL26" i="19"/>
  <c r="AM24" i="19"/>
  <c r="BG31" i="3"/>
  <c r="BI41" i="3"/>
  <c r="BH43" i="3"/>
  <c r="BH31" i="3" s="1"/>
  <c r="BH46" i="3" s="1"/>
  <c r="CD32" i="1"/>
  <c r="CD22" i="3" s="1"/>
  <c r="CE20" i="10"/>
  <c r="CE17" i="10"/>
  <c r="CE28" i="10" s="1"/>
  <c r="CE37" i="10" s="1"/>
  <c r="CE18" i="10"/>
  <c r="CE29" i="10" s="1"/>
  <c r="CE38" i="10" s="1"/>
  <c r="CE21" i="10"/>
  <c r="CE22" i="10"/>
  <c r="BH14" i="19"/>
  <c r="BZ38" i="3"/>
  <c r="BY38" i="3"/>
  <c r="CE19" i="10"/>
  <c r="FM72" i="2"/>
  <c r="CE25" i="3" s="1"/>
  <c r="BH10" i="19"/>
  <c r="BH40" i="19"/>
  <c r="BH12" i="19"/>
  <c r="BH16" i="19"/>
  <c r="BH11" i="19"/>
  <c r="BH17" i="19"/>
  <c r="AN9" i="20"/>
  <c r="AN48" i="20" s="1"/>
  <c r="BH7" i="19"/>
  <c r="BH31" i="19"/>
  <c r="BH30" i="19"/>
  <c r="CB27" i="10"/>
  <c r="CB36" i="10" s="1"/>
  <c r="CB43" i="10" s="1"/>
  <c r="CB87" i="10" s="1"/>
  <c r="BH32" i="19"/>
  <c r="FM51" i="2"/>
  <c r="CE12" i="3" s="1"/>
  <c r="CE16" i="3" s="1"/>
  <c r="CE78" i="10"/>
  <c r="CE86" i="10" s="1"/>
  <c r="FM13" i="2"/>
  <c r="FN66" i="2"/>
  <c r="FN64" i="2"/>
  <c r="FN62" i="2"/>
  <c r="FN61" i="2"/>
  <c r="FN57" i="2"/>
  <c r="FN56" i="2"/>
  <c r="FN55" i="2"/>
  <c r="FN49" i="2"/>
  <c r="FN44" i="2"/>
  <c r="FN41" i="2"/>
  <c r="FN40" i="2"/>
  <c r="FN38" i="2"/>
  <c r="FN37" i="2"/>
  <c r="FN12" i="2"/>
  <c r="FN11" i="2"/>
  <c r="CF77" i="10" s="1"/>
  <c r="FN10" i="2"/>
  <c r="CF76" i="10" s="1"/>
  <c r="FN9" i="2"/>
  <c r="CF75" i="10" s="1"/>
  <c r="FN8" i="2"/>
  <c r="CF74" i="10" s="1"/>
  <c r="FN7" i="2"/>
  <c r="CF73" i="10" s="1"/>
  <c r="FN6" i="2"/>
  <c r="FN48" i="2"/>
  <c r="FN50" i="2"/>
  <c r="FN54" i="2"/>
  <c r="FN39" i="2"/>
  <c r="FM45" i="2"/>
  <c r="CE5" i="3" s="1"/>
  <c r="CE9" i="3" s="1"/>
  <c r="FM58" i="2"/>
  <c r="CE19" i="3" s="1"/>
  <c r="CA27" i="3" l="1"/>
  <c r="BZ29" i="3"/>
  <c r="AM26" i="19"/>
  <c r="AL38" i="19"/>
  <c r="BG49" i="10"/>
  <c r="BF60" i="10"/>
  <c r="BF89" i="10" s="1"/>
  <c r="BF91" i="10" s="1"/>
  <c r="BF97" i="10" s="1"/>
  <c r="BF98" i="10" s="1"/>
  <c r="AO20" i="19"/>
  <c r="AO29" i="19"/>
  <c r="BJ41" i="3"/>
  <c r="BI43" i="3"/>
  <c r="BG46" i="3"/>
  <c r="BH58" i="3"/>
  <c r="AD22" i="20" s="1"/>
  <c r="CD43" i="1"/>
  <c r="CD45" i="1" s="1"/>
  <c r="CE32" i="1"/>
  <c r="CE43" i="1" s="1"/>
  <c r="CE45" i="1" s="1"/>
  <c r="BJ10" i="19"/>
  <c r="CF19" i="10"/>
  <c r="BJ12" i="19"/>
  <c r="CF21" i="10"/>
  <c r="CF17" i="10"/>
  <c r="CF28" i="10" s="1"/>
  <c r="CF37" i="10" s="1"/>
  <c r="Z14" i="19"/>
  <c r="CF18" i="10"/>
  <c r="CF29" i="10" s="1"/>
  <c r="CF38" i="10" s="1"/>
  <c r="BJ13" i="19"/>
  <c r="CF22" i="10"/>
  <c r="CA38" i="3"/>
  <c r="BJ11" i="19"/>
  <c r="CF20" i="10"/>
  <c r="FN72" i="2"/>
  <c r="CF25" i="3" s="1"/>
  <c r="BJ7" i="19"/>
  <c r="FN13" i="2"/>
  <c r="CF72" i="10"/>
  <c r="CF78" i="10" s="1"/>
  <c r="CF86" i="10" s="1"/>
  <c r="FN45" i="2"/>
  <c r="CF5" i="3" s="1"/>
  <c r="CF9" i="3" s="1"/>
  <c r="BJ30" i="19" s="1"/>
  <c r="FN58" i="2"/>
  <c r="CF19" i="3" s="1"/>
  <c r="FN51" i="2"/>
  <c r="CF12" i="3" s="1"/>
  <c r="CF16" i="3" s="1"/>
  <c r="BJ31" i="19" s="1"/>
  <c r="CB27" i="3" l="1"/>
  <c r="CA29" i="3"/>
  <c r="AL41" i="19"/>
  <c r="AM38" i="19"/>
  <c r="AB49" i="20"/>
  <c r="AO21" i="19"/>
  <c r="AP29" i="19"/>
  <c r="AO34" i="19"/>
  <c r="BH49" i="10"/>
  <c r="BG60" i="10"/>
  <c r="BG89" i="10" s="1"/>
  <c r="BG91" i="10" s="1"/>
  <c r="CE22" i="3"/>
  <c r="AD24" i="20"/>
  <c r="AD30" i="20" s="1"/>
  <c r="AD51" i="20"/>
  <c r="BI31" i="3"/>
  <c r="BK41" i="3"/>
  <c r="BJ43" i="3"/>
  <c r="BJ31" i="3" s="1"/>
  <c r="BJ46" i="3" s="1"/>
  <c r="AS33" i="19"/>
  <c r="CF32" i="1"/>
  <c r="CF22" i="3" s="1"/>
  <c r="Z17" i="19"/>
  <c r="CB38" i="3"/>
  <c r="BJ14" i="19"/>
  <c r="AA9" i="19" l="1"/>
  <c r="AA13" i="19"/>
  <c r="AA34" i="19"/>
  <c r="AO35" i="19"/>
  <c r="AP35" i="19" s="1"/>
  <c r="AP34" i="19"/>
  <c r="BJ32" i="19"/>
  <c r="CC27" i="3"/>
  <c r="CB29" i="3"/>
  <c r="AO24" i="19"/>
  <c r="AP21" i="19"/>
  <c r="BG97" i="10"/>
  <c r="BG98" i="10" s="1"/>
  <c r="AF10" i="20"/>
  <c r="AF52" i="20" s="1"/>
  <c r="BI49" i="10"/>
  <c r="BH60" i="10"/>
  <c r="BH89" i="10" s="1"/>
  <c r="BH91" i="10" s="1"/>
  <c r="AM41" i="19"/>
  <c r="Z35" i="20"/>
  <c r="AA14" i="19"/>
  <c r="AA8" i="19"/>
  <c r="BI46" i="3"/>
  <c r="BL41" i="3"/>
  <c r="BK43" i="3"/>
  <c r="CF43" i="1"/>
  <c r="CF45" i="1" s="1"/>
  <c r="AG38" i="3"/>
  <c r="AH38" i="3"/>
  <c r="AH43" i="3" s="1"/>
  <c r="AA16" i="19"/>
  <c r="AA10" i="19"/>
  <c r="AA29" i="19"/>
  <c r="AA33" i="19"/>
  <c r="AA12" i="19"/>
  <c r="AA17" i="19"/>
  <c r="Z24" i="19"/>
  <c r="AA31" i="19"/>
  <c r="AA40" i="19"/>
  <c r="R9" i="20"/>
  <c r="T48" i="20" s="1"/>
  <c r="AA7" i="19"/>
  <c r="AA21" i="19"/>
  <c r="AA32" i="19"/>
  <c r="AA30" i="19"/>
  <c r="AA11" i="19"/>
  <c r="AA35" i="19"/>
  <c r="BJ17" i="19"/>
  <c r="AB50" i="20" l="1"/>
  <c r="BK9" i="19"/>
  <c r="BK13" i="19"/>
  <c r="CD27" i="3"/>
  <c r="CC29" i="3"/>
  <c r="BH97" i="10"/>
  <c r="BH98" i="10" s="1"/>
  <c r="AR20" i="19" s="1"/>
  <c r="BJ49" i="10"/>
  <c r="BI60" i="10"/>
  <c r="BI89" i="10" s="1"/>
  <c r="BI91" i="10" s="1"/>
  <c r="BI97" i="10" s="1"/>
  <c r="BI98" i="10" s="1"/>
  <c r="AO26" i="19"/>
  <c r="AP24" i="19"/>
  <c r="BK14" i="19"/>
  <c r="BK8" i="19"/>
  <c r="AG43" i="3"/>
  <c r="AG31" i="3" s="1"/>
  <c r="AG46" i="3" s="1"/>
  <c r="BM41" i="3"/>
  <c r="BL43" i="3"/>
  <c r="BL31" i="3" s="1"/>
  <c r="BL46" i="3" s="1"/>
  <c r="BK31" i="3"/>
  <c r="R48" i="20"/>
  <c r="CC38" i="3"/>
  <c r="CD38" i="3"/>
  <c r="AI38" i="3"/>
  <c r="AI43" i="3" s="1"/>
  <c r="AH31" i="3"/>
  <c r="AH46" i="3" s="1"/>
  <c r="AA24" i="19"/>
  <c r="Z26" i="19"/>
  <c r="BK17" i="19"/>
  <c r="AP9" i="20"/>
  <c r="AP48" i="20" s="1"/>
  <c r="BK10" i="19"/>
  <c r="BK11" i="19"/>
  <c r="BK16" i="19"/>
  <c r="BK40" i="19"/>
  <c r="BK12" i="19"/>
  <c r="BK31" i="19"/>
  <c r="BK30" i="19"/>
  <c r="BK7" i="19"/>
  <c r="BK32" i="19"/>
  <c r="CE27" i="3" l="1"/>
  <c r="CD29" i="3"/>
  <c r="AP26" i="19"/>
  <c r="AO38" i="19"/>
  <c r="BK49" i="10"/>
  <c r="BJ60" i="10"/>
  <c r="BJ89" i="10" s="1"/>
  <c r="BJ91" i="10" s="1"/>
  <c r="BJ97" i="10" s="1"/>
  <c r="BJ98" i="10" s="1"/>
  <c r="AR29" i="19"/>
  <c r="AD49" i="20"/>
  <c r="AR21" i="19"/>
  <c r="BN41" i="3"/>
  <c r="BM43" i="3"/>
  <c r="BK46" i="3"/>
  <c r="BL58" i="3"/>
  <c r="AF22" i="20" s="1"/>
  <c r="AJ38" i="3"/>
  <c r="AI31" i="3"/>
  <c r="AA26" i="19"/>
  <c r="Z38" i="19"/>
  <c r="CE38" i="3"/>
  <c r="CF27" i="3" l="1"/>
  <c r="CF29" i="3" s="1"/>
  <c r="CE29" i="3"/>
  <c r="BL49" i="10"/>
  <c r="BK60" i="10"/>
  <c r="BK89" i="10" s="1"/>
  <c r="BK91" i="10" s="1"/>
  <c r="BK97" i="10" s="1"/>
  <c r="BK98" i="10" s="1"/>
  <c r="AS29" i="19"/>
  <c r="AR34" i="19"/>
  <c r="AO41" i="19"/>
  <c r="AP38" i="19"/>
  <c r="AS21" i="19"/>
  <c r="AR24" i="19"/>
  <c r="AV33" i="19"/>
  <c r="AF51" i="20"/>
  <c r="AF24" i="20"/>
  <c r="AF30" i="20" s="1"/>
  <c r="BM31" i="3"/>
  <c r="AJ43" i="3"/>
  <c r="AJ31" i="3" s="1"/>
  <c r="BO41" i="3"/>
  <c r="BN43" i="3"/>
  <c r="BN31" i="3" s="1"/>
  <c r="BN46" i="3" s="1"/>
  <c r="AA38" i="19"/>
  <c r="Z41" i="19"/>
  <c r="AI46" i="3"/>
  <c r="CF38" i="3"/>
  <c r="AR35" i="19" l="1"/>
  <c r="AD50" i="20" s="1"/>
  <c r="AS34" i="19"/>
  <c r="AB35" i="20"/>
  <c r="AP41" i="19"/>
  <c r="BM49" i="10"/>
  <c r="BL60" i="10"/>
  <c r="BL89" i="10" s="1"/>
  <c r="BL91" i="10" s="1"/>
  <c r="AH10" i="20"/>
  <c r="AH52" i="20" s="1"/>
  <c r="AS24" i="19"/>
  <c r="AR26" i="19"/>
  <c r="AJ46" i="3"/>
  <c r="AJ58" i="3"/>
  <c r="R22" i="20" s="1"/>
  <c r="R51" i="20" s="1"/>
  <c r="R53" i="20" s="1"/>
  <c r="BP41" i="3"/>
  <c r="BO43" i="3"/>
  <c r="BO31" i="3" s="1"/>
  <c r="BO46" i="3" s="1"/>
  <c r="BM46" i="3"/>
  <c r="AA41" i="19"/>
  <c r="R35" i="20"/>
  <c r="AS35" i="19" l="1"/>
  <c r="BN49" i="10"/>
  <c r="BM60" i="10"/>
  <c r="BM89" i="10" s="1"/>
  <c r="BM91" i="10" s="1"/>
  <c r="BM97" i="10" s="1"/>
  <c r="BM98" i="10" s="1"/>
  <c r="AS26" i="19"/>
  <c r="AR38" i="19"/>
  <c r="BL97" i="10"/>
  <c r="BL98" i="10" s="1"/>
  <c r="AU20" i="19" s="1"/>
  <c r="AU21" i="19" s="1"/>
  <c r="T51" i="20"/>
  <c r="R24" i="20"/>
  <c r="R30" i="20" s="1"/>
  <c r="BQ41" i="3"/>
  <c r="BP43" i="3"/>
  <c r="R36" i="20"/>
  <c r="T34" i="20"/>
  <c r="R8" i="20"/>
  <c r="R11" i="20" s="1"/>
  <c r="R18" i="20" s="1"/>
  <c r="T46" i="20"/>
  <c r="T53" i="20" l="1"/>
  <c r="T8" i="20" s="1"/>
  <c r="T11" i="20" s="1"/>
  <c r="T18" i="20" s="1"/>
  <c r="AR41" i="19"/>
  <c r="AS38" i="19"/>
  <c r="AU29" i="19"/>
  <c r="AV21" i="19"/>
  <c r="AF49" i="20"/>
  <c r="AU24" i="19"/>
  <c r="BO49" i="10"/>
  <c r="BN60" i="10"/>
  <c r="BN89" i="10" s="1"/>
  <c r="BN91" i="10" s="1"/>
  <c r="R38" i="20"/>
  <c r="R40" i="20" s="1"/>
  <c r="AY33" i="19"/>
  <c r="BP31" i="3"/>
  <c r="BR41" i="3"/>
  <c r="BQ43" i="3"/>
  <c r="V34" i="20"/>
  <c r="T36" i="20"/>
  <c r="T38" i="20" s="1"/>
  <c r="R55" i="20"/>
  <c r="V46" i="20" l="1"/>
  <c r="V53" i="20" s="1"/>
  <c r="X46" i="20" s="1"/>
  <c r="X53" i="20" s="1"/>
  <c r="BP49" i="10"/>
  <c r="BO60" i="10"/>
  <c r="BO89" i="10" s="1"/>
  <c r="BO91" i="10" s="1"/>
  <c r="BO97" i="10" s="1"/>
  <c r="BO98" i="10" s="1"/>
  <c r="AU26" i="19"/>
  <c r="AV24" i="19"/>
  <c r="AV29" i="19"/>
  <c r="AU34" i="19"/>
  <c r="BN97" i="10"/>
  <c r="BN98" i="10" s="1"/>
  <c r="AS41" i="19"/>
  <c r="AD35" i="20"/>
  <c r="T40" i="20"/>
  <c r="BB33" i="19"/>
  <c r="BP46" i="3"/>
  <c r="BP58" i="3"/>
  <c r="AH22" i="20" s="1"/>
  <c r="BQ31" i="3"/>
  <c r="BS41" i="3"/>
  <c r="BR43" i="3"/>
  <c r="BR31" i="3" s="1"/>
  <c r="BR46" i="3" s="1"/>
  <c r="T55" i="20"/>
  <c r="X34" i="20"/>
  <c r="V36" i="20"/>
  <c r="V38" i="20" s="1"/>
  <c r="AU35" i="19" l="1"/>
  <c r="AF50" i="20" s="1"/>
  <c r="AV34" i="19"/>
  <c r="V8" i="20"/>
  <c r="V11" i="20" s="1"/>
  <c r="V18" i="20" s="1"/>
  <c r="V40" i="20" s="1"/>
  <c r="AJ10" i="20"/>
  <c r="AJ52" i="20" s="1"/>
  <c r="AV26" i="19"/>
  <c r="AU38" i="19"/>
  <c r="AV35" i="19"/>
  <c r="BQ49" i="10"/>
  <c r="BP60" i="10"/>
  <c r="BP89" i="10" s="1"/>
  <c r="BP91" i="10" s="1"/>
  <c r="BQ46" i="3"/>
  <c r="BT41" i="3"/>
  <c r="BS43" i="3"/>
  <c r="BS31" i="3" s="1"/>
  <c r="BS46" i="3" s="1"/>
  <c r="AH24" i="20"/>
  <c r="AH30" i="20" s="1"/>
  <c r="AH51" i="20"/>
  <c r="X36" i="20"/>
  <c r="X38" i="20" s="1"/>
  <c r="Z34" i="20"/>
  <c r="X8" i="20"/>
  <c r="X11" i="20" s="1"/>
  <c r="X18" i="20" s="1"/>
  <c r="Z46" i="20"/>
  <c r="Z53" i="20" s="1"/>
  <c r="V55" i="20" l="1"/>
  <c r="BP97" i="10"/>
  <c r="BP98" i="10" s="1"/>
  <c r="AU41" i="19"/>
  <c r="AV38" i="19"/>
  <c r="BR49" i="10"/>
  <c r="BQ60" i="10"/>
  <c r="BQ89" i="10" s="1"/>
  <c r="BQ91" i="10" s="1"/>
  <c r="BQ97" i="10" s="1"/>
  <c r="BQ98" i="10" s="1"/>
  <c r="BU41" i="3"/>
  <c r="BT43" i="3"/>
  <c r="BT31" i="3" s="1"/>
  <c r="BT46" i="3" s="1"/>
  <c r="Z36" i="20"/>
  <c r="Z38" i="20" s="1"/>
  <c r="AB34" i="20"/>
  <c r="X55" i="20"/>
  <c r="AB46" i="20"/>
  <c r="AB53" i="20" s="1"/>
  <c r="Z8" i="20"/>
  <c r="Z11" i="20" s="1"/>
  <c r="Z18" i="20" s="1"/>
  <c r="X40" i="20"/>
  <c r="AV41" i="19" l="1"/>
  <c r="AF35" i="20"/>
  <c r="BA29" i="19"/>
  <c r="BS49" i="10"/>
  <c r="BR60" i="10"/>
  <c r="BR89" i="10" s="1"/>
  <c r="BR91" i="10" s="1"/>
  <c r="BR97" i="10" s="1"/>
  <c r="BR98" i="10" s="1"/>
  <c r="AX29" i="19"/>
  <c r="AX20" i="19"/>
  <c r="AX21" i="19" s="1"/>
  <c r="BV41" i="3"/>
  <c r="BU43" i="3"/>
  <c r="BT58" i="3"/>
  <c r="AJ22" i="20" s="1"/>
  <c r="Z55" i="20"/>
  <c r="AB36" i="20"/>
  <c r="AB38" i="20" s="1"/>
  <c r="AD34" i="20"/>
  <c r="AD46" i="20"/>
  <c r="AD53" i="20" s="1"/>
  <c r="AB8" i="20"/>
  <c r="AB11" i="20" s="1"/>
  <c r="AB18" i="20" s="1"/>
  <c r="Z40" i="20"/>
  <c r="AY29" i="19" l="1"/>
  <c r="AX34" i="19"/>
  <c r="BB29" i="19"/>
  <c r="BA34" i="19"/>
  <c r="BT49" i="10"/>
  <c r="BS60" i="10"/>
  <c r="BS89" i="10" s="1"/>
  <c r="BS91" i="10" s="1"/>
  <c r="BS97" i="10" s="1"/>
  <c r="BS98" i="10" s="1"/>
  <c r="AY21" i="19"/>
  <c r="AH49" i="20"/>
  <c r="AX24" i="19"/>
  <c r="BE33" i="19"/>
  <c r="BU31" i="3"/>
  <c r="AJ51" i="20"/>
  <c r="AJ24" i="20"/>
  <c r="AJ30" i="20" s="1"/>
  <c r="BW41" i="3"/>
  <c r="BV43" i="3"/>
  <c r="BV31" i="3" s="1"/>
  <c r="BV46" i="3" s="1"/>
  <c r="AD36" i="20"/>
  <c r="AD38" i="20" s="1"/>
  <c r="AF34" i="20"/>
  <c r="AF46" i="20"/>
  <c r="AF53" i="20" s="1"/>
  <c r="AD8" i="20"/>
  <c r="AD11" i="20" s="1"/>
  <c r="AD18" i="20" s="1"/>
  <c r="AB55" i="20"/>
  <c r="AB40" i="20"/>
  <c r="BA35" i="19" l="1"/>
  <c r="BB35" i="19" s="1"/>
  <c r="BB34" i="19"/>
  <c r="AX35" i="19"/>
  <c r="AY35" i="19" s="1"/>
  <c r="AY34" i="19"/>
  <c r="AL10" i="20"/>
  <c r="AL52" i="20" s="1"/>
  <c r="BU49" i="10"/>
  <c r="BT60" i="10"/>
  <c r="BT89" i="10" s="1"/>
  <c r="BT91" i="10" s="1"/>
  <c r="AY24" i="19"/>
  <c r="AX26" i="19"/>
  <c r="AJ50" i="20"/>
  <c r="BU46" i="3"/>
  <c r="BX41" i="3"/>
  <c r="BW43" i="3"/>
  <c r="AF8" i="20"/>
  <c r="AF11" i="20" s="1"/>
  <c r="AF18" i="20" s="1"/>
  <c r="AH46" i="20"/>
  <c r="AF36" i="20"/>
  <c r="AF38" i="20" s="1"/>
  <c r="AH34" i="20"/>
  <c r="AD55" i="20"/>
  <c r="AD40" i="20"/>
  <c r="AH50" i="20" l="1"/>
  <c r="AH53" i="20" s="1"/>
  <c r="AH8" i="20" s="1"/>
  <c r="AH11" i="20" s="1"/>
  <c r="AH18" i="20" s="1"/>
  <c r="BV49" i="10"/>
  <c r="BU60" i="10"/>
  <c r="BU89" i="10" s="1"/>
  <c r="BU91" i="10" s="1"/>
  <c r="BU97" i="10" s="1"/>
  <c r="BU98" i="10" s="1"/>
  <c r="AY26" i="19"/>
  <c r="AX38" i="19"/>
  <c r="BT97" i="10"/>
  <c r="BT98" i="10" s="1"/>
  <c r="BA20" i="19" s="1"/>
  <c r="BA21" i="19" s="1"/>
  <c r="BW31" i="3"/>
  <c r="BY41" i="3"/>
  <c r="BX43" i="3"/>
  <c r="BX31" i="3" s="1"/>
  <c r="BX46" i="3" s="1"/>
  <c r="AF40" i="20"/>
  <c r="AF55" i="20"/>
  <c r="AJ46" i="20" l="1"/>
  <c r="AY38" i="19"/>
  <c r="AX41" i="19"/>
  <c r="BD29" i="19"/>
  <c r="AJ49" i="20"/>
  <c r="BA24" i="19"/>
  <c r="BB21" i="19"/>
  <c r="BW49" i="10"/>
  <c r="BV60" i="10"/>
  <c r="BV89" i="10" s="1"/>
  <c r="BV91" i="10" s="1"/>
  <c r="BZ41" i="3"/>
  <c r="BY43" i="3"/>
  <c r="BW46" i="3"/>
  <c r="BX58" i="3"/>
  <c r="AL22" i="20" s="1"/>
  <c r="AH55" i="20"/>
  <c r="AJ53" i="20" l="1"/>
  <c r="AL46" i="20" s="1"/>
  <c r="BA26" i="19"/>
  <c r="BB24" i="19"/>
  <c r="BV97" i="10"/>
  <c r="BV98" i="10" s="1"/>
  <c r="AH35" i="20"/>
  <c r="AY41" i="19"/>
  <c r="BE29" i="19"/>
  <c r="BD34" i="19"/>
  <c r="BX49" i="10"/>
  <c r="BW60" i="10"/>
  <c r="BW89" i="10" s="1"/>
  <c r="BW91" i="10" s="1"/>
  <c r="BW97" i="10" s="1"/>
  <c r="BW98" i="10" s="1"/>
  <c r="BH33" i="19"/>
  <c r="BY31" i="3"/>
  <c r="AL24" i="20"/>
  <c r="AL30" i="20" s="1"/>
  <c r="AL51" i="20"/>
  <c r="CA41" i="3"/>
  <c r="BZ43" i="3"/>
  <c r="BZ31" i="3" s="1"/>
  <c r="BZ46" i="3" s="1"/>
  <c r="AJ8" i="20" l="1"/>
  <c r="AJ11" i="20" s="1"/>
  <c r="AJ18" i="20" s="1"/>
  <c r="BD35" i="19"/>
  <c r="AL50" i="20" s="1"/>
  <c r="BE34" i="19"/>
  <c r="AH36" i="20"/>
  <c r="AH38" i="20" s="1"/>
  <c r="AH40" i="20" s="1"/>
  <c r="AJ34" i="20"/>
  <c r="AN10" i="20"/>
  <c r="AN52" i="20" s="1"/>
  <c r="BY49" i="10"/>
  <c r="BX60" i="10"/>
  <c r="BX89" i="10" s="1"/>
  <c r="BX91" i="10" s="1"/>
  <c r="BB26" i="19"/>
  <c r="BA38" i="19"/>
  <c r="CB41" i="3"/>
  <c r="CA43" i="3"/>
  <c r="CA31" i="3" s="1"/>
  <c r="CA46" i="3" s="1"/>
  <c r="BY46" i="3"/>
  <c r="AJ55" i="20" l="1"/>
  <c r="BE35" i="19"/>
  <c r="BX97" i="10"/>
  <c r="BX98" i="10" s="1"/>
  <c r="BD20" i="19" s="1"/>
  <c r="BZ49" i="10"/>
  <c r="BY60" i="10"/>
  <c r="BY89" i="10" s="1"/>
  <c r="BY91" i="10" s="1"/>
  <c r="BY97" i="10" s="1"/>
  <c r="BY98" i="10" s="1"/>
  <c r="BA41" i="19"/>
  <c r="BB38" i="19"/>
  <c r="CC41" i="3"/>
  <c r="CB43" i="3"/>
  <c r="BG29" i="19" l="1"/>
  <c r="BH29" i="19" s="1"/>
  <c r="AJ35" i="20"/>
  <c r="BB41" i="19"/>
  <c r="BG34" i="19"/>
  <c r="CA49" i="10"/>
  <c r="BZ60" i="10"/>
  <c r="BZ89" i="10" s="1"/>
  <c r="BZ91" i="10" s="1"/>
  <c r="BZ97" i="10" s="1"/>
  <c r="BZ98" i="10" s="1"/>
  <c r="AL49" i="20"/>
  <c r="AL53" i="20" s="1"/>
  <c r="BD21" i="19"/>
  <c r="CB31" i="3"/>
  <c r="CD41" i="3"/>
  <c r="CC43" i="3"/>
  <c r="CC31" i="3" s="1"/>
  <c r="BG35" i="19" l="1"/>
  <c r="BH35" i="19" s="1"/>
  <c r="BH34" i="19"/>
  <c r="AL8" i="20"/>
  <c r="AL11" i="20" s="1"/>
  <c r="AL18" i="20" s="1"/>
  <c r="AN46" i="20"/>
  <c r="CB49" i="10"/>
  <c r="CA60" i="10"/>
  <c r="CA89" i="10" s="1"/>
  <c r="CA91" i="10" s="1"/>
  <c r="CA97" i="10" s="1"/>
  <c r="CA98" i="10" s="1"/>
  <c r="BD24" i="19"/>
  <c r="BE21" i="19"/>
  <c r="AP50" i="20"/>
  <c r="AN50" i="20"/>
  <c r="AJ36" i="20"/>
  <c r="AJ38" i="20" s="1"/>
  <c r="AJ40" i="20" s="1"/>
  <c r="AL34" i="20"/>
  <c r="CB46" i="3"/>
  <c r="CB58" i="3"/>
  <c r="AN22" i="20" s="1"/>
  <c r="BK33" i="19"/>
  <c r="CC46" i="3"/>
  <c r="CE41" i="3"/>
  <c r="CD43" i="3"/>
  <c r="CD31" i="3" s="1"/>
  <c r="CD46" i="3" s="1"/>
  <c r="AL55" i="20" l="1"/>
  <c r="BD26" i="19"/>
  <c r="BE24" i="19"/>
  <c r="CC49" i="10"/>
  <c r="CB60" i="10"/>
  <c r="CB89" i="10" s="1"/>
  <c r="CB91" i="10" s="1"/>
  <c r="CB97" i="10" s="1"/>
  <c r="CB98" i="10" s="1"/>
  <c r="BG20" i="19" s="1"/>
  <c r="BG21" i="19" s="1"/>
  <c r="AP10" i="20"/>
  <c r="AP52" i="20" s="1"/>
  <c r="AN24" i="20"/>
  <c r="AN30" i="20" s="1"/>
  <c r="AN51" i="20"/>
  <c r="CF41" i="3"/>
  <c r="CF43" i="3" s="1"/>
  <c r="CF31" i="3" s="1"/>
  <c r="CF46" i="3" s="1"/>
  <c r="CE43" i="3"/>
  <c r="CE31" i="3" s="1"/>
  <c r="CE46" i="3" s="1"/>
  <c r="CD49" i="10" l="1"/>
  <c r="CC60" i="10"/>
  <c r="CC89" i="10" s="1"/>
  <c r="CC91" i="10" s="1"/>
  <c r="CC97" i="10" s="1"/>
  <c r="CC98" i="10" s="1"/>
  <c r="BJ29" i="19" s="1"/>
  <c r="BE26" i="19"/>
  <c r="BD38" i="19"/>
  <c r="BH21" i="19"/>
  <c r="AN49" i="20"/>
  <c r="AN53" i="20" s="1"/>
  <c r="BG24" i="19"/>
  <c r="CF58" i="3"/>
  <c r="AP22" i="20" s="1"/>
  <c r="AP46" i="20" l="1"/>
  <c r="AN8" i="20"/>
  <c r="AN11" i="20" s="1"/>
  <c r="AN18" i="20" s="1"/>
  <c r="BK29" i="19"/>
  <c r="BJ34" i="19"/>
  <c r="BG26" i="19"/>
  <c r="BH24" i="19"/>
  <c r="BE38" i="19"/>
  <c r="BD41" i="19"/>
  <c r="CE49" i="10"/>
  <c r="CD60" i="10"/>
  <c r="CD89" i="10" s="1"/>
  <c r="CD91" i="10" s="1"/>
  <c r="CD97" i="10" s="1"/>
  <c r="CD98" i="10" s="1"/>
  <c r="AP24" i="20"/>
  <c r="AP30" i="20" s="1"/>
  <c r="AP51" i="20"/>
  <c r="BJ35" i="19" l="1"/>
  <c r="BK35" i="19" s="1"/>
  <c r="BK34" i="19"/>
  <c r="AL35" i="20"/>
  <c r="BE41" i="19"/>
  <c r="AN55" i="20"/>
  <c r="CF49" i="10"/>
  <c r="CF60" i="10" s="1"/>
  <c r="CF89" i="10" s="1"/>
  <c r="CF91" i="10" s="1"/>
  <c r="CF97" i="10" s="1"/>
  <c r="CF98" i="10" s="1"/>
  <c r="CE60" i="10"/>
  <c r="CE89" i="10" s="1"/>
  <c r="CE91" i="10" s="1"/>
  <c r="CE97" i="10" s="1"/>
  <c r="CE98" i="10" s="1"/>
  <c r="BH26" i="19"/>
  <c r="BG38" i="19"/>
  <c r="BJ20" i="19" l="1"/>
  <c r="BJ21" i="19" s="1"/>
  <c r="BH38" i="19"/>
  <c r="BG41" i="19"/>
  <c r="AN34" i="20"/>
  <c r="AL36" i="20"/>
  <c r="AL38" i="20" s="1"/>
  <c r="AL40" i="20" s="1"/>
  <c r="AN35" i="20" l="1"/>
  <c r="AP34" i="20" s="1"/>
  <c r="BH41" i="19"/>
  <c r="AP49" i="20"/>
  <c r="AP53" i="20" s="1"/>
  <c r="BJ24" i="19"/>
  <c r="BK21" i="19"/>
  <c r="AN36" i="20" l="1"/>
  <c r="AN38" i="20" s="1"/>
  <c r="AN40" i="20" s="1"/>
  <c r="BK24" i="19"/>
  <c r="BJ26" i="19"/>
  <c r="AP8" i="20"/>
  <c r="AP11" i="20" s="1"/>
  <c r="AP18" i="20" s="1"/>
  <c r="AP55" i="20" l="1"/>
  <c r="BK26" i="19"/>
  <c r="BJ38" i="19"/>
  <c r="BJ41" i="19" l="1"/>
  <c r="BK38" i="19"/>
  <c r="BK41" i="19" l="1"/>
  <c r="AP35" i="20"/>
  <c r="AP36" i="20" s="1"/>
  <c r="AP38" i="20" s="1"/>
  <c r="AP40" i="20" s="1"/>
  <c r="J20" i="15"/>
</calcChain>
</file>

<file path=xl/sharedStrings.xml><?xml version="1.0" encoding="utf-8"?>
<sst xmlns="http://schemas.openxmlformats.org/spreadsheetml/2006/main" count="2880" uniqueCount="509">
  <si>
    <t>G&amp;A</t>
  </si>
  <si>
    <t>Salaries &amp; Benefits</t>
  </si>
  <si>
    <t>Departmental Expenses</t>
  </si>
  <si>
    <t>Expense</t>
  </si>
  <si>
    <t>Annual</t>
  </si>
  <si>
    <t>Salary</t>
  </si>
  <si>
    <t>Benefits/COLA -&gt;</t>
  </si>
  <si>
    <t>Operating Exp.</t>
  </si>
  <si>
    <t>Total Engineering</t>
  </si>
  <si>
    <t>Total Marketing</t>
  </si>
  <si>
    <t>Misc / Other</t>
  </si>
  <si>
    <t>P &amp; L by Quarter</t>
    <phoneticPr fontId="0" type="noConversion"/>
  </si>
  <si>
    <t>Total Revenue</t>
    <phoneticPr fontId="0" type="noConversion"/>
  </si>
  <si>
    <t>COGS</t>
    <phoneticPr fontId="0" type="noConversion"/>
  </si>
  <si>
    <t>Total COGS</t>
    <phoneticPr fontId="0" type="noConversion"/>
  </si>
  <si>
    <t>Margins</t>
    <phoneticPr fontId="0" type="noConversion"/>
  </si>
  <si>
    <t>Assets</t>
    <phoneticPr fontId="0" type="noConversion"/>
  </si>
  <si>
    <t>Current Assets</t>
    <phoneticPr fontId="3" type="noConversion"/>
  </si>
  <si>
    <t>Q4</t>
  </si>
  <si>
    <t>P&amp;L By Qtr</t>
  </si>
  <si>
    <t>Travel (PP/PM)</t>
  </si>
  <si>
    <t>Tech Supplies (PP/PM)</t>
  </si>
  <si>
    <t>Product Revenue</t>
    <phoneticPr fontId="0" type="noConversion"/>
  </si>
  <si>
    <t>Facilities</t>
    <phoneticPr fontId="3" type="noConversion"/>
  </si>
  <si>
    <t>Revenue</t>
    <phoneticPr fontId="0" type="noConversion"/>
  </si>
  <si>
    <t>Product COGS</t>
    <phoneticPr fontId="0" type="noConversion"/>
  </si>
  <si>
    <t>Total COGS</t>
    <phoneticPr fontId="0" type="noConversion"/>
  </si>
  <si>
    <t>Product GM</t>
    <phoneticPr fontId="0" type="noConversion"/>
  </si>
  <si>
    <t>Total GM</t>
    <phoneticPr fontId="0" type="noConversion"/>
  </si>
  <si>
    <t>Total Units</t>
  </si>
  <si>
    <t>Engineering</t>
  </si>
  <si>
    <t xml:space="preserve"> </t>
  </si>
  <si>
    <t>Total Eng</t>
  </si>
  <si>
    <t>Marketing</t>
  </si>
  <si>
    <t>Total GM</t>
    <phoneticPr fontId="0" type="noConversion"/>
  </si>
  <si>
    <t>Total Mktg</t>
  </si>
  <si>
    <t>Sales</t>
  </si>
  <si>
    <t>Total Sales</t>
  </si>
  <si>
    <t>General &amp; Admin</t>
  </si>
  <si>
    <t>Total G&amp;A</t>
  </si>
  <si>
    <t>Trade Shows</t>
  </si>
  <si>
    <t>COGS</t>
  </si>
  <si>
    <t>Expenses</t>
  </si>
  <si>
    <t>Year 1</t>
  </si>
  <si>
    <t>To P&amp;L</t>
  </si>
  <si>
    <t>Input</t>
  </si>
  <si>
    <t>Cost of Goods Sold</t>
  </si>
  <si>
    <t>Year 2</t>
  </si>
  <si>
    <t>Year 3</t>
  </si>
  <si>
    <t>Year 4</t>
  </si>
  <si>
    <t>Other</t>
  </si>
  <si>
    <t>CEO</t>
  </si>
  <si>
    <t>Staffing Plan</t>
  </si>
  <si>
    <t>Source</t>
  </si>
  <si>
    <t>Sales Plan</t>
  </si>
  <si>
    <t>Staff</t>
    <phoneticPr fontId="0" type="noConversion"/>
  </si>
  <si>
    <t>Project Manager</t>
    <phoneticPr fontId="0" type="noConversion"/>
  </si>
  <si>
    <t>TOTAL EMPLOYEES</t>
    <phoneticPr fontId="0" type="noConversion"/>
  </si>
  <si>
    <t>Legal / Audit</t>
    <phoneticPr fontId="0" type="noConversion"/>
  </si>
  <si>
    <t>Rent</t>
    <phoneticPr fontId="0" type="noConversion"/>
  </si>
  <si>
    <t>Literature / PR</t>
  </si>
  <si>
    <t>Gross Margin</t>
  </si>
  <si>
    <t>Operating Profit</t>
  </si>
  <si>
    <t>P &amp; L by Year</t>
  </si>
  <si>
    <t>Q1</t>
  </si>
  <si>
    <t>Q2</t>
  </si>
  <si>
    <t>Q3</t>
  </si>
  <si>
    <t>Current Liabilities</t>
    <phoneticPr fontId="3" type="noConversion"/>
  </si>
  <si>
    <t>from above</t>
    <phoneticPr fontId="3" type="noConversion"/>
  </si>
  <si>
    <t>Total Current Assets</t>
    <phoneticPr fontId="0" type="noConversion"/>
  </si>
  <si>
    <t>Long Term Assets</t>
    <phoneticPr fontId="3" type="noConversion"/>
  </si>
  <si>
    <t>Total Long Term Assets</t>
    <phoneticPr fontId="0" type="noConversion"/>
  </si>
  <si>
    <t>Short Term Loans</t>
    <phoneticPr fontId="3" type="noConversion"/>
  </si>
  <si>
    <t>Total Current Liabilities</t>
    <phoneticPr fontId="0" type="noConversion"/>
  </si>
  <si>
    <t>Long Term Liabilities</t>
    <phoneticPr fontId="3" type="noConversion"/>
  </si>
  <si>
    <t>Long Term Loans</t>
    <phoneticPr fontId="3" type="noConversion"/>
  </si>
  <si>
    <t>Total Long Term Liabilities</t>
    <phoneticPr fontId="0" type="noConversion"/>
  </si>
  <si>
    <t>Shareholders Equity</t>
    <phoneticPr fontId="3" type="noConversion"/>
  </si>
  <si>
    <t>Retained Earnings</t>
    <phoneticPr fontId="3" type="noConversion"/>
  </si>
  <si>
    <t>Current Earnings</t>
    <phoneticPr fontId="3" type="noConversion"/>
  </si>
  <si>
    <t>See Below</t>
    <phoneticPr fontId="0" type="noConversion"/>
  </si>
  <si>
    <t>Total Op Exp Excluding Salaries</t>
    <phoneticPr fontId="0" type="noConversion"/>
  </si>
  <si>
    <t>Rent Calculation</t>
    <phoneticPr fontId="0" type="noConversion"/>
  </si>
  <si>
    <t>Space required (PP)</t>
    <phoneticPr fontId="0" type="noConversion"/>
  </si>
  <si>
    <t>Sq Ft/PY</t>
    <phoneticPr fontId="0" type="noConversion"/>
  </si>
  <si>
    <t>Rent Cost - Ideal</t>
    <phoneticPr fontId="0" type="noConversion"/>
  </si>
  <si>
    <t>Rent Cost - Budgeted</t>
    <phoneticPr fontId="0" type="noConversion"/>
  </si>
  <si>
    <t>Operating Profit %</t>
    <phoneticPr fontId="0" type="noConversion"/>
  </si>
  <si>
    <t>Product Gross Margin %</t>
    <phoneticPr fontId="0" type="noConversion"/>
  </si>
  <si>
    <t>Total Gross Margin %</t>
    <phoneticPr fontId="0" type="noConversion"/>
  </si>
  <si>
    <t>Product Revenue</t>
    <phoneticPr fontId="0" type="noConversion"/>
  </si>
  <si>
    <t>Total Revenue</t>
    <phoneticPr fontId="0" type="noConversion"/>
  </si>
  <si>
    <t>Sales Price</t>
    <phoneticPr fontId="0" type="noConversion"/>
  </si>
  <si>
    <t>Product Revenue</t>
    <phoneticPr fontId="0" type="noConversion"/>
  </si>
  <si>
    <t>Revenue</t>
    <phoneticPr fontId="0" type="noConversion"/>
  </si>
  <si>
    <t>Sales Revenue</t>
    <phoneticPr fontId="0" type="noConversion"/>
  </si>
  <si>
    <t>Total Revenue</t>
    <phoneticPr fontId="0" type="noConversion"/>
  </si>
  <si>
    <t>Source</t>
    <phoneticPr fontId="3" type="noConversion"/>
  </si>
  <si>
    <t>Sales Price</t>
    <phoneticPr fontId="0" type="noConversion"/>
  </si>
  <si>
    <t>Product COGS</t>
    <phoneticPr fontId="3" type="noConversion"/>
  </si>
  <si>
    <t>Source</t>
    <phoneticPr fontId="3" type="noConversion"/>
  </si>
  <si>
    <t>Variable COGS per Unit</t>
    <phoneticPr fontId="0" type="noConversion"/>
  </si>
  <si>
    <t>Variable COGS</t>
    <phoneticPr fontId="0" type="noConversion"/>
  </si>
  <si>
    <t>Total Variable Costs</t>
    <phoneticPr fontId="3" type="noConversion"/>
  </si>
  <si>
    <t>Total MFG Staff</t>
    <phoneticPr fontId="3" type="noConversion"/>
  </si>
  <si>
    <t>from above</t>
    <phoneticPr fontId="3" type="noConversion"/>
  </si>
  <si>
    <t xml:space="preserve">Variable Costs </t>
    <phoneticPr fontId="3" type="noConversion"/>
  </si>
  <si>
    <t>Total Product COGS</t>
    <phoneticPr fontId="3" type="noConversion"/>
  </si>
  <si>
    <t>lbs.</t>
  </si>
  <si>
    <t>Conversions</t>
  </si>
  <si>
    <t>Carbon Credits*</t>
  </si>
  <si>
    <t>credits/hr.</t>
  </si>
  <si>
    <t>RINS</t>
  </si>
  <si>
    <t>RIN/gal/hr.</t>
  </si>
  <si>
    <t>Electricity</t>
  </si>
  <si>
    <t>MWh</t>
  </si>
  <si>
    <t xml:space="preserve">Commodity Market Prices </t>
  </si>
  <si>
    <t>kWh</t>
  </si>
  <si>
    <t>Carbon Credits</t>
  </si>
  <si>
    <t>tCO2e</t>
  </si>
  <si>
    <t>Supporting Equipment Infrastructure</t>
  </si>
  <si>
    <t>Steel Structure, Stages and Stairs</t>
  </si>
  <si>
    <t>Electrical Equipment</t>
  </si>
  <si>
    <t>Instruments and Control Equipment</t>
  </si>
  <si>
    <t>Plates and Signage</t>
  </si>
  <si>
    <t>Technical Documentation</t>
  </si>
  <si>
    <t>Other Project Costs</t>
  </si>
  <si>
    <t>System Transportation</t>
  </si>
  <si>
    <t>Duties, Taxes and Fees</t>
  </si>
  <si>
    <t>Installation and Commissioning</t>
  </si>
  <si>
    <t>Training of Staff During Commissioning</t>
  </si>
  <si>
    <t>Quantity</t>
  </si>
  <si>
    <t>Price</t>
  </si>
  <si>
    <t>Total</t>
  </si>
  <si>
    <t>Forklifts</t>
  </si>
  <si>
    <t>Raw Materials Storage and Staging</t>
  </si>
  <si>
    <r>
      <t>CO</t>
    </r>
    <r>
      <rPr>
        <sz val="8"/>
        <color theme="1"/>
        <rFont val="Calibri"/>
        <family val="2"/>
        <scheme val="minor"/>
      </rPr>
      <t>2</t>
    </r>
    <r>
      <rPr>
        <sz val="10"/>
        <color theme="1"/>
        <rFont val="Calibri"/>
        <family val="2"/>
        <scheme val="minor"/>
      </rPr>
      <t>/MT</t>
    </r>
  </si>
  <si>
    <t>Plant Manager</t>
  </si>
  <si>
    <t>Materials Handling</t>
  </si>
  <si>
    <t>Facilities Maintenance</t>
  </si>
  <si>
    <t>Administrative Assistant</t>
  </si>
  <si>
    <t>General Labor</t>
  </si>
  <si>
    <t>Shift Supervisor</t>
  </si>
  <si>
    <t>Marketing Manager</t>
  </si>
  <si>
    <t>Process Engineer</t>
  </si>
  <si>
    <t>Input Cells</t>
  </si>
  <si>
    <t>Manufactuing COGS</t>
  </si>
  <si>
    <t>Manufacturing Staffing Plan</t>
  </si>
  <si>
    <t>Manufacturing Staffing Cost</t>
  </si>
  <si>
    <t>Manufacturing COGS</t>
  </si>
  <si>
    <t>Total Sales Revenue</t>
  </si>
  <si>
    <t>Total Sales Volume</t>
  </si>
  <si>
    <t>CAD Subscription</t>
  </si>
  <si>
    <t>Manufacturing</t>
  </si>
  <si>
    <t>Input Table Below</t>
  </si>
  <si>
    <t>To Dept Expenses</t>
  </si>
  <si>
    <t>To P&amp;L Qtr</t>
  </si>
  <si>
    <t>Capital Equipment - Materials Processing</t>
  </si>
  <si>
    <t>Capital Equipment - Materials Handling</t>
  </si>
  <si>
    <t>To Sales Plan</t>
  </si>
  <si>
    <t>Production Volume</t>
  </si>
  <si>
    <t>RINs</t>
  </si>
  <si>
    <t>Environmental Credits Revenue</t>
  </si>
  <si>
    <t>Fuel</t>
  </si>
  <si>
    <t>Credit/Gal</t>
  </si>
  <si>
    <t>tCO2e/Gal</t>
  </si>
  <si>
    <t>Environmental Credits GM</t>
  </si>
  <si>
    <t>Calculated</t>
  </si>
  <si>
    <t>Capital Expense - Land and Building</t>
  </si>
  <si>
    <t>Soft Costs</t>
  </si>
  <si>
    <t>Property &amp; Building</t>
  </si>
  <si>
    <t>Electrical</t>
  </si>
  <si>
    <t>Plumbing</t>
  </si>
  <si>
    <t>Mechanical</t>
  </si>
  <si>
    <t>HVAC</t>
  </si>
  <si>
    <t>Office Equipment</t>
  </si>
  <si>
    <t>Office Furniture</t>
  </si>
  <si>
    <t>Communications Infrastructure</t>
  </si>
  <si>
    <t>Finish Work Internal - Office</t>
  </si>
  <si>
    <t>Finish Work Internal - Laboratory</t>
  </si>
  <si>
    <t>Lab Equipment</t>
  </si>
  <si>
    <t>Miscelaneous</t>
  </si>
  <si>
    <t>CapEx Equip</t>
  </si>
  <si>
    <t>Pickup Trucks</t>
  </si>
  <si>
    <t>Total Supporting Equipment Infrastructure</t>
  </si>
  <si>
    <t>Total Other Costs</t>
  </si>
  <si>
    <t>Total Vehicles</t>
  </si>
  <si>
    <t xml:space="preserve">Disclaimer </t>
  </si>
  <si>
    <t xml:space="preserve">This presentation is not, and nothing in it should be construed as, an offer, invitation or recommendation in respect of the Company’s credit facilities or any of the Company’s securities, or an offer, invitation or recommendation to sell, or a solicitation of an offer to buy, the facilities or any of the Company’s securities in any jurisdiction. Neither this presentation nor anything in it shall form the basis of any contract or commitment. This presentation is not intended to be relied upon as advice to investors or potential investors and does not take into account the investment objectives, financial situation or needs of any investor. All investors should consider such factors in consultation with a professional advisor of their choosing when deciding if an investment is appropriate. </t>
  </si>
  <si>
    <t xml:space="preserve">The Company has prepared this presentation based on information available to it, including information derived from public sources that have not been independently verified. No representation or warranty, express or implied, is provided in relation to the fairness, accuracy, correctness, completeness or reliability of the information, opinions or conclusions expressed herein. These projections should not be considered a comprehensive representation of the Company’s cash generation performance. </t>
  </si>
  <si>
    <t xml:space="preserve">The financial information included in this presentation is preliminary, unaudited and subject to revision upon completion of the Company's closing and audit processes. This financial information has not been adjusted to reflect the outcome of any reorganization of the company’s capital structure, the resolution or impairment of any pre‐petition obligations, and does not reflect fresh start accounting which the company may be required to adopt. </t>
  </si>
  <si>
    <t xml:space="preserve">All forward–looking statements attributable to the Company or persons acting on its behalf apply only as of the date of this document, and are expressly qualified in their entirety by the cautionary statements included elsewhere in this document. The financial projections are preliminary and subject to change; the Company undertakes no obligation to update or revise these forward–looking statements to reflect events or circumstances that arise after the date made or to reflect the occurrence of unanticipated events. Inevitably, some assumptions will not materialize, and unanticipated events and circumstances may affect the ultimate financial results. Projections are inherently subject to substantial and numerous uncertainties and to a wide variety of significant business, economic and competitive risks, and the assumptions underlying the projections may be inaccurate in any material respect. Therefore, the actual results achieved may vary significantly from the forecasts, and the variations may be material. </t>
  </si>
  <si>
    <t>CapEx Building</t>
  </si>
  <si>
    <t>Year 5</t>
  </si>
  <si>
    <t>Other Revenue</t>
  </si>
  <si>
    <t>Sales to begin in Q1 of Year 2.</t>
  </si>
  <si>
    <t>Product Revenue</t>
  </si>
  <si>
    <t>*</t>
  </si>
  <si>
    <t>Accts Receivable</t>
  </si>
  <si>
    <t>Inventory</t>
  </si>
  <si>
    <t>Depreciation</t>
  </si>
  <si>
    <t>Building, less Land</t>
  </si>
  <si>
    <t>Depreciable Life</t>
  </si>
  <si>
    <t>Annual Depreciation</t>
  </si>
  <si>
    <t xml:space="preserve">Depreciable Life </t>
  </si>
  <si>
    <t>Net PP&amp;E</t>
  </si>
  <si>
    <t>Accounts Payable</t>
  </si>
  <si>
    <t>Start Up Costs</t>
  </si>
  <si>
    <t>Earnings Before Interest, Taxes and Depreciation</t>
  </si>
  <si>
    <t>Operating Income</t>
  </si>
  <si>
    <t>From Dept Expenses</t>
  </si>
  <si>
    <t>Property Plant and Equipment, net</t>
  </si>
  <si>
    <t>Accounts Payable at 45 days</t>
  </si>
  <si>
    <t>TOTAL Liabilities</t>
  </si>
  <si>
    <t>From CapEx Equipment Tab</t>
  </si>
  <si>
    <t>CapEx Equipment, Gross</t>
  </si>
  <si>
    <t>CapEx Equipment, Net</t>
  </si>
  <si>
    <t>BALANCE SHEET</t>
  </si>
  <si>
    <t xml:space="preserve">PROFIT AND LOSS </t>
  </si>
  <si>
    <t>* All costs in Year 1 are capitalized</t>
  </si>
  <si>
    <t>Accounts Recievables are at 90 days sales outstanding</t>
  </si>
  <si>
    <t>Accounts Payable is at 45 days of departmental and manufacturing expense</t>
  </si>
  <si>
    <t xml:space="preserve"> Capex, Building and Other Assets, Gross</t>
  </si>
  <si>
    <t xml:space="preserve"> Capex, Building and Other Assets, Net</t>
  </si>
  <si>
    <t>Liabilities and Stockholder's Equity</t>
  </si>
  <si>
    <t>Stockholder's Equity</t>
  </si>
  <si>
    <t>Total Stockholder's Equity</t>
  </si>
  <si>
    <t>Total Stockholder's Equity &amp; Liabilities</t>
  </si>
  <si>
    <t>Total Assets</t>
  </si>
  <si>
    <t>Cash</t>
  </si>
  <si>
    <t>Beginning</t>
  </si>
  <si>
    <t>Capex</t>
  </si>
  <si>
    <t>Ending Cash Balance</t>
  </si>
  <si>
    <t>Manufacturing Expenses</t>
  </si>
  <si>
    <t>Water</t>
  </si>
  <si>
    <t>Gas</t>
  </si>
  <si>
    <t>Consumables</t>
  </si>
  <si>
    <t>Insurance</t>
  </si>
  <si>
    <t>Security</t>
  </si>
  <si>
    <t>Phone</t>
  </si>
  <si>
    <t>Internet</t>
  </si>
  <si>
    <t>Custodial</t>
  </si>
  <si>
    <t>Maintenance</t>
  </si>
  <si>
    <t>Vehicles</t>
  </si>
  <si>
    <t>General Expenses</t>
  </si>
  <si>
    <t>Total General Expenses</t>
  </si>
  <si>
    <t>Equipment Maintenance</t>
  </si>
  <si>
    <t>Total Manufacturing Expenses</t>
  </si>
  <si>
    <t>Note A</t>
  </si>
  <si>
    <t>Note</t>
  </si>
  <si>
    <t>A</t>
  </si>
  <si>
    <t>No output</t>
  </si>
  <si>
    <t>Check formula</t>
  </si>
  <si>
    <t>Manufacturing Other Costs</t>
  </si>
  <si>
    <t>Manufacturing staf to begin Q3 of Year 1</t>
  </si>
  <si>
    <t>Change in Inventory</t>
  </si>
  <si>
    <t>Change in Accounts Payables</t>
  </si>
  <si>
    <t>Total Departmental Expenses, incl Manufacturing and General Exp belo</t>
  </si>
  <si>
    <t>Gross</t>
  </si>
  <si>
    <t>Total Capex, incl Land</t>
  </si>
  <si>
    <t>Sales, less change in AR</t>
  </si>
  <si>
    <t>Check Formula</t>
  </si>
  <si>
    <t xml:space="preserve">Contingency @5% </t>
  </si>
  <si>
    <t>Freight (Inbound)</t>
  </si>
  <si>
    <t>Electricity (Per Sq. Ft.)</t>
  </si>
  <si>
    <t>Gas (Per Sq. Ft.)</t>
  </si>
  <si>
    <t>Total CapEx, Less Startup</t>
  </si>
  <si>
    <t>Lab Technician</t>
  </si>
  <si>
    <t>Year 6</t>
  </si>
  <si>
    <t>Year 7</t>
  </si>
  <si>
    <t>Year 8</t>
  </si>
  <si>
    <t>Year 9</t>
  </si>
  <si>
    <t>Year 10</t>
  </si>
  <si>
    <t>Year !0</t>
  </si>
  <si>
    <t>Year 11</t>
  </si>
  <si>
    <t>Year 12</t>
  </si>
  <si>
    <t>Year 13</t>
  </si>
  <si>
    <t>Year 14</t>
  </si>
  <si>
    <t>Year 15</t>
  </si>
  <si>
    <t>Year 16</t>
  </si>
  <si>
    <t>Year 17</t>
  </si>
  <si>
    <t>Year 18</t>
  </si>
  <si>
    <t>Year 19</t>
  </si>
  <si>
    <t>Year 20</t>
  </si>
  <si>
    <t>Year 21</t>
  </si>
  <si>
    <t>Year 22</t>
  </si>
  <si>
    <t xml:space="preserve"> $                       -  </t>
  </si>
  <si>
    <t>DeptExp</t>
  </si>
  <si>
    <t>TO P&amp;L YR</t>
  </si>
  <si>
    <t>YEARS 1 - 20</t>
  </si>
  <si>
    <t>P&amp;L YR</t>
  </si>
  <si>
    <t>CapExBldg</t>
  </si>
  <si>
    <t>https://www.bls.gov/oes/current/oes_nat.htm</t>
  </si>
  <si>
    <t>LABOR SOURCE ESTIMATES</t>
  </si>
  <si>
    <t>HR Manager</t>
  </si>
  <si>
    <t>Payroll Specalist</t>
  </si>
  <si>
    <t>IT Manger</t>
  </si>
  <si>
    <t>Purchasing Agent</t>
  </si>
  <si>
    <t>System Administrator -  IT</t>
  </si>
  <si>
    <t>Health Safety Officer HSE</t>
  </si>
  <si>
    <t>Chemical Engineer</t>
  </si>
  <si>
    <t>QC/QA Manager</t>
  </si>
  <si>
    <t>Mechanical Engineer</t>
  </si>
  <si>
    <t>Electrical Engineer</t>
  </si>
  <si>
    <t>Software Engineer</t>
  </si>
  <si>
    <t xml:space="preserve">Marketing </t>
  </si>
  <si>
    <t>Advertising Specalist</t>
  </si>
  <si>
    <t>Sales Manager</t>
  </si>
  <si>
    <t>**</t>
  </si>
  <si>
    <t>Output Proj</t>
  </si>
  <si>
    <t>BENEFITS/COLA</t>
  </si>
  <si>
    <t>WAS</t>
  </si>
  <si>
    <t xml:space="preserve">CHANGED TO </t>
  </si>
  <si>
    <t>EMPLOYEES REQ. OFFICE SPACE</t>
  </si>
  <si>
    <t>Staff req Space</t>
  </si>
  <si>
    <t>https://www.bls.gov/news.release/ecec.nr0.htm</t>
  </si>
  <si>
    <t>Wages and salaries account for 62.3 percent of employee expense. The remaining 37.7 percent comes from benefits. </t>
  </si>
  <si>
    <t>Insurance*</t>
  </si>
  <si>
    <t>2% of gross revenue from P&amp;L starting Q1 Year 2</t>
  </si>
  <si>
    <t>6% of CapEx Building Year 1</t>
  </si>
  <si>
    <t>See Below</t>
  </si>
  <si>
    <t>Computers</t>
  </si>
  <si>
    <t>Network Infrastructure</t>
  </si>
  <si>
    <t>Servers</t>
  </si>
  <si>
    <t>Phone System</t>
  </si>
  <si>
    <t>Office Equipment*</t>
  </si>
  <si>
    <t>Should Outfitting be broken into separate categories since the items in the list have different depreciation lifes</t>
  </si>
  <si>
    <t>Outfitting*</t>
  </si>
  <si>
    <t>* Secondary processing required to recognize thes revenue streams</t>
  </si>
  <si>
    <t xml:space="preserve">**Commodity Market Prices </t>
  </si>
  <si>
    <t>**value of all commoditites must be confirmed</t>
  </si>
  <si>
    <t xml:space="preserve">CapEx/25yr*6% annual maintenance </t>
  </si>
  <si>
    <t>**Tel &amp; Internet (PP/PQ)</t>
  </si>
  <si>
    <t>Cost of tel and internet is only for staff that requires phone and internet</t>
  </si>
  <si>
    <t>Materials Receiving Station</t>
  </si>
  <si>
    <t>Total Materials Handling</t>
  </si>
  <si>
    <t>Vacuum System</t>
  </si>
  <si>
    <t>Total Post Processing</t>
  </si>
  <si>
    <t>Ducts, Pipes and Fittings</t>
  </si>
  <si>
    <t>Valves</t>
  </si>
  <si>
    <t>COO</t>
  </si>
  <si>
    <t>CFO</t>
  </si>
  <si>
    <t>CTO</t>
  </si>
  <si>
    <t>James A.R. McFarlane</t>
  </si>
  <si>
    <t>+1 (831) 9156200</t>
  </si>
  <si>
    <t>Email: james.ar.mcf@gmail.com</t>
  </si>
  <si>
    <t>BUSINESS PLAN FINANCIALS - The Circle of Life</t>
  </si>
  <si>
    <t>232 Bronson Street</t>
  </si>
  <si>
    <t>Watsonville, CA 95076</t>
  </si>
  <si>
    <t>The Circle of Life Sales</t>
  </si>
  <si>
    <t>Ensynox Sales</t>
  </si>
  <si>
    <t>The Circle of Life</t>
  </si>
  <si>
    <t>Ensynox</t>
  </si>
  <si>
    <t xml:space="preserve">Bra(i)nsynox </t>
  </si>
  <si>
    <t>Blue-Green Algae</t>
  </si>
  <si>
    <t>Toxic Soil</t>
  </si>
  <si>
    <t>Plant disease</t>
  </si>
  <si>
    <t>Oil Spill Cleanup</t>
  </si>
  <si>
    <t>Fabricator</t>
  </si>
  <si>
    <t>Lead Production</t>
  </si>
  <si>
    <t>Shipping and Receiving</t>
  </si>
  <si>
    <t>Bra(i)nsynox Sales</t>
  </si>
  <si>
    <t>4234 Solutions Lane, Lakewood Ranch FL</t>
  </si>
  <si>
    <t xml:space="preserve">https://www.loopnet.com/Listing/4234-Solutions-Ln-Lakewood-Ranch-FL/26088801/ </t>
  </si>
  <si>
    <t>Form machine</t>
  </si>
  <si>
    <t xml:space="preserve">Processing Kiln </t>
  </si>
  <si>
    <t>Equipment A</t>
  </si>
  <si>
    <t>Equipment B</t>
  </si>
  <si>
    <t>Equipment C</t>
  </si>
  <si>
    <t>Extraction</t>
  </si>
  <si>
    <t>Processing</t>
  </si>
  <si>
    <t>Drying</t>
  </si>
  <si>
    <t>Packaging</t>
  </si>
  <si>
    <t>SATHEBRA</t>
  </si>
  <si>
    <t>Storage for TCL</t>
  </si>
  <si>
    <t>Storage for Ensyonx</t>
  </si>
  <si>
    <t>Storage for SATHEBRA</t>
  </si>
  <si>
    <t>TCL(Outbound)</t>
  </si>
  <si>
    <t>Ensynox (Outbound)</t>
  </si>
  <si>
    <t xml:space="preserve">https://www.propertyshark.com/cre/commercial-property/us/fl/lakewood-ranch/lakewood-ranch-cooperate-lot-2/ </t>
  </si>
  <si>
    <t>L</t>
  </si>
  <si>
    <t>EA</t>
  </si>
  <si>
    <t>SQFT</t>
  </si>
  <si>
    <t>SOURCE</t>
  </si>
  <si>
    <t>Acre</t>
  </si>
  <si>
    <t>Liter</t>
  </si>
  <si>
    <t>Conversion Value</t>
  </si>
  <si>
    <t>FT2</t>
  </si>
  <si>
    <t>YD2</t>
  </si>
  <si>
    <t>MI2</t>
  </si>
  <si>
    <t>M2</t>
  </si>
  <si>
    <t>KM2</t>
  </si>
  <si>
    <t>Feed Quantity (Liters per Acres)</t>
  </si>
  <si>
    <t>Material Required per Area</t>
  </si>
  <si>
    <t>Products</t>
  </si>
  <si>
    <t>Ensyonx</t>
  </si>
  <si>
    <t>Bra(Ii)nsynox</t>
  </si>
  <si>
    <t>Area</t>
  </si>
  <si>
    <t>Liters</t>
  </si>
  <si>
    <t>Cost</t>
  </si>
  <si>
    <t>Unit</t>
  </si>
  <si>
    <t>ONLY CHANGE YELLOW SQUARE VALUES</t>
  </si>
  <si>
    <t xml:space="preserve">Blue-Green Algae 1:50 dilution </t>
  </si>
  <si>
    <t>Toxic Soil 1:20 ratio</t>
  </si>
  <si>
    <t>Plant disease 1:100 ratio</t>
  </si>
  <si>
    <t>Oil Spill Cleanup 1:10 ratio</t>
  </si>
  <si>
    <t>Coverage Calculations</t>
  </si>
  <si>
    <t>OPERATIONS</t>
  </si>
  <si>
    <t>MANUFACTURING</t>
  </si>
  <si>
    <t>ENGINEERING</t>
  </si>
  <si>
    <t>MARKETING</t>
  </si>
  <si>
    <t>SALES</t>
  </si>
  <si>
    <t>ADMINISTRATION</t>
  </si>
  <si>
    <t>Operations Manager</t>
  </si>
  <si>
    <t>Captain</t>
  </si>
  <si>
    <t>Chief Engineer</t>
  </si>
  <si>
    <t>First Mate</t>
  </si>
  <si>
    <t>Deck Hand</t>
  </si>
  <si>
    <t>Diver</t>
  </si>
  <si>
    <t>Steward</t>
  </si>
  <si>
    <t>Operations</t>
  </si>
  <si>
    <t>Deployment Cost</t>
  </si>
  <si>
    <t>Total Administration</t>
  </si>
  <si>
    <t>Operations Expenses</t>
  </si>
  <si>
    <t>Operations COGS</t>
  </si>
  <si>
    <t>Operations Staffing Cost</t>
  </si>
  <si>
    <t>Total Operations Staff</t>
  </si>
  <si>
    <t>Total Operations COGS</t>
  </si>
  <si>
    <t>Total Manufacturing COGS</t>
  </si>
  <si>
    <t>Variable Operations COGS per Unit</t>
  </si>
  <si>
    <t>Food</t>
  </si>
  <si>
    <t>Communications</t>
  </si>
  <si>
    <t>Total Operations Expenses</t>
  </si>
  <si>
    <t>Slip Fees</t>
  </si>
  <si>
    <t>Operations Staffing Plan*</t>
  </si>
  <si>
    <t>Assume vesssel hired for fist year</t>
  </si>
  <si>
    <t>Marine Biologist</t>
  </si>
  <si>
    <t>Marine Ecologist</t>
  </si>
  <si>
    <t>Marine Chemist</t>
  </si>
  <si>
    <t>Post Doctoral Researcher</t>
  </si>
  <si>
    <t>Principal Investigator</t>
  </si>
  <si>
    <t>Senior Research Assistant</t>
  </si>
  <si>
    <t>SCIENCE NEW NEEDS LINKS</t>
  </si>
  <si>
    <t>Surface Vessel</t>
  </si>
  <si>
    <t>Outfitting</t>
  </si>
  <si>
    <t>Lab equipment</t>
  </si>
  <si>
    <t>A-Frame</t>
  </si>
  <si>
    <t>Deck Cranes</t>
  </si>
  <si>
    <t>RHIB</t>
  </si>
  <si>
    <t>Tender</t>
  </si>
  <si>
    <t>ROV</t>
  </si>
  <si>
    <t>Winch</t>
  </si>
  <si>
    <t>Umbilical</t>
  </si>
  <si>
    <t>Ancillary Equipment</t>
  </si>
  <si>
    <t>Total Vessel</t>
  </si>
  <si>
    <t>Total outfitting</t>
  </si>
  <si>
    <t>Total ROV</t>
  </si>
  <si>
    <t>Total TCL</t>
  </si>
  <si>
    <t>Total Ensynox</t>
  </si>
  <si>
    <t>Total SATHEBRA</t>
  </si>
  <si>
    <t>No Vessel or Equipment</t>
  </si>
  <si>
    <t>AUV - Seafloor Material Delivery</t>
  </si>
  <si>
    <t xml:space="preserve">AUV </t>
  </si>
  <si>
    <t>LARS</t>
  </si>
  <si>
    <t>100-150' Research Vessel (Including Overhaul)</t>
  </si>
  <si>
    <t xml:space="preserve">https://www.go-shipping.net/ships/supply-crew-utility </t>
  </si>
  <si>
    <t xml:space="preserve">https://www.go-shipping.net/ships/research-vsls </t>
  </si>
  <si>
    <t xml:space="preserve"> https://www.apolloduck.com/boats-for-sale/commercial-vessels/support-vessel?rid=aa</t>
  </si>
  <si>
    <t>https://www.apolloduck.com/boats-for-sale/commercial-vessels/supply-ship?rid=aa</t>
  </si>
  <si>
    <t>ONEARTH MISSONX</t>
  </si>
  <si>
    <t>Total material COGS</t>
  </si>
  <si>
    <t>Labor (just informal)</t>
  </si>
  <si>
    <t>Equipment capacity</t>
  </si>
  <si>
    <t>40/100liter</t>
  </si>
  <si>
    <t>The production capacity depends on the equipment capacity and the number</t>
  </si>
  <si>
    <t>Number of equipment</t>
  </si>
  <si>
    <t>of equipment we use. We can produce large equipment up to 1000 liter</t>
  </si>
  <si>
    <t>Production time</t>
  </si>
  <si>
    <t>25 minutes</t>
  </si>
  <si>
    <t>capacity upon needs.</t>
  </si>
  <si>
    <t>Number of loads</t>
  </si>
  <si>
    <t>4 per hour</t>
  </si>
  <si>
    <t>Volume production per hour</t>
  </si>
  <si>
    <t>160 liters</t>
  </si>
  <si>
    <t>1 ton production time</t>
  </si>
  <si>
    <t>6.4 hours</t>
  </si>
  <si>
    <t>Number of workers</t>
  </si>
  <si>
    <t>2 (W2)</t>
  </si>
  <si>
    <t>Hourly wage</t>
  </si>
  <si>
    <t>(FL-based)</t>
  </si>
  <si>
    <t>1-ton production labor cost</t>
  </si>
  <si>
    <t>1-ton quicklime used in the production by adding the components will result in 1,8 ton end product Bra(i)nsynox - SATHEBRA</t>
  </si>
  <si>
    <t>Sales price*</t>
  </si>
  <si>
    <t>$/ton</t>
  </si>
  <si>
    <t>1. Oil spill cleanup using the product oil absorbent capability</t>
  </si>
  <si>
    <t>2. Ecological restoration - soil, sediment, mangroves, etc</t>
  </si>
  <si>
    <t>3. The Circle of Life</t>
  </si>
  <si>
    <t>1. Relatively the largest volume used. $1,340 COGS per ton will bring $14,220 sales price</t>
  </si>
  <si>
    <t>2. Relative to fewer materials used, the sales price increased.</t>
  </si>
  <si>
    <t>3. Relatively the highest revenue/sales price/profit</t>
  </si>
  <si>
    <t>If we count an average volume of SATHEBRA 7 kg per service, the average price could be $500/per service (7kg).</t>
  </si>
  <si>
    <t>We count approximately 140 times service from 1 ton SATHEBRA</t>
  </si>
  <si>
    <t>The additional materials of the TCoL structures are marine clay and marine grade cement</t>
  </si>
  <si>
    <t>20 kg TCoL structure consists:</t>
  </si>
  <si>
    <t>7kg SATHEBRA approx.</t>
  </si>
  <si>
    <t>3kg ashes approx.</t>
  </si>
  <si>
    <t>5-10% marine grade cement</t>
  </si>
  <si>
    <t>20-40% marine clay</t>
  </si>
  <si>
    <t>The range of the components will be nailed down during the live tests when we finalize the franchise operation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</si>
</sst>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
    <numFmt numFmtId="168" formatCode="&quot;$&quot;#,###"/>
    <numFmt numFmtId="169" formatCode="&quot;$&quot;#,##0.00"/>
    <numFmt numFmtId="170" formatCode="[$-F800]dddd\,\ mmmm\ dd\,\ yyyy"/>
    <numFmt numFmtId="171" formatCode="0.0%"/>
    <numFmt numFmtId="172" formatCode="&quot;$&quot;#,##0.000"/>
    <numFmt numFmtId="173" formatCode="&quot;$&quot;#,##0.0000"/>
  </numFmts>
  <fonts count="53" x14ac:knownFonts="1">
    <font>
      <sz val="10"/>
      <name val="Arial"/>
    </font>
    <font>
      <b/>
      <sz val="10"/>
      <name val="Arial"/>
      <family val="2"/>
    </font>
    <font>
      <sz val="10"/>
      <name val="Arial"/>
      <family val="2"/>
    </font>
    <font>
      <sz val="8"/>
      <name val="Verdana"/>
      <family val="2"/>
    </font>
    <font>
      <sz val="10"/>
      <color indexed="10"/>
      <name val="Arial"/>
      <family val="2"/>
    </font>
    <font>
      <sz val="10"/>
      <name val="Arial"/>
      <family val="2"/>
    </font>
    <font>
      <sz val="10"/>
      <color indexed="56"/>
      <name val="Arial"/>
      <family val="2"/>
    </font>
    <font>
      <sz val="10"/>
      <name val="Arial"/>
      <family val="2"/>
    </font>
    <font>
      <sz val="10"/>
      <color indexed="14"/>
      <name val="Arial"/>
      <family val="2"/>
    </font>
    <font>
      <sz val="10"/>
      <name val="Arial"/>
      <family val="2"/>
    </font>
    <font>
      <b/>
      <sz val="10"/>
      <color indexed="10"/>
      <name val="Arial"/>
      <family val="2"/>
    </font>
    <font>
      <b/>
      <sz val="10"/>
      <color indexed="14"/>
      <name val="Arial"/>
      <family val="2"/>
    </font>
    <font>
      <sz val="12"/>
      <color rgb="FF3F3F76"/>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indexed="56"/>
      <name val="Calibri"/>
      <family val="2"/>
      <scheme val="minor"/>
    </font>
    <font>
      <sz val="10"/>
      <color indexed="10"/>
      <name val="Calibri"/>
      <family val="2"/>
      <scheme val="minor"/>
    </font>
    <font>
      <sz val="10"/>
      <color indexed="33"/>
      <name val="Calibri"/>
      <family val="2"/>
      <scheme val="minor"/>
    </font>
    <font>
      <sz val="8"/>
      <color theme="1"/>
      <name val="Calibri"/>
      <family val="2"/>
      <scheme val="minor"/>
    </font>
    <font>
      <b/>
      <sz val="10"/>
      <name val="Arial"/>
      <family val="2"/>
    </font>
    <font>
      <sz val="10"/>
      <name val="Arial"/>
      <family val="2"/>
    </font>
    <font>
      <sz val="10"/>
      <color indexed="10"/>
      <name val="Arial"/>
      <family val="2"/>
    </font>
    <font>
      <sz val="10"/>
      <color rgb="FFFF0000"/>
      <name val="Calibri"/>
      <family val="2"/>
      <scheme val="minor"/>
    </font>
    <font>
      <sz val="10"/>
      <color rgb="FF4E5663"/>
      <name val="Calibri"/>
      <family val="2"/>
      <scheme val="minor"/>
    </font>
    <font>
      <sz val="10"/>
      <color rgb="FFFF0000"/>
      <name val="Arial"/>
      <family val="2"/>
    </font>
    <font>
      <sz val="10"/>
      <color rgb="FF3F3F76"/>
      <name val="Calibri"/>
      <family val="2"/>
      <scheme val="minor"/>
    </font>
    <font>
      <sz val="10"/>
      <color theme="4"/>
      <name val="Arial"/>
      <family val="2"/>
    </font>
    <font>
      <sz val="10"/>
      <color theme="4"/>
      <name val="Calibri"/>
      <family val="2"/>
      <scheme val="minor"/>
    </font>
    <font>
      <b/>
      <sz val="10"/>
      <color indexed="14"/>
      <name val="Arial"/>
      <family val="2"/>
    </font>
    <font>
      <b/>
      <sz val="10"/>
      <color rgb="FF7030A0"/>
      <name val="Calibri"/>
      <family val="2"/>
      <scheme val="minor"/>
    </font>
    <font>
      <sz val="10"/>
      <color theme="5"/>
      <name val="Calibri"/>
      <family val="2"/>
      <scheme val="minor"/>
    </font>
    <font>
      <sz val="16"/>
      <name val="Calibri Light"/>
      <family val="2"/>
      <scheme val="major"/>
    </font>
    <font>
      <sz val="10"/>
      <name val="Calibri Light"/>
      <family val="2"/>
      <scheme val="major"/>
    </font>
    <font>
      <sz val="14"/>
      <name val="Calibri Light"/>
      <family val="2"/>
      <scheme val="major"/>
    </font>
    <font>
      <b/>
      <sz val="18"/>
      <color theme="9"/>
      <name val="Calibri Light"/>
      <family val="2"/>
      <scheme val="major"/>
    </font>
    <font>
      <sz val="10"/>
      <name val="Calibri"/>
      <family val="2"/>
    </font>
    <font>
      <sz val="8"/>
      <name val="Arial"/>
      <family val="2"/>
    </font>
    <font>
      <sz val="10"/>
      <color theme="1"/>
      <name val="Arial"/>
      <family val="2"/>
    </font>
    <font>
      <sz val="10"/>
      <color rgb="FFFF00FF"/>
      <name val="Arial"/>
      <family val="2"/>
    </font>
    <font>
      <sz val="10"/>
      <color rgb="FFFF40FF"/>
      <name val="Calibri"/>
      <family val="2"/>
      <scheme val="minor"/>
    </font>
    <font>
      <sz val="10"/>
      <color rgb="FF0432FF"/>
      <name val="Calibri"/>
      <family val="2"/>
      <scheme val="minor"/>
    </font>
    <font>
      <u/>
      <sz val="10"/>
      <color theme="10"/>
      <name val="Arial"/>
      <family val="2"/>
    </font>
    <font>
      <b/>
      <sz val="10"/>
      <color theme="1"/>
      <name val="Arial"/>
      <family val="2"/>
    </font>
    <font>
      <sz val="10"/>
      <color rgb="FF0432FF"/>
      <name val="Arial"/>
      <family val="2"/>
    </font>
    <font>
      <b/>
      <sz val="10"/>
      <name val="Calibri"/>
      <family val="2"/>
    </font>
    <font>
      <sz val="10"/>
      <color rgb="FF333333"/>
      <name val="Calibri"/>
      <family val="2"/>
      <scheme val="minor"/>
    </font>
    <font>
      <b/>
      <sz val="10"/>
      <color rgb="FF333333"/>
      <name val="Calibri"/>
      <family val="2"/>
      <scheme val="minor"/>
    </font>
    <font>
      <b/>
      <sz val="10"/>
      <color theme="1"/>
      <name val="Calibri"/>
      <family val="2"/>
    </font>
    <font>
      <b/>
      <sz val="18"/>
      <color theme="9" tint="-0.249977111117893"/>
      <name val="Calibri"/>
      <family val="2"/>
      <scheme val="minor"/>
    </font>
    <font>
      <sz val="14"/>
      <color rgb="FF000000"/>
      <name val="Calibri"/>
      <family val="2"/>
    </font>
    <font>
      <sz val="11"/>
      <color rgb="FF000000"/>
      <name val="Calibri"/>
      <family val="2"/>
    </font>
  </fonts>
  <fills count="13">
    <fill>
      <patternFill patternType="none"/>
    </fill>
    <fill>
      <patternFill patternType="gray125"/>
    </fill>
    <fill>
      <patternFill patternType="solid">
        <fgColor rgb="FFFFCC99"/>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59999389629810485"/>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indexed="11"/>
      </left>
      <right/>
      <top style="thin">
        <color indexed="11"/>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diagonal/>
    </border>
    <border>
      <left/>
      <right/>
      <top style="thin">
        <color indexed="11"/>
      </top>
      <bottom/>
      <diagonal/>
    </border>
    <border>
      <left/>
      <right style="thin">
        <color indexed="11"/>
      </right>
      <top style="thin">
        <color indexed="11"/>
      </top>
      <bottom/>
      <diagonal/>
    </border>
    <border>
      <left/>
      <right/>
      <top style="thin">
        <color indexed="64"/>
      </top>
      <bottom style="double">
        <color indexed="64"/>
      </bottom>
      <diagonal/>
    </border>
    <border>
      <left/>
      <right/>
      <top/>
      <bottom style="medium">
        <color indexed="64"/>
      </bottom>
      <diagonal/>
    </border>
    <border>
      <left/>
      <right style="thin">
        <color rgb="FF7F7F7F"/>
      </right>
      <top style="thin">
        <color rgb="FF92D050"/>
      </top>
      <bottom/>
      <diagonal/>
    </border>
    <border>
      <left style="thin">
        <color rgb="FF92D050"/>
      </left>
      <right style="thin">
        <color rgb="FF7F7F7F"/>
      </right>
      <top style="thin">
        <color rgb="FF92D050"/>
      </top>
      <bottom style="thin">
        <color rgb="FF92D050"/>
      </bottom>
      <diagonal/>
    </border>
    <border>
      <left style="thin">
        <color rgb="FF7F7F7F"/>
      </left>
      <right/>
      <top style="thin">
        <color indexed="11"/>
      </top>
      <bottom style="thin">
        <color indexed="11"/>
      </bottom>
      <diagonal/>
    </border>
    <border>
      <left/>
      <right/>
      <top style="thin">
        <color indexed="11"/>
      </top>
      <bottom style="thin">
        <color indexed="11"/>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2" fillId="2" borderId="5" applyNumberFormat="0" applyAlignment="0" applyProtection="0"/>
    <xf numFmtId="0" fontId="2" fillId="0" borderId="0"/>
    <xf numFmtId="0" fontId="43" fillId="0" borderId="0" applyNumberFormat="0" applyFill="0" applyBorder="0" applyAlignment="0" applyProtection="0"/>
  </cellStyleXfs>
  <cellXfs count="456">
    <xf numFmtId="0" fontId="0" fillId="0" borderId="0" xfId="0"/>
    <xf numFmtId="0" fontId="1" fillId="0" borderId="0" xfId="0" applyFont="1" applyAlignment="1">
      <alignment horizontal="center"/>
    </xf>
    <xf numFmtId="0" fontId="1" fillId="0" borderId="0" xfId="0" applyFont="1" applyAlignment="1">
      <alignment horizontal="right"/>
    </xf>
    <xf numFmtId="0" fontId="1" fillId="0" borderId="0" xfId="0" applyFont="1"/>
    <xf numFmtId="0" fontId="2" fillId="0" borderId="0" xfId="0" applyFont="1" applyAlignment="1">
      <alignment horizontal="center"/>
    </xf>
    <xf numFmtId="0" fontId="2" fillId="0" borderId="0" xfId="0" applyFont="1"/>
    <xf numFmtId="0" fontId="2" fillId="0" borderId="0" xfId="0" applyFont="1" applyAlignment="1">
      <alignment horizontal="right"/>
    </xf>
    <xf numFmtId="164" fontId="5" fillId="0" borderId="0" xfId="2" applyNumberFormat="1" applyFont="1"/>
    <xf numFmtId="0" fontId="5" fillId="0" borderId="0" xfId="0" applyFont="1"/>
    <xf numFmtId="164" fontId="2" fillId="0" borderId="0" xfId="2" applyNumberFormat="1" applyFont="1"/>
    <xf numFmtId="0" fontId="6" fillId="0" borderId="0" xfId="0" applyFont="1" applyAlignment="1">
      <alignment horizontal="center"/>
    </xf>
    <xf numFmtId="0" fontId="7" fillId="0" borderId="0" xfId="0" applyFont="1"/>
    <xf numFmtId="164" fontId="2" fillId="0" borderId="0" xfId="0" applyNumberFormat="1" applyFont="1"/>
    <xf numFmtId="164" fontId="1" fillId="0" borderId="0" xfId="2" applyNumberFormat="1" applyFont="1"/>
    <xf numFmtId="165" fontId="2" fillId="0" borderId="0" xfId="1" applyNumberFormat="1" applyFont="1"/>
    <xf numFmtId="0" fontId="5" fillId="0" borderId="0" xfId="0" applyFont="1" applyAlignment="1">
      <alignment horizontal="center"/>
    </xf>
    <xf numFmtId="164" fontId="4" fillId="0" borderId="0" xfId="2" applyNumberFormat="1" applyFont="1" applyAlignment="1">
      <alignment horizontal="right"/>
    </xf>
    <xf numFmtId="164" fontId="4" fillId="0" borderId="0" xfId="2" applyNumberFormat="1" applyFont="1"/>
    <xf numFmtId="164" fontId="1" fillId="0" borderId="0" xfId="2" applyNumberFormat="1" applyFont="1" applyAlignment="1">
      <alignment horizontal="right"/>
    </xf>
    <xf numFmtId="165" fontId="1" fillId="0" borderId="0" xfId="1" applyNumberFormat="1" applyFont="1"/>
    <xf numFmtId="0" fontId="11" fillId="0" borderId="0" xfId="0" applyFont="1" applyAlignment="1">
      <alignment horizontal="center"/>
    </xf>
    <xf numFmtId="1" fontId="6" fillId="0" borderId="0" xfId="2" applyNumberFormat="1" applyFont="1"/>
    <xf numFmtId="3" fontId="5" fillId="0" borderId="0" xfId="2" applyNumberFormat="1" applyFont="1"/>
    <xf numFmtId="1" fontId="5" fillId="0" borderId="0" xfId="2" applyNumberFormat="1" applyFont="1"/>
    <xf numFmtId="0" fontId="13" fillId="0" borderId="0" xfId="0" applyFont="1"/>
    <xf numFmtId="0" fontId="13" fillId="0" borderId="0" xfId="0" applyFont="1" applyAlignment="1">
      <alignment horizontal="center"/>
    </xf>
    <xf numFmtId="4" fontId="13" fillId="0" borderId="5" xfId="4" applyNumberFormat="1" applyFont="1" applyFill="1" applyAlignment="1">
      <alignment horizontal="center" vertical="center"/>
    </xf>
    <xf numFmtId="0" fontId="13" fillId="0" borderId="0" xfId="0" applyFont="1" applyAlignment="1">
      <alignment horizontal="right"/>
    </xf>
    <xf numFmtId="165" fontId="13" fillId="0" borderId="0" xfId="1" applyNumberFormat="1" applyFont="1" applyAlignment="1">
      <alignment horizontal="center"/>
    </xf>
    <xf numFmtId="9" fontId="13" fillId="0" borderId="0" xfId="3" applyFont="1"/>
    <xf numFmtId="0" fontId="13" fillId="0" borderId="0" xfId="0" applyFont="1" applyAlignment="1">
      <alignment horizontal="left"/>
    </xf>
    <xf numFmtId="0" fontId="14" fillId="0" borderId="6" xfId="0" applyFont="1" applyBorder="1" applyAlignment="1">
      <alignment vertical="top"/>
    </xf>
    <xf numFmtId="0" fontId="14" fillId="0" borderId="7" xfId="0" applyFont="1" applyBorder="1" applyAlignment="1">
      <alignment vertical="top" wrapText="1"/>
    </xf>
    <xf numFmtId="0" fontId="14" fillId="0" borderId="8" xfId="0" applyFont="1" applyBorder="1" applyAlignment="1">
      <alignment horizontal="center" vertical="top" wrapText="1"/>
    </xf>
    <xf numFmtId="4" fontId="14" fillId="0" borderId="8" xfId="0" applyNumberFormat="1" applyFont="1" applyBorder="1" applyAlignment="1">
      <alignment horizontal="center" vertical="center" wrapText="1"/>
    </xf>
    <xf numFmtId="0" fontId="13" fillId="0" borderId="8" xfId="0" applyFont="1" applyBorder="1"/>
    <xf numFmtId="0" fontId="13" fillId="0" borderId="8" xfId="0" applyFont="1" applyBorder="1" applyAlignment="1">
      <alignment horizontal="center"/>
    </xf>
    <xf numFmtId="0" fontId="14" fillId="0" borderId="8" xfId="0" applyFont="1" applyBorder="1" applyAlignment="1">
      <alignment horizontal="left" wrapText="1"/>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4" fontId="13" fillId="0" borderId="8" xfId="0" applyNumberFormat="1" applyFont="1" applyBorder="1" applyAlignment="1">
      <alignment horizontal="center"/>
    </xf>
    <xf numFmtId="166" fontId="13" fillId="0" borderId="8" xfId="0" applyNumberFormat="1" applyFont="1" applyBorder="1" applyAlignment="1">
      <alignment horizontal="right"/>
    </xf>
    <xf numFmtId="0" fontId="14" fillId="0" borderId="8" xfId="0" applyFont="1" applyBorder="1"/>
    <xf numFmtId="0" fontId="15" fillId="0" borderId="0" xfId="0" applyFont="1"/>
    <xf numFmtId="0" fontId="16" fillId="0" borderId="0" xfId="0" applyFont="1"/>
    <xf numFmtId="0" fontId="15" fillId="0" borderId="0" xfId="0" applyFont="1" applyAlignment="1">
      <alignment horizontal="right"/>
    </xf>
    <xf numFmtId="0" fontId="16" fillId="0" borderId="0" xfId="0" applyFont="1" applyAlignment="1">
      <alignment horizontal="right"/>
    </xf>
    <xf numFmtId="0" fontId="16" fillId="0" borderId="0" xfId="0" applyFont="1" applyAlignment="1">
      <alignment horizontal="center"/>
    </xf>
    <xf numFmtId="0" fontId="15" fillId="0" borderId="0" xfId="0" applyFont="1" applyAlignment="1">
      <alignment horizontal="center"/>
    </xf>
    <xf numFmtId="0" fontId="17" fillId="0" borderId="0" xfId="0" applyFont="1" applyAlignment="1">
      <alignment horizontal="center"/>
    </xf>
    <xf numFmtId="164" fontId="17" fillId="0" borderId="0" xfId="2" applyNumberFormat="1" applyFont="1"/>
    <xf numFmtId="9" fontId="15" fillId="0" borderId="0" xfId="3" applyFont="1"/>
    <xf numFmtId="164" fontId="16" fillId="0" borderId="1" xfId="2" applyNumberFormat="1" applyFont="1" applyBorder="1"/>
    <xf numFmtId="9" fontId="15" fillId="0" borderId="1" xfId="3" applyFont="1" applyBorder="1"/>
    <xf numFmtId="164" fontId="15" fillId="0" borderId="0" xfId="2" applyNumberFormat="1" applyFont="1"/>
    <xf numFmtId="164" fontId="16" fillId="0" borderId="0" xfId="2" applyNumberFormat="1" applyFont="1" applyBorder="1"/>
    <xf numFmtId="9" fontId="15" fillId="0" borderId="0" xfId="3" applyFont="1" applyBorder="1"/>
    <xf numFmtId="9" fontId="15" fillId="0" borderId="2" xfId="3" applyFont="1" applyBorder="1"/>
    <xf numFmtId="164" fontId="16" fillId="0" borderId="3" xfId="2" applyNumberFormat="1" applyFont="1" applyBorder="1"/>
    <xf numFmtId="9" fontId="15" fillId="0" borderId="3" xfId="3" applyFont="1" applyBorder="1"/>
    <xf numFmtId="0" fontId="16" fillId="0" borderId="0" xfId="0" applyFont="1" applyAlignment="1">
      <alignment horizontal="left"/>
    </xf>
    <xf numFmtId="164" fontId="16" fillId="0" borderId="4" xfId="2" applyNumberFormat="1" applyFont="1" applyBorder="1"/>
    <xf numFmtId="164" fontId="16" fillId="0" borderId="0" xfId="2" applyNumberFormat="1" applyFont="1"/>
    <xf numFmtId="164" fontId="17" fillId="0" borderId="2" xfId="2" applyNumberFormat="1" applyFont="1" applyBorder="1"/>
    <xf numFmtId="0" fontId="15" fillId="0" borderId="0" xfId="0" applyFont="1" applyAlignment="1">
      <alignment horizontal="left"/>
    </xf>
    <xf numFmtId="9" fontId="15" fillId="0" borderId="0" xfId="0" applyNumberFormat="1" applyFont="1"/>
    <xf numFmtId="9" fontId="15" fillId="0" borderId="0" xfId="2" applyNumberFormat="1" applyFont="1"/>
    <xf numFmtId="0" fontId="18" fillId="0" borderId="0" xfId="0" applyFont="1" applyAlignment="1">
      <alignment horizontal="center"/>
    </xf>
    <xf numFmtId="165" fontId="15" fillId="0" borderId="0" xfId="1" applyNumberFormat="1" applyFont="1"/>
    <xf numFmtId="164" fontId="18" fillId="0" borderId="0" xfId="2" applyNumberFormat="1" applyFont="1" applyAlignment="1">
      <alignment horizontal="center"/>
    </xf>
    <xf numFmtId="164" fontId="19" fillId="0" borderId="1" xfId="2" applyNumberFormat="1" applyFont="1" applyBorder="1"/>
    <xf numFmtId="164" fontId="19" fillId="0" borderId="0" xfId="2" applyNumberFormat="1" applyFont="1" applyBorder="1"/>
    <xf numFmtId="164" fontId="15" fillId="0" borderId="0" xfId="0" applyNumberFormat="1" applyFont="1"/>
    <xf numFmtId="164" fontId="19" fillId="0" borderId="0" xfId="0" applyNumberFormat="1" applyFont="1"/>
    <xf numFmtId="164" fontId="15" fillId="0" borderId="1" xfId="2" applyNumberFormat="1" applyFont="1" applyBorder="1"/>
    <xf numFmtId="0" fontId="13" fillId="0" borderId="8" xfId="0" applyFont="1" applyBorder="1" applyAlignment="1">
      <alignment horizontal="left"/>
    </xf>
    <xf numFmtId="165" fontId="13" fillId="0" borderId="0" xfId="1" applyNumberFormat="1" applyFont="1"/>
    <xf numFmtId="164" fontId="11" fillId="0" borderId="0" xfId="0" applyNumberFormat="1" applyFont="1"/>
    <xf numFmtId="0" fontId="22" fillId="0" borderId="0" xfId="0" applyFont="1" applyAlignment="1">
      <alignment horizontal="right"/>
    </xf>
    <xf numFmtId="0" fontId="13" fillId="0" borderId="0" xfId="0" applyFont="1" applyAlignment="1">
      <alignment horizontal="center" wrapText="1"/>
    </xf>
    <xf numFmtId="0" fontId="13" fillId="0" borderId="0" xfId="0" applyFont="1" applyAlignment="1">
      <alignment horizontal="left" wrapText="1"/>
    </xf>
    <xf numFmtId="0" fontId="24" fillId="0" borderId="0" xfId="0" applyFont="1" applyAlignment="1">
      <alignment horizontal="center" wrapText="1"/>
    </xf>
    <xf numFmtId="44" fontId="24" fillId="0" borderId="0" xfId="0" applyNumberFormat="1" applyFont="1"/>
    <xf numFmtId="0" fontId="25" fillId="0" borderId="0" xfId="0" applyFont="1"/>
    <xf numFmtId="44" fontId="27" fillId="2" borderId="5" xfId="4" applyNumberFormat="1" applyFont="1" applyAlignment="1">
      <alignment horizontal="right"/>
    </xf>
    <xf numFmtId="0" fontId="29" fillId="0" borderId="0" xfId="0" applyFont="1" applyAlignment="1">
      <alignment horizontal="center"/>
    </xf>
    <xf numFmtId="0" fontId="31" fillId="0" borderId="0" xfId="0" applyFont="1" applyAlignment="1">
      <alignment horizontal="center"/>
    </xf>
    <xf numFmtId="164" fontId="15" fillId="0" borderId="0" xfId="0" applyNumberFormat="1" applyFont="1" applyAlignment="1">
      <alignment horizontal="center"/>
    </xf>
    <xf numFmtId="3" fontId="13" fillId="0" borderId="8" xfId="0" applyNumberFormat="1" applyFont="1" applyBorder="1" applyAlignment="1">
      <alignment horizontal="center"/>
    </xf>
    <xf numFmtId="0" fontId="14" fillId="0" borderId="0" xfId="0" applyFont="1"/>
    <xf numFmtId="0" fontId="31" fillId="0" borderId="0" xfId="0" applyFont="1"/>
    <xf numFmtId="165" fontId="16" fillId="0" borderId="0" xfId="1" applyNumberFormat="1" applyFont="1"/>
    <xf numFmtId="165" fontId="15" fillId="0" borderId="0" xfId="1" applyNumberFormat="1" applyFont="1" applyAlignment="1">
      <alignment horizontal="right"/>
    </xf>
    <xf numFmtId="165" fontId="15" fillId="0" borderId="0" xfId="1" applyNumberFormat="1" applyFont="1" applyAlignment="1">
      <alignment horizontal="center"/>
    </xf>
    <xf numFmtId="0" fontId="32" fillId="0" borderId="0" xfId="0" applyFont="1" applyAlignment="1">
      <alignment horizontal="center"/>
    </xf>
    <xf numFmtId="0" fontId="23" fillId="0" borderId="0" xfId="0" applyFont="1" applyAlignment="1">
      <alignment horizontal="center"/>
    </xf>
    <xf numFmtId="164" fontId="16" fillId="0" borderId="1" xfId="0" applyNumberFormat="1" applyFont="1" applyBorder="1"/>
    <xf numFmtId="164" fontId="16" fillId="0" borderId="4" xfId="0" applyNumberFormat="1" applyFont="1" applyBorder="1"/>
    <xf numFmtId="0" fontId="24" fillId="0" borderId="0" xfId="0" applyFont="1" applyAlignment="1">
      <alignment horizontal="center"/>
    </xf>
    <xf numFmtId="164" fontId="16" fillId="0" borderId="12" xfId="0" applyNumberFormat="1" applyFont="1" applyBorder="1"/>
    <xf numFmtId="164" fontId="15" fillId="0" borderId="1" xfId="2" applyNumberFormat="1" applyFont="1" applyFill="1" applyBorder="1"/>
    <xf numFmtId="169" fontId="12" fillId="2" borderId="5" xfId="4" applyNumberFormat="1" applyAlignment="1">
      <alignment horizontal="right"/>
    </xf>
    <xf numFmtId="0" fontId="15" fillId="0" borderId="0" xfId="0" applyFont="1" applyAlignment="1">
      <alignment horizontal="left" indent="1"/>
    </xf>
    <xf numFmtId="0" fontId="2" fillId="4" borderId="0" xfId="0" applyFont="1" applyFill="1" applyAlignment="1">
      <alignment horizontal="right"/>
    </xf>
    <xf numFmtId="165" fontId="2" fillId="4" borderId="0" xfId="1" applyNumberFormat="1" applyFont="1" applyFill="1"/>
    <xf numFmtId="0" fontId="2" fillId="4" borderId="0" xfId="0" applyFont="1" applyFill="1"/>
    <xf numFmtId="164" fontId="2" fillId="4" borderId="0" xfId="2" applyNumberFormat="1" applyFont="1" applyFill="1"/>
    <xf numFmtId="0" fontId="1" fillId="4" borderId="0" xfId="0" applyFont="1" applyFill="1"/>
    <xf numFmtId="0" fontId="4" fillId="4" borderId="0" xfId="0" applyFont="1" applyFill="1" applyAlignment="1">
      <alignment horizontal="right"/>
    </xf>
    <xf numFmtId="164" fontId="5" fillId="4" borderId="0" xfId="2" applyNumberFormat="1" applyFont="1" applyFill="1"/>
    <xf numFmtId="0" fontId="5" fillId="4" borderId="0" xfId="0" applyFont="1" applyFill="1" applyAlignment="1">
      <alignment horizontal="right"/>
    </xf>
    <xf numFmtId="164" fontId="5" fillId="4" borderId="0" xfId="0" applyNumberFormat="1" applyFont="1" applyFill="1"/>
    <xf numFmtId="0" fontId="1" fillId="4" borderId="0" xfId="0" applyFont="1" applyFill="1" applyAlignment="1">
      <alignment horizontal="right"/>
    </xf>
    <xf numFmtId="165" fontId="1" fillId="4" borderId="0" xfId="1" applyNumberFormat="1" applyFont="1" applyFill="1"/>
    <xf numFmtId="0" fontId="30" fillId="4" borderId="0" xfId="0" applyFont="1" applyFill="1" applyAlignment="1">
      <alignment horizontal="center"/>
    </xf>
    <xf numFmtId="164" fontId="11" fillId="4" borderId="1" xfId="0" applyNumberFormat="1" applyFont="1" applyFill="1" applyBorder="1"/>
    <xf numFmtId="0" fontId="2" fillId="6" borderId="0" xfId="0" applyFont="1" applyFill="1" applyAlignment="1">
      <alignment horizontal="right"/>
    </xf>
    <xf numFmtId="165" fontId="2" fillId="6" borderId="0" xfId="1" applyNumberFormat="1" applyFont="1" applyFill="1"/>
    <xf numFmtId="0" fontId="2" fillId="6" borderId="0" xfId="0" applyFont="1" applyFill="1"/>
    <xf numFmtId="164" fontId="2" fillId="6" borderId="0" xfId="2" applyNumberFormat="1" applyFont="1" applyFill="1"/>
    <xf numFmtId="0" fontId="1" fillId="6" borderId="0" xfId="0" applyFont="1" applyFill="1"/>
    <xf numFmtId="0" fontId="4" fillId="6" borderId="0" xfId="0" applyFont="1" applyFill="1" applyAlignment="1">
      <alignment horizontal="right"/>
    </xf>
    <xf numFmtId="164" fontId="5" fillId="6" borderId="0" xfId="2" applyNumberFormat="1" applyFont="1" applyFill="1"/>
    <xf numFmtId="164" fontId="4" fillId="6" borderId="0" xfId="2" applyNumberFormat="1" applyFont="1" applyFill="1"/>
    <xf numFmtId="0" fontId="5" fillId="6" borderId="0" xfId="0" applyFont="1" applyFill="1" applyAlignment="1">
      <alignment horizontal="right"/>
    </xf>
    <xf numFmtId="164" fontId="5" fillId="6" borderId="0" xfId="0" applyNumberFormat="1" applyFont="1" applyFill="1"/>
    <xf numFmtId="0" fontId="22" fillId="6" borderId="0" xfId="0" applyFont="1" applyFill="1" applyAlignment="1">
      <alignment horizontal="right"/>
    </xf>
    <xf numFmtId="0" fontId="1" fillId="6" borderId="0" xfId="0" applyFont="1" applyFill="1" applyAlignment="1">
      <alignment horizontal="right"/>
    </xf>
    <xf numFmtId="165" fontId="1" fillId="6" borderId="0" xfId="1" applyNumberFormat="1" applyFont="1" applyFill="1"/>
    <xf numFmtId="0" fontId="30" fillId="6" borderId="0" xfId="0" applyFont="1" applyFill="1" applyAlignment="1">
      <alignment horizontal="center"/>
    </xf>
    <xf numFmtId="164" fontId="11" fillId="6" borderId="1" xfId="0" applyNumberFormat="1" applyFont="1" applyFill="1" applyBorder="1"/>
    <xf numFmtId="0" fontId="1" fillId="9" borderId="0" xfId="0" applyFont="1" applyFill="1"/>
    <xf numFmtId="0" fontId="2" fillId="9" borderId="0" xfId="0" applyFont="1" applyFill="1" applyAlignment="1">
      <alignment horizontal="right"/>
    </xf>
    <xf numFmtId="165" fontId="2" fillId="9" borderId="0" xfId="1" applyNumberFormat="1" applyFont="1" applyFill="1"/>
    <xf numFmtId="164" fontId="2" fillId="9" borderId="0" xfId="2" applyNumberFormat="1" applyFont="1" applyFill="1"/>
    <xf numFmtId="0" fontId="2" fillId="9" borderId="0" xfId="0" applyFont="1" applyFill="1"/>
    <xf numFmtId="0" fontId="4" fillId="9" borderId="0" xfId="0" applyFont="1" applyFill="1" applyAlignment="1">
      <alignment horizontal="right"/>
    </xf>
    <xf numFmtId="164" fontId="5" fillId="9" borderId="0" xfId="2" applyNumberFormat="1" applyFont="1" applyFill="1"/>
    <xf numFmtId="164" fontId="4" fillId="9" borderId="0" xfId="2" applyNumberFormat="1" applyFont="1" applyFill="1"/>
    <xf numFmtId="0" fontId="5" fillId="9" borderId="0" xfId="0" applyFont="1" applyFill="1" applyAlignment="1">
      <alignment horizontal="right"/>
    </xf>
    <xf numFmtId="164" fontId="5" fillId="9" borderId="0" xfId="0" applyNumberFormat="1" applyFont="1" applyFill="1"/>
    <xf numFmtId="0" fontId="1" fillId="9" borderId="0" xfId="0" applyFont="1" applyFill="1" applyAlignment="1">
      <alignment horizontal="right"/>
    </xf>
    <xf numFmtId="165" fontId="1" fillId="9" borderId="0" xfId="1" applyNumberFormat="1" applyFont="1" applyFill="1"/>
    <xf numFmtId="0" fontId="30" fillId="9" borderId="0" xfId="0" applyFont="1" applyFill="1" applyAlignment="1">
      <alignment horizontal="center"/>
    </xf>
    <xf numFmtId="164" fontId="11" fillId="9" borderId="1" xfId="0" applyNumberFormat="1" applyFont="1" applyFill="1" applyBorder="1"/>
    <xf numFmtId="0" fontId="1" fillId="7" borderId="0" xfId="0" applyFont="1" applyFill="1"/>
    <xf numFmtId="0" fontId="2" fillId="7" borderId="0" xfId="0" applyFont="1" applyFill="1" applyAlignment="1">
      <alignment horizontal="right"/>
    </xf>
    <xf numFmtId="165" fontId="2" fillId="7" borderId="0" xfId="1" applyNumberFormat="1" applyFont="1" applyFill="1"/>
    <xf numFmtId="164" fontId="2" fillId="7" borderId="0" xfId="2" applyNumberFormat="1" applyFont="1" applyFill="1"/>
    <xf numFmtId="0" fontId="2" fillId="7" borderId="0" xfId="0" applyFont="1" applyFill="1"/>
    <xf numFmtId="0" fontId="4" fillId="7" borderId="0" xfId="0" applyFont="1" applyFill="1" applyAlignment="1">
      <alignment horizontal="right"/>
    </xf>
    <xf numFmtId="164" fontId="5" fillId="7" borderId="0" xfId="2" applyNumberFormat="1" applyFont="1" applyFill="1"/>
    <xf numFmtId="0" fontId="5" fillId="7" borderId="0" xfId="0" applyFont="1" applyFill="1" applyAlignment="1">
      <alignment horizontal="right"/>
    </xf>
    <xf numFmtId="164" fontId="5" fillId="7" borderId="0" xfId="0" applyNumberFormat="1" applyFont="1" applyFill="1"/>
    <xf numFmtId="0" fontId="1" fillId="7" borderId="0" xfId="0" applyFont="1" applyFill="1" applyAlignment="1">
      <alignment horizontal="right"/>
    </xf>
    <xf numFmtId="165" fontId="1" fillId="7" borderId="0" xfId="1" applyNumberFormat="1" applyFont="1" applyFill="1"/>
    <xf numFmtId="0" fontId="30" fillId="7" borderId="0" xfId="0" applyFont="1" applyFill="1" applyAlignment="1">
      <alignment horizontal="center"/>
    </xf>
    <xf numFmtId="164" fontId="11" fillId="7" borderId="1" xfId="0" applyNumberFormat="1" applyFont="1" applyFill="1" applyBorder="1"/>
    <xf numFmtId="0" fontId="1" fillId="5" borderId="0" xfId="0" applyFont="1" applyFill="1"/>
    <xf numFmtId="0" fontId="2" fillId="5" borderId="0" xfId="0" applyFont="1" applyFill="1" applyAlignment="1">
      <alignment horizontal="right"/>
    </xf>
    <xf numFmtId="165" fontId="2" fillId="5" borderId="0" xfId="1" applyNumberFormat="1" applyFont="1" applyFill="1"/>
    <xf numFmtId="164" fontId="2" fillId="5" borderId="0" xfId="2" applyNumberFormat="1" applyFont="1" applyFill="1"/>
    <xf numFmtId="0" fontId="2" fillId="5" borderId="0" xfId="0" applyFont="1" applyFill="1"/>
    <xf numFmtId="0" fontId="4" fillId="5" borderId="0" xfId="0" applyFont="1" applyFill="1" applyAlignment="1">
      <alignment horizontal="right"/>
    </xf>
    <xf numFmtId="164" fontId="5" fillId="5" borderId="0" xfId="2" applyNumberFormat="1" applyFont="1" applyFill="1"/>
    <xf numFmtId="164" fontId="4" fillId="5" borderId="0" xfId="2" applyNumberFormat="1" applyFont="1" applyFill="1"/>
    <xf numFmtId="0" fontId="5" fillId="5" borderId="0" xfId="0" applyFont="1" applyFill="1" applyAlignment="1">
      <alignment horizontal="right"/>
    </xf>
    <xf numFmtId="164" fontId="5" fillId="5" borderId="0" xfId="0" applyNumberFormat="1" applyFont="1" applyFill="1"/>
    <xf numFmtId="0" fontId="22" fillId="5" borderId="0" xfId="0" applyFont="1" applyFill="1" applyAlignment="1">
      <alignment horizontal="right"/>
    </xf>
    <xf numFmtId="0" fontId="1" fillId="5" borderId="0" xfId="0" applyFont="1" applyFill="1" applyAlignment="1">
      <alignment horizontal="right"/>
    </xf>
    <xf numFmtId="165" fontId="1" fillId="5" borderId="0" xfId="1" applyNumberFormat="1" applyFont="1" applyFill="1"/>
    <xf numFmtId="164" fontId="1" fillId="5" borderId="0" xfId="2" applyNumberFormat="1" applyFont="1" applyFill="1"/>
    <xf numFmtId="0" fontId="30" fillId="5" borderId="0" xfId="0" applyFont="1" applyFill="1" applyAlignment="1">
      <alignment horizontal="center"/>
    </xf>
    <xf numFmtId="164" fontId="11" fillId="5" borderId="1" xfId="0" applyNumberFormat="1" applyFont="1" applyFill="1" applyBorder="1"/>
    <xf numFmtId="0" fontId="2" fillId="6" borderId="0" xfId="0" applyFont="1" applyFill="1" applyAlignment="1">
      <alignment horizontal="center"/>
    </xf>
    <xf numFmtId="0" fontId="6" fillId="6" borderId="0" xfId="0" applyFont="1" applyFill="1" applyAlignment="1">
      <alignment horizontal="center"/>
    </xf>
    <xf numFmtId="164" fontId="6" fillId="6" borderId="0" xfId="2" applyNumberFormat="1" applyFont="1" applyFill="1"/>
    <xf numFmtId="0" fontId="23" fillId="6" borderId="0" xfId="0" applyFont="1" applyFill="1" applyAlignment="1">
      <alignment horizontal="center"/>
    </xf>
    <xf numFmtId="0" fontId="21" fillId="6" borderId="0" xfId="0" applyFont="1" applyFill="1" applyAlignment="1">
      <alignment horizontal="right"/>
    </xf>
    <xf numFmtId="0" fontId="11" fillId="6" borderId="0" xfId="0" applyFont="1" applyFill="1" applyAlignment="1">
      <alignment horizontal="center"/>
    </xf>
    <xf numFmtId="164" fontId="11" fillId="6" borderId="1" xfId="2" applyNumberFormat="1" applyFont="1" applyFill="1" applyBorder="1"/>
    <xf numFmtId="0" fontId="2" fillId="9" borderId="0" xfId="0" applyFont="1" applyFill="1" applyAlignment="1">
      <alignment horizontal="center"/>
    </xf>
    <xf numFmtId="0" fontId="6" fillId="9" borderId="0" xfId="0" applyFont="1" applyFill="1" applyAlignment="1">
      <alignment horizontal="center"/>
    </xf>
    <xf numFmtId="164" fontId="6" fillId="9" borderId="0" xfId="2" applyNumberFormat="1" applyFont="1" applyFill="1"/>
    <xf numFmtId="0" fontId="23" fillId="9" borderId="0" xfId="0" applyFont="1" applyFill="1" applyAlignment="1">
      <alignment horizontal="center"/>
    </xf>
    <xf numFmtId="164" fontId="4" fillId="9" borderId="2" xfId="2" applyNumberFormat="1" applyFont="1" applyFill="1" applyBorder="1"/>
    <xf numFmtId="0" fontId="11" fillId="9" borderId="0" xfId="0" applyFont="1" applyFill="1" applyAlignment="1">
      <alignment horizontal="center"/>
    </xf>
    <xf numFmtId="164" fontId="11" fillId="9" borderId="1" xfId="2" applyNumberFormat="1" applyFont="1" applyFill="1" applyBorder="1"/>
    <xf numFmtId="0" fontId="2" fillId="7" borderId="0" xfId="0" applyFont="1" applyFill="1" applyAlignment="1">
      <alignment horizontal="center"/>
    </xf>
    <xf numFmtId="0" fontId="6" fillId="7" borderId="0" xfId="0" applyFont="1" applyFill="1" applyAlignment="1">
      <alignment horizontal="center"/>
    </xf>
    <xf numFmtId="164" fontId="6" fillId="7" borderId="0" xfId="2" applyNumberFormat="1" applyFont="1" applyFill="1"/>
    <xf numFmtId="164" fontId="4" fillId="7" borderId="0" xfId="2" applyNumberFormat="1" applyFont="1" applyFill="1" applyAlignment="1">
      <alignment horizontal="right"/>
    </xf>
    <xf numFmtId="0" fontId="23" fillId="7" borderId="0" xfId="0" applyFont="1" applyFill="1" applyAlignment="1">
      <alignment horizontal="center"/>
    </xf>
    <xf numFmtId="164" fontId="4" fillId="7" borderId="2" xfId="2" applyNumberFormat="1" applyFont="1" applyFill="1" applyBorder="1"/>
    <xf numFmtId="0" fontId="11" fillId="7" borderId="0" xfId="0" applyFont="1" applyFill="1" applyAlignment="1">
      <alignment horizontal="center"/>
    </xf>
    <xf numFmtId="164" fontId="11" fillId="7" borderId="1" xfId="2" applyNumberFormat="1" applyFont="1" applyFill="1" applyBorder="1"/>
    <xf numFmtId="0" fontId="2" fillId="5" borderId="0" xfId="0" applyFont="1" applyFill="1" applyAlignment="1">
      <alignment horizontal="center"/>
    </xf>
    <xf numFmtId="0" fontId="6" fillId="5" borderId="0" xfId="0" applyFont="1" applyFill="1" applyAlignment="1">
      <alignment horizontal="center"/>
    </xf>
    <xf numFmtId="164" fontId="6" fillId="5" borderId="0" xfId="2" applyNumberFormat="1" applyFont="1" applyFill="1"/>
    <xf numFmtId="164" fontId="4" fillId="5" borderId="0" xfId="2" applyNumberFormat="1" applyFont="1" applyFill="1" applyAlignment="1">
      <alignment horizontal="right"/>
    </xf>
    <xf numFmtId="0" fontId="23" fillId="5" borderId="0" xfId="0" applyFont="1" applyFill="1" applyAlignment="1">
      <alignment horizontal="center"/>
    </xf>
    <xf numFmtId="164" fontId="4" fillId="5" borderId="2" xfId="2" applyNumberFormat="1" applyFont="1" applyFill="1" applyBorder="1"/>
    <xf numFmtId="0" fontId="11" fillId="5" borderId="0" xfId="0" applyFont="1" applyFill="1" applyAlignment="1">
      <alignment horizontal="center"/>
    </xf>
    <xf numFmtId="164" fontId="11" fillId="5" borderId="1" xfId="2" applyNumberFormat="1" applyFont="1" applyFill="1" applyBorder="1"/>
    <xf numFmtId="0" fontId="34" fillId="0" borderId="0" xfId="0" applyFont="1"/>
    <xf numFmtId="0" fontId="33" fillId="0" borderId="0" xfId="0" applyFont="1"/>
    <xf numFmtId="170" fontId="33" fillId="0" borderId="0" xfId="0" applyNumberFormat="1" applyFont="1" applyAlignment="1">
      <alignment horizontal="left" wrapText="1"/>
    </xf>
    <xf numFmtId="0" fontId="35" fillId="0" borderId="0" xfId="0" applyFont="1"/>
    <xf numFmtId="49" fontId="35" fillId="0" borderId="0" xfId="0" applyNumberFormat="1" applyFont="1"/>
    <xf numFmtId="0" fontId="36" fillId="0" borderId="0" xfId="0" applyFont="1" applyAlignment="1">
      <alignment wrapText="1"/>
    </xf>
    <xf numFmtId="0" fontId="37" fillId="5" borderId="0" xfId="0" applyFont="1" applyFill="1" applyAlignment="1">
      <alignment horizontal="left" vertical="top" wrapText="1"/>
    </xf>
    <xf numFmtId="0" fontId="0" fillId="5" borderId="0" xfId="0" applyFill="1" applyAlignment="1">
      <alignment horizontal="left" vertical="top" wrapText="1"/>
    </xf>
    <xf numFmtId="0" fontId="16" fillId="0" borderId="13" xfId="0" applyFont="1" applyBorder="1" applyAlignment="1">
      <alignment horizontal="center"/>
    </xf>
    <xf numFmtId="165" fontId="0" fillId="0" borderId="0" xfId="1" applyNumberFormat="1" applyFont="1"/>
    <xf numFmtId="165" fontId="0" fillId="0" borderId="1" xfId="1" applyNumberFormat="1" applyFont="1" applyBorder="1"/>
    <xf numFmtId="165" fontId="0" fillId="0" borderId="0" xfId="1" applyNumberFormat="1" applyFont="1" applyFill="1"/>
    <xf numFmtId="0" fontId="16" fillId="0" borderId="13" xfId="0" applyFont="1" applyBorder="1"/>
    <xf numFmtId="165" fontId="15" fillId="0" borderId="12" xfId="0" applyNumberFormat="1" applyFont="1" applyBorder="1"/>
    <xf numFmtId="165" fontId="16" fillId="0" borderId="12" xfId="0" applyNumberFormat="1" applyFont="1" applyBorder="1"/>
    <xf numFmtId="165" fontId="1" fillId="0" borderId="2" xfId="1" applyNumberFormat="1" applyFont="1" applyBorder="1" applyAlignment="1">
      <alignment horizontal="center"/>
    </xf>
    <xf numFmtId="0" fontId="15" fillId="0" borderId="13" xfId="0" applyFont="1" applyBorder="1" applyAlignment="1">
      <alignment horizontal="center"/>
    </xf>
    <xf numFmtId="164" fontId="15" fillId="0" borderId="13" xfId="0" applyNumberFormat="1" applyFont="1" applyBorder="1" applyAlignment="1">
      <alignment horizontal="center"/>
    </xf>
    <xf numFmtId="164" fontId="16" fillId="0" borderId="0" xfId="2" applyNumberFormat="1" applyFont="1" applyFill="1"/>
    <xf numFmtId="164" fontId="16" fillId="0" borderId="0" xfId="2" applyNumberFormat="1" applyFont="1" applyFill="1" applyAlignment="1">
      <alignment horizontal="left"/>
    </xf>
    <xf numFmtId="164" fontId="0" fillId="0" borderId="0" xfId="2" applyNumberFormat="1" applyFont="1"/>
    <xf numFmtId="164" fontId="15" fillId="0" borderId="0" xfId="2" applyNumberFormat="1" applyFont="1" applyFill="1" applyAlignment="1">
      <alignment horizontal="left"/>
    </xf>
    <xf numFmtId="165" fontId="1" fillId="0" borderId="12" xfId="1" applyNumberFormat="1" applyFont="1" applyBorder="1"/>
    <xf numFmtId="165" fontId="1" fillId="0" borderId="1" xfId="1" applyNumberFormat="1" applyFont="1" applyBorder="1"/>
    <xf numFmtId="165" fontId="1" fillId="0" borderId="0" xfId="1" applyNumberFormat="1" applyFont="1" applyBorder="1" applyAlignment="1">
      <alignment horizontal="center"/>
    </xf>
    <xf numFmtId="164" fontId="1" fillId="0" borderId="12" xfId="2" applyNumberFormat="1" applyFont="1" applyBorder="1"/>
    <xf numFmtId="171" fontId="15" fillId="0" borderId="0" xfId="0" applyNumberFormat="1" applyFont="1"/>
    <xf numFmtId="171" fontId="15" fillId="0" borderId="0" xfId="3" applyNumberFormat="1" applyFont="1"/>
    <xf numFmtId="171" fontId="15" fillId="0" borderId="2" xfId="3" applyNumberFormat="1" applyFont="1" applyBorder="1"/>
    <xf numFmtId="171" fontId="15" fillId="0" borderId="1" xfId="3" applyNumberFormat="1" applyFont="1" applyBorder="1"/>
    <xf numFmtId="171" fontId="15" fillId="0" borderId="0" xfId="2" applyNumberFormat="1" applyFont="1"/>
    <xf numFmtId="171" fontId="15" fillId="0" borderId="0" xfId="3" applyNumberFormat="1" applyFont="1" applyBorder="1"/>
    <xf numFmtId="171" fontId="13" fillId="0" borderId="0" xfId="0" applyNumberFormat="1" applyFont="1"/>
    <xf numFmtId="0" fontId="14" fillId="0" borderId="0" xfId="0" applyFont="1" applyAlignment="1">
      <alignment horizontal="center"/>
    </xf>
    <xf numFmtId="0" fontId="14" fillId="0" borderId="0" xfId="0" applyFont="1" applyAlignment="1">
      <alignment horizontal="right"/>
    </xf>
    <xf numFmtId="164" fontId="13" fillId="0" borderId="0" xfId="2" applyNumberFormat="1" applyFont="1"/>
    <xf numFmtId="171" fontId="13" fillId="0" borderId="0" xfId="3" applyNumberFormat="1" applyFont="1"/>
    <xf numFmtId="165" fontId="13" fillId="0" borderId="2" xfId="1" applyNumberFormat="1" applyFont="1" applyBorder="1"/>
    <xf numFmtId="171" fontId="13" fillId="0" borderId="2" xfId="3" applyNumberFormat="1" applyFont="1" applyBorder="1"/>
    <xf numFmtId="165" fontId="14" fillId="0" borderId="1" xfId="1" applyNumberFormat="1" applyFont="1" applyBorder="1"/>
    <xf numFmtId="171" fontId="13" fillId="0" borderId="1" xfId="3" applyNumberFormat="1" applyFont="1" applyBorder="1"/>
    <xf numFmtId="171" fontId="13" fillId="0" borderId="0" xfId="2" applyNumberFormat="1" applyFont="1"/>
    <xf numFmtId="165" fontId="14" fillId="0" borderId="0" xfId="1" applyNumberFormat="1" applyFont="1" applyBorder="1"/>
    <xf numFmtId="9" fontId="13" fillId="0" borderId="0" xfId="3" applyFont="1" applyBorder="1"/>
    <xf numFmtId="171" fontId="13" fillId="0" borderId="0" xfId="3" applyNumberFormat="1" applyFont="1" applyBorder="1"/>
    <xf numFmtId="164" fontId="14" fillId="0" borderId="2" xfId="2" applyNumberFormat="1" applyFont="1" applyBorder="1"/>
    <xf numFmtId="164" fontId="13" fillId="0" borderId="12" xfId="2" applyNumberFormat="1" applyFont="1" applyBorder="1"/>
    <xf numFmtId="164" fontId="16" fillId="0" borderId="0" xfId="2" applyNumberFormat="1" applyFont="1" applyAlignment="1">
      <alignment horizontal="left"/>
    </xf>
    <xf numFmtId="164" fontId="1" fillId="0" borderId="0" xfId="2" applyNumberFormat="1" applyFont="1" applyFill="1"/>
    <xf numFmtId="164" fontId="1" fillId="0" borderId="1" xfId="2" applyNumberFormat="1" applyFont="1" applyBorder="1"/>
    <xf numFmtId="164" fontId="5" fillId="0" borderId="0" xfId="0" applyNumberFormat="1" applyFont="1"/>
    <xf numFmtId="164" fontId="2" fillId="0" borderId="1" xfId="0" applyNumberFormat="1" applyFont="1" applyBorder="1"/>
    <xf numFmtId="164" fontId="25" fillId="0" borderId="0" xfId="0" applyNumberFormat="1" applyFont="1"/>
    <xf numFmtId="0" fontId="1" fillId="3" borderId="0" xfId="0" applyFont="1" applyFill="1"/>
    <xf numFmtId="0" fontId="2" fillId="3" borderId="0" xfId="0" applyFont="1" applyFill="1"/>
    <xf numFmtId="164" fontId="8" fillId="0" borderId="0" xfId="2" applyNumberFormat="1" applyFont="1" applyFill="1" applyBorder="1"/>
    <xf numFmtId="0" fontId="9" fillId="0" borderId="0" xfId="0" applyFont="1"/>
    <xf numFmtId="0" fontId="28" fillId="0" borderId="0" xfId="0" applyFont="1" applyAlignment="1">
      <alignment horizontal="center"/>
    </xf>
    <xf numFmtId="164" fontId="39" fillId="0" borderId="0" xfId="2" applyNumberFormat="1" applyFont="1" applyFill="1" applyBorder="1"/>
    <xf numFmtId="0" fontId="22" fillId="0" borderId="0" xfId="0" applyFont="1"/>
    <xf numFmtId="167" fontId="7" fillId="0" borderId="0" xfId="0" applyNumberFormat="1" applyFont="1" applyAlignment="1">
      <alignment horizontal="right"/>
    </xf>
    <xf numFmtId="165" fontId="22" fillId="0" borderId="0" xfId="1" applyNumberFormat="1" applyFont="1" applyFill="1" applyAlignment="1">
      <alignment horizontal="right"/>
    </xf>
    <xf numFmtId="165" fontId="2" fillId="0" borderId="4" xfId="1" applyNumberFormat="1" applyFont="1" applyFill="1" applyBorder="1"/>
    <xf numFmtId="165" fontId="2" fillId="0" borderId="0" xfId="1" applyNumberFormat="1" applyFont="1" applyFill="1" applyBorder="1"/>
    <xf numFmtId="165" fontId="7" fillId="0" borderId="0" xfId="0" applyNumberFormat="1" applyFont="1" applyAlignment="1">
      <alignment horizontal="right"/>
    </xf>
    <xf numFmtId="164" fontId="4" fillId="0" borderId="0" xfId="2" applyNumberFormat="1" applyFont="1" applyFill="1" applyAlignment="1">
      <alignment horizontal="right"/>
    </xf>
    <xf numFmtId="0" fontId="26" fillId="0" borderId="0" xfId="0" applyFont="1" applyAlignment="1">
      <alignment horizontal="center"/>
    </xf>
    <xf numFmtId="0" fontId="21" fillId="0" borderId="0" xfId="0" applyFont="1"/>
    <xf numFmtId="165" fontId="1" fillId="0" borderId="0" xfId="0" applyNumberFormat="1" applyFont="1"/>
    <xf numFmtId="0" fontId="28" fillId="0" borderId="0" xfId="0" applyFont="1"/>
    <xf numFmtId="166" fontId="7" fillId="0" borderId="0" xfId="0" applyNumberFormat="1" applyFont="1" applyAlignment="1">
      <alignment horizontal="right"/>
    </xf>
    <xf numFmtId="168" fontId="5" fillId="0" borderId="0" xfId="2" applyNumberFormat="1" applyFont="1" applyFill="1"/>
    <xf numFmtId="164" fontId="5" fillId="0" borderId="0" xfId="2" applyNumberFormat="1" applyFont="1" applyFill="1"/>
    <xf numFmtId="164" fontId="9" fillId="0" borderId="1" xfId="2" applyNumberFormat="1" applyFont="1" applyFill="1" applyBorder="1"/>
    <xf numFmtId="0" fontId="2" fillId="0" borderId="0" xfId="0" applyFont="1" applyAlignment="1">
      <alignment horizontal="left"/>
    </xf>
    <xf numFmtId="165" fontId="13" fillId="0" borderId="0" xfId="1" applyNumberFormat="1" applyFont="1" applyBorder="1"/>
    <xf numFmtId="164" fontId="16" fillId="0" borderId="0" xfId="0" applyNumberFormat="1" applyFont="1"/>
    <xf numFmtId="165" fontId="16" fillId="0" borderId="0" xfId="0" applyNumberFormat="1" applyFont="1"/>
    <xf numFmtId="164" fontId="2" fillId="0" borderId="0" xfId="1" applyNumberFormat="1" applyFont="1" applyFill="1"/>
    <xf numFmtId="44" fontId="5" fillId="0" borderId="0" xfId="2" applyFont="1" applyFill="1"/>
    <xf numFmtId="164" fontId="2" fillId="0" borderId="0" xfId="2" applyNumberFormat="1"/>
    <xf numFmtId="44" fontId="2" fillId="0" borderId="0" xfId="2"/>
    <xf numFmtId="164" fontId="2" fillId="0" borderId="0" xfId="2" applyNumberFormat="1" applyFill="1"/>
    <xf numFmtId="164" fontId="1" fillId="0" borderId="1" xfId="2" applyNumberFormat="1" applyFont="1" applyFill="1" applyBorder="1"/>
    <xf numFmtId="165" fontId="15" fillId="0" borderId="0" xfId="1" applyNumberFormat="1" applyFont="1" applyFill="1"/>
    <xf numFmtId="164" fontId="19" fillId="0" borderId="1" xfId="2" applyNumberFormat="1" applyFont="1" applyFill="1" applyBorder="1"/>
    <xf numFmtId="164" fontId="19" fillId="0" borderId="0" xfId="2" applyNumberFormat="1" applyFont="1" applyFill="1" applyBorder="1"/>
    <xf numFmtId="165" fontId="2" fillId="0" borderId="0" xfId="0" applyNumberFormat="1" applyFont="1" applyAlignment="1">
      <alignment horizontal="right"/>
    </xf>
    <xf numFmtId="165" fontId="2" fillId="0" borderId="0" xfId="0" applyNumberFormat="1" applyFont="1"/>
    <xf numFmtId="164" fontId="40" fillId="0" borderId="0" xfId="0" applyNumberFormat="1" applyFont="1"/>
    <xf numFmtId="44" fontId="40" fillId="0" borderId="0" xfId="0" applyNumberFormat="1" applyFont="1"/>
    <xf numFmtId="166" fontId="2" fillId="0" borderId="0" xfId="0" applyNumberFormat="1" applyFont="1" applyAlignment="1">
      <alignment horizontal="right"/>
    </xf>
    <xf numFmtId="168" fontId="2" fillId="0" borderId="0" xfId="0" applyNumberFormat="1" applyFont="1"/>
    <xf numFmtId="0" fontId="40" fillId="0" borderId="0" xfId="0" applyFont="1"/>
    <xf numFmtId="44" fontId="2" fillId="0" borderId="0" xfId="0" applyNumberFormat="1" applyFont="1"/>
    <xf numFmtId="44" fontId="1" fillId="0" borderId="0" xfId="0" applyNumberFormat="1" applyFont="1" applyAlignment="1">
      <alignment horizontal="right"/>
    </xf>
    <xf numFmtId="44" fontId="2" fillId="0" borderId="1" xfId="0" applyNumberFormat="1" applyFont="1" applyBorder="1"/>
    <xf numFmtId="0" fontId="8"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164" fontId="39" fillId="5" borderId="0" xfId="2" applyNumberFormat="1" applyFont="1" applyFill="1"/>
    <xf numFmtId="0" fontId="26" fillId="5" borderId="0" xfId="0" applyFont="1" applyFill="1" applyAlignment="1">
      <alignment horizontal="center"/>
    </xf>
    <xf numFmtId="164" fontId="2" fillId="0" borderId="0" xfId="2" applyNumberFormat="1" applyFont="1" applyFill="1"/>
    <xf numFmtId="3" fontId="13" fillId="0" borderId="0" xfId="0" applyNumberFormat="1" applyFont="1" applyAlignment="1">
      <alignment horizontal="right"/>
    </xf>
    <xf numFmtId="44" fontId="13" fillId="0" borderId="0" xfId="4" applyNumberFormat="1" applyFont="1" applyFill="1" applyBorder="1" applyAlignment="1">
      <alignment horizontal="right"/>
    </xf>
    <xf numFmtId="44" fontId="13" fillId="0" borderId="0" xfId="2" applyFont="1" applyAlignment="1">
      <alignment horizontal="center"/>
    </xf>
    <xf numFmtId="164" fontId="39" fillId="4" borderId="0" xfId="2" applyNumberFormat="1" applyFont="1" applyFill="1"/>
    <xf numFmtId="164" fontId="44" fillId="4" borderId="0" xfId="2" applyNumberFormat="1" applyFont="1" applyFill="1"/>
    <xf numFmtId="164" fontId="39" fillId="0" borderId="0" xfId="2" applyNumberFormat="1" applyFont="1"/>
    <xf numFmtId="164" fontId="39" fillId="6" borderId="0" xfId="2" applyNumberFormat="1" applyFont="1" applyFill="1"/>
    <xf numFmtId="164" fontId="44" fillId="6" borderId="0" xfId="2" applyNumberFormat="1" applyFont="1" applyFill="1"/>
    <xf numFmtId="164" fontId="44" fillId="0" borderId="0" xfId="2" applyNumberFormat="1" applyFont="1"/>
    <xf numFmtId="164" fontId="39" fillId="9" borderId="0" xfId="2" applyNumberFormat="1" applyFont="1" applyFill="1"/>
    <xf numFmtId="164" fontId="44" fillId="9" borderId="0" xfId="2" applyNumberFormat="1" applyFont="1" applyFill="1"/>
    <xf numFmtId="164" fontId="39" fillId="7" borderId="0" xfId="2" applyNumberFormat="1" applyFont="1" applyFill="1"/>
    <xf numFmtId="164" fontId="44" fillId="7" borderId="0" xfId="2" applyNumberFormat="1" applyFont="1" applyFill="1"/>
    <xf numFmtId="164" fontId="39" fillId="0" borderId="2" xfId="2" applyNumberFormat="1" applyFont="1" applyFill="1" applyBorder="1"/>
    <xf numFmtId="164" fontId="39" fillId="0" borderId="0" xfId="0" applyNumberFormat="1" applyFont="1"/>
    <xf numFmtId="0" fontId="43" fillId="0" borderId="0" xfId="6"/>
    <xf numFmtId="0" fontId="45" fillId="0" borderId="0" xfId="0" applyFont="1" applyAlignment="1">
      <alignment horizontal="center"/>
    </xf>
    <xf numFmtId="0" fontId="16" fillId="7" borderId="0" xfId="0" applyFont="1" applyFill="1"/>
    <xf numFmtId="0" fontId="15" fillId="7" borderId="0" xfId="0" applyFont="1" applyFill="1" applyAlignment="1">
      <alignment horizontal="center"/>
    </xf>
    <xf numFmtId="165" fontId="0" fillId="7" borderId="0" xfId="1" applyNumberFormat="1" applyFont="1" applyFill="1"/>
    <xf numFmtId="0" fontId="0" fillId="7" borderId="0" xfId="0" applyFill="1"/>
    <xf numFmtId="0" fontId="44" fillId="0" borderId="0" xfId="0" applyFont="1"/>
    <xf numFmtId="0" fontId="39" fillId="0" borderId="0" xfId="0" applyFont="1"/>
    <xf numFmtId="0" fontId="39" fillId="0" borderId="0" xfId="0" applyFont="1" applyAlignment="1">
      <alignment horizontal="right"/>
    </xf>
    <xf numFmtId="10" fontId="39" fillId="0" borderId="0" xfId="0" applyNumberFormat="1" applyFont="1" applyAlignment="1">
      <alignment horizontal="center"/>
    </xf>
    <xf numFmtId="44" fontId="39" fillId="0" borderId="0" xfId="2" applyFont="1" applyFill="1" applyAlignment="1">
      <alignment horizontal="right"/>
    </xf>
    <xf numFmtId="44" fontId="39" fillId="0" borderId="0" xfId="0" applyNumberFormat="1" applyFont="1" applyAlignment="1">
      <alignment horizontal="right"/>
    </xf>
    <xf numFmtId="44" fontId="39" fillId="0" borderId="0" xfId="0" applyNumberFormat="1" applyFont="1" applyAlignment="1">
      <alignment horizontal="center"/>
    </xf>
    <xf numFmtId="165" fontId="7" fillId="0" borderId="1" xfId="0" applyNumberFormat="1" applyFont="1" applyBorder="1" applyAlignment="1">
      <alignment horizontal="right"/>
    </xf>
    <xf numFmtId="164" fontId="9" fillId="0" borderId="0" xfId="0" applyNumberFormat="1" applyFont="1"/>
    <xf numFmtId="164" fontId="26" fillId="0" borderId="0" xfId="0" applyNumberFormat="1" applyFont="1"/>
    <xf numFmtId="164" fontId="4" fillId="0" borderId="0" xfId="0" applyNumberFormat="1" applyFont="1"/>
    <xf numFmtId="164" fontId="5" fillId="0" borderId="0" xfId="2" applyNumberFormat="1" applyFont="1" applyFill="1" applyBorder="1"/>
    <xf numFmtId="164" fontId="9" fillId="0" borderId="0" xfId="2" applyNumberFormat="1" applyFont="1" applyFill="1" applyBorder="1"/>
    <xf numFmtId="0" fontId="2" fillId="8" borderId="0" xfId="0" applyFont="1" applyFill="1"/>
    <xf numFmtId="9" fontId="10" fillId="0" borderId="0" xfId="3" applyFont="1" applyBorder="1" applyAlignment="1">
      <alignment horizontal="right"/>
    </xf>
    <xf numFmtId="9" fontId="2" fillId="8" borderId="0" xfId="0" applyNumberFormat="1" applyFont="1" applyFill="1"/>
    <xf numFmtId="165" fontId="39" fillId="5" borderId="0" xfId="1" applyNumberFormat="1" applyFont="1" applyFill="1"/>
    <xf numFmtId="165" fontId="39" fillId="5" borderId="0" xfId="1" applyNumberFormat="1" applyFont="1" applyFill="1" applyBorder="1"/>
    <xf numFmtId="165" fontId="39" fillId="7" borderId="0" xfId="1" applyNumberFormat="1" applyFont="1" applyFill="1"/>
    <xf numFmtId="165" fontId="39" fillId="7" borderId="2" xfId="1" applyNumberFormat="1" applyFont="1" applyFill="1" applyBorder="1"/>
    <xf numFmtId="165" fontId="39" fillId="9" borderId="0" xfId="1" applyNumberFormat="1" applyFont="1" applyFill="1"/>
    <xf numFmtId="165" fontId="39" fillId="6" borderId="0" xfId="1" applyNumberFormat="1" applyFont="1" applyFill="1"/>
    <xf numFmtId="165" fontId="39" fillId="4" borderId="0" xfId="1" applyNumberFormat="1" applyFont="1" applyFill="1"/>
    <xf numFmtId="165" fontId="39" fillId="4" borderId="2" xfId="1" applyNumberFormat="1" applyFont="1" applyFill="1" applyBorder="1"/>
    <xf numFmtId="171" fontId="2" fillId="8" borderId="0" xfId="0" applyNumberFormat="1" applyFont="1" applyFill="1"/>
    <xf numFmtId="171" fontId="10" fillId="8" borderId="0" xfId="3" applyNumberFormat="1" applyFont="1" applyFill="1" applyAlignment="1">
      <alignment horizontal="right"/>
    </xf>
    <xf numFmtId="171" fontId="10" fillId="0" borderId="0" xfId="3" applyNumberFormat="1" applyFont="1" applyAlignment="1">
      <alignment horizontal="right"/>
    </xf>
    <xf numFmtId="0" fontId="39" fillId="0" borderId="0" xfId="0" applyFont="1" applyAlignment="1">
      <alignment horizontal="center"/>
    </xf>
    <xf numFmtId="0" fontId="15" fillId="8" borderId="0" xfId="0" applyFont="1" applyFill="1"/>
    <xf numFmtId="164" fontId="15" fillId="8" borderId="0" xfId="0" applyNumberFormat="1" applyFont="1" applyFill="1"/>
    <xf numFmtId="0" fontId="16" fillId="8" borderId="0" xfId="0" applyFont="1" applyFill="1" applyAlignment="1">
      <alignment horizontal="center"/>
    </xf>
    <xf numFmtId="0" fontId="15" fillId="8" borderId="0" xfId="0" applyFont="1" applyFill="1" applyAlignment="1">
      <alignment horizontal="left" wrapText="1"/>
    </xf>
    <xf numFmtId="0" fontId="13" fillId="8" borderId="0" xfId="0" applyFont="1" applyFill="1" applyAlignment="1">
      <alignment horizontal="center" wrapText="1"/>
    </xf>
    <xf numFmtId="0" fontId="45" fillId="0" borderId="0" xfId="0" applyFont="1"/>
    <xf numFmtId="164" fontId="39" fillId="0" borderId="1" xfId="2" applyNumberFormat="1" applyFont="1" applyFill="1" applyBorder="1"/>
    <xf numFmtId="164" fontId="39" fillId="0" borderId="1" xfId="0" applyNumberFormat="1" applyFont="1" applyBorder="1"/>
    <xf numFmtId="0" fontId="1" fillId="8" borderId="0" xfId="0" applyFont="1" applyFill="1"/>
    <xf numFmtId="0" fontId="2" fillId="8" borderId="0" xfId="0" applyFont="1" applyFill="1" applyAlignment="1">
      <alignment horizontal="right"/>
    </xf>
    <xf numFmtId="0" fontId="46" fillId="0" borderId="0" xfId="0" applyFont="1" applyAlignment="1">
      <alignment horizontal="right"/>
    </xf>
    <xf numFmtId="0" fontId="47" fillId="0" borderId="0" xfId="0" applyFont="1"/>
    <xf numFmtId="0" fontId="47" fillId="0" borderId="0" xfId="0" applyFont="1" applyAlignment="1">
      <alignment horizontal="right"/>
    </xf>
    <xf numFmtId="164" fontId="5" fillId="8" borderId="0" xfId="0" applyNumberFormat="1" applyFont="1" applyFill="1"/>
    <xf numFmtId="164" fontId="5" fillId="8" borderId="0" xfId="2" applyNumberFormat="1" applyFont="1" applyFill="1"/>
    <xf numFmtId="0" fontId="13" fillId="0" borderId="0" xfId="0" applyFont="1" applyAlignment="1">
      <alignment horizontal="right" wrapText="1"/>
    </xf>
    <xf numFmtId="0" fontId="48" fillId="0" borderId="0" xfId="0" applyFont="1" applyAlignment="1">
      <alignment horizontal="left"/>
    </xf>
    <xf numFmtId="0" fontId="14" fillId="0" borderId="0" xfId="0" applyFont="1" applyAlignment="1">
      <alignment horizontal="left"/>
    </xf>
    <xf numFmtId="0" fontId="46" fillId="0" borderId="0" xfId="0" applyFont="1"/>
    <xf numFmtId="0" fontId="46" fillId="0" borderId="15" xfId="0" applyFont="1" applyBorder="1"/>
    <xf numFmtId="0" fontId="49" fillId="0" borderId="14" xfId="0" applyFont="1" applyBorder="1"/>
    <xf numFmtId="0" fontId="13" fillId="8" borderId="8" xfId="0" applyFont="1" applyFill="1" applyBorder="1" applyAlignment="1">
      <alignment horizontal="center"/>
    </xf>
    <xf numFmtId="0" fontId="14" fillId="0" borderId="0" xfId="0" applyFont="1" applyAlignment="1">
      <alignment horizontal="left" wrapText="1"/>
    </xf>
    <xf numFmtId="169" fontId="13" fillId="0" borderId="8" xfId="0" applyNumberFormat="1" applyFont="1" applyBorder="1" applyAlignment="1">
      <alignment horizontal="right"/>
    </xf>
    <xf numFmtId="172" fontId="13" fillId="0" borderId="8" xfId="0" applyNumberFormat="1" applyFont="1" applyBorder="1" applyAlignment="1">
      <alignment horizontal="right"/>
    </xf>
    <xf numFmtId="173" fontId="13" fillId="0" borderId="8" xfId="0" applyNumberFormat="1" applyFont="1" applyBorder="1" applyAlignment="1">
      <alignment horizontal="right"/>
    </xf>
    <xf numFmtId="4" fontId="12" fillId="8" borderId="5" xfId="4" applyNumberFormat="1" applyFill="1" applyAlignment="1">
      <alignment horizontal="center" vertical="center"/>
    </xf>
    <xf numFmtId="44" fontId="27" fillId="10" borderId="5" xfId="4" applyNumberFormat="1" applyFont="1" applyFill="1" applyAlignment="1">
      <alignment horizontal="right"/>
    </xf>
    <xf numFmtId="3" fontId="13" fillId="0" borderId="0" xfId="0" applyNumberFormat="1" applyFont="1" applyAlignment="1">
      <alignment horizontal="center"/>
    </xf>
    <xf numFmtId="169" fontId="13" fillId="0" borderId="0" xfId="0" applyNumberFormat="1" applyFont="1" applyAlignment="1">
      <alignment horizontal="right"/>
    </xf>
    <xf numFmtId="173" fontId="13" fillId="0" borderId="0" xfId="0" applyNumberFormat="1" applyFont="1" applyAlignment="1">
      <alignment horizontal="right"/>
    </xf>
    <xf numFmtId="166" fontId="13" fillId="0" borderId="0" xfId="0" applyNumberFormat="1" applyFont="1" applyAlignment="1">
      <alignment horizontal="right"/>
    </xf>
    <xf numFmtId="172" fontId="13" fillId="0" borderId="0" xfId="0" applyNumberFormat="1" applyFont="1" applyAlignment="1">
      <alignment horizontal="right"/>
    </xf>
    <xf numFmtId="166" fontId="13" fillId="0" borderId="0" xfId="0" applyNumberFormat="1" applyFont="1"/>
    <xf numFmtId="0" fontId="39" fillId="0" borderId="2" xfId="0" applyFont="1" applyBorder="1" applyAlignment="1">
      <alignment horizontal="center"/>
    </xf>
    <xf numFmtId="165" fontId="39" fillId="0" borderId="1" xfId="0" applyNumberFormat="1" applyFont="1" applyBorder="1" applyAlignment="1">
      <alignment horizontal="center"/>
    </xf>
    <xf numFmtId="0" fontId="39" fillId="0" borderId="2" xfId="0" applyFont="1" applyBorder="1" applyAlignment="1">
      <alignment horizontal="right"/>
    </xf>
    <xf numFmtId="0" fontId="2" fillId="11" borderId="0" xfId="0" applyFont="1" applyFill="1" applyAlignment="1">
      <alignment horizontal="right"/>
    </xf>
    <xf numFmtId="165" fontId="2" fillId="11" borderId="0" xfId="1" applyNumberFormat="1" applyFont="1" applyFill="1"/>
    <xf numFmtId="0" fontId="2" fillId="11" borderId="0" xfId="0" applyFont="1" applyFill="1"/>
    <xf numFmtId="164" fontId="2" fillId="11" borderId="0" xfId="2" applyNumberFormat="1" applyFont="1" applyFill="1"/>
    <xf numFmtId="0" fontId="1" fillId="11" borderId="0" xfId="0" applyFont="1" applyFill="1"/>
    <xf numFmtId="164" fontId="39" fillId="11" borderId="0" xfId="2" applyNumberFormat="1" applyFont="1" applyFill="1"/>
    <xf numFmtId="0" fontId="4" fillId="11" borderId="0" xfId="0" applyFont="1" applyFill="1" applyAlignment="1">
      <alignment horizontal="right"/>
    </xf>
    <xf numFmtId="165" fontId="39" fillId="11" borderId="0" xfId="1" applyNumberFormat="1" applyFont="1" applyFill="1"/>
    <xf numFmtId="164" fontId="5" fillId="11" borderId="0" xfId="2" applyNumberFormat="1" applyFont="1" applyFill="1"/>
    <xf numFmtId="0" fontId="5" fillId="11" borderId="0" xfId="0" applyFont="1" applyFill="1" applyAlignment="1">
      <alignment horizontal="right"/>
    </xf>
    <xf numFmtId="164" fontId="5" fillId="11" borderId="0" xfId="0" applyNumberFormat="1" applyFont="1" applyFill="1"/>
    <xf numFmtId="0" fontId="1" fillId="11" borderId="0" xfId="0" applyFont="1" applyFill="1" applyAlignment="1">
      <alignment horizontal="right"/>
    </xf>
    <xf numFmtId="165" fontId="1" fillId="11" borderId="0" xfId="1" applyNumberFormat="1" applyFont="1" applyFill="1"/>
    <xf numFmtId="164" fontId="44" fillId="11" borderId="0" xfId="2" applyNumberFormat="1" applyFont="1" applyFill="1"/>
    <xf numFmtId="0" fontId="30" fillId="11" borderId="0" xfId="0" applyFont="1" applyFill="1" applyAlignment="1">
      <alignment horizontal="center"/>
    </xf>
    <xf numFmtId="164" fontId="11" fillId="11" borderId="1" xfId="0" applyNumberFormat="1" applyFont="1" applyFill="1" applyBorder="1"/>
    <xf numFmtId="0" fontId="1" fillId="12" borderId="0" xfId="0" applyFont="1" applyFill="1" applyAlignment="1">
      <alignment horizontal="left"/>
    </xf>
    <xf numFmtId="0" fontId="2" fillId="12" borderId="0" xfId="0" applyFont="1" applyFill="1" applyAlignment="1">
      <alignment horizontal="right"/>
    </xf>
    <xf numFmtId="165" fontId="2" fillId="12" borderId="0" xfId="1" applyNumberFormat="1" applyFont="1" applyFill="1"/>
    <xf numFmtId="0" fontId="2" fillId="12" borderId="0" xfId="0" applyFont="1" applyFill="1"/>
    <xf numFmtId="164" fontId="2" fillId="12" borderId="0" xfId="2" applyNumberFormat="1" applyFont="1" applyFill="1"/>
    <xf numFmtId="0" fontId="1" fillId="12" borderId="0" xfId="0" applyFont="1" applyFill="1"/>
    <xf numFmtId="0" fontId="22" fillId="12" borderId="0" xfId="0" applyFont="1" applyFill="1" applyAlignment="1">
      <alignment horizontal="right"/>
    </xf>
    <xf numFmtId="0" fontId="4" fillId="12" borderId="0" xfId="0" applyFont="1" applyFill="1" applyAlignment="1">
      <alignment horizontal="right"/>
    </xf>
    <xf numFmtId="165" fontId="39" fillId="12" borderId="0" xfId="1" applyNumberFormat="1" applyFont="1" applyFill="1"/>
    <xf numFmtId="164" fontId="5" fillId="12" borderId="0" xfId="2" applyNumberFormat="1" applyFont="1" applyFill="1"/>
    <xf numFmtId="164" fontId="39" fillId="12" borderId="0" xfId="2" applyNumberFormat="1" applyFont="1" applyFill="1"/>
    <xf numFmtId="0" fontId="5" fillId="12" borderId="0" xfId="0" applyFont="1" applyFill="1" applyAlignment="1">
      <alignment horizontal="right"/>
    </xf>
    <xf numFmtId="164" fontId="5" fillId="12" borderId="0" xfId="0" applyNumberFormat="1" applyFont="1" applyFill="1"/>
    <xf numFmtId="165" fontId="39" fillId="12" borderId="2" xfId="1" applyNumberFormat="1" applyFont="1" applyFill="1" applyBorder="1"/>
    <xf numFmtId="0" fontId="1" fillId="12" borderId="0" xfId="0" applyFont="1" applyFill="1" applyAlignment="1">
      <alignment horizontal="right"/>
    </xf>
    <xf numFmtId="165" fontId="1" fillId="12" borderId="0" xfId="1" applyNumberFormat="1" applyFont="1" applyFill="1"/>
    <xf numFmtId="164" fontId="44" fillId="12" borderId="0" xfId="2" applyNumberFormat="1" applyFont="1" applyFill="1"/>
    <xf numFmtId="0" fontId="30" fillId="12" borderId="0" xfId="0" applyFont="1" applyFill="1" applyAlignment="1">
      <alignment horizontal="center"/>
    </xf>
    <xf numFmtId="164" fontId="11" fillId="12" borderId="1" xfId="0" applyNumberFormat="1" applyFont="1" applyFill="1" applyBorder="1"/>
    <xf numFmtId="0" fontId="15" fillId="8" borderId="0" xfId="0" applyFont="1" applyFill="1" applyAlignment="1">
      <alignment horizontal="left"/>
    </xf>
    <xf numFmtId="0" fontId="15" fillId="8" borderId="0" xfId="0" applyFont="1" applyFill="1" applyAlignment="1">
      <alignment horizontal="center"/>
    </xf>
    <xf numFmtId="44" fontId="39" fillId="8" borderId="0" xfId="2" applyFont="1" applyFill="1" applyAlignment="1">
      <alignment horizontal="right"/>
    </xf>
    <xf numFmtId="0" fontId="36" fillId="0" borderId="0" xfId="0" applyFont="1" applyAlignment="1">
      <alignment horizontal="center" wrapText="1"/>
    </xf>
    <xf numFmtId="0" fontId="51" fillId="0" borderId="0" xfId="0" applyFont="1"/>
    <xf numFmtId="4" fontId="51" fillId="0" borderId="0" xfId="0" applyNumberFormat="1" applyFont="1"/>
    <xf numFmtId="0" fontId="52" fillId="0" borderId="0" xfId="0" applyFont="1"/>
    <xf numFmtId="3" fontId="51" fillId="0" borderId="0" xfId="0" applyNumberFormat="1" applyFont="1"/>
    <xf numFmtId="0" fontId="14" fillId="0" borderId="13" xfId="0" applyFont="1" applyBorder="1" applyAlignment="1">
      <alignment horizontal="center"/>
    </xf>
    <xf numFmtId="0" fontId="16" fillId="0" borderId="13" xfId="0" applyFont="1" applyBorder="1" applyAlignment="1">
      <alignment horizontal="center"/>
    </xf>
    <xf numFmtId="0" fontId="50" fillId="0" borderId="0" xfId="0" applyFont="1" applyAlignment="1">
      <alignment horizontal="center"/>
    </xf>
    <xf numFmtId="0" fontId="16" fillId="0" borderId="0" xfId="0" applyFont="1" applyAlignment="1">
      <alignment horizontal="center"/>
    </xf>
    <xf numFmtId="0" fontId="16" fillId="8" borderId="0" xfId="0" applyFont="1" applyFill="1" applyAlignment="1">
      <alignment horizontal="center"/>
    </xf>
    <xf numFmtId="0" fontId="36" fillId="0" borderId="0" xfId="0" applyFont="1" applyAlignment="1">
      <alignment horizontal="center" wrapText="1"/>
    </xf>
    <xf numFmtId="0" fontId="1" fillId="12" borderId="0" xfId="0" applyFont="1" applyFill="1" applyAlignment="1">
      <alignment horizontal="center"/>
    </xf>
    <xf numFmtId="0" fontId="1" fillId="6" borderId="0" xfId="0" applyFont="1" applyFill="1" applyAlignment="1">
      <alignment horizontal="center"/>
    </xf>
    <xf numFmtId="0" fontId="1" fillId="9" borderId="0" xfId="0" applyFont="1" applyFill="1" applyAlignment="1">
      <alignment horizontal="center"/>
    </xf>
    <xf numFmtId="0" fontId="1" fillId="7" borderId="0" xfId="0" applyFont="1" applyFill="1" applyAlignment="1">
      <alignment horizontal="center"/>
    </xf>
    <xf numFmtId="0" fontId="1" fillId="5" borderId="0" xfId="0" applyFont="1" applyFill="1" applyAlignment="1">
      <alignment horizontal="center"/>
    </xf>
    <xf numFmtId="0" fontId="1" fillId="4" borderId="0" xfId="0" applyFont="1" applyFill="1" applyAlignment="1">
      <alignment horizontal="center"/>
    </xf>
    <xf numFmtId="0" fontId="1" fillId="8" borderId="0" xfId="0" applyFont="1" applyFill="1" applyAlignment="1">
      <alignment horizontal="center"/>
    </xf>
    <xf numFmtId="0" fontId="16" fillId="0" borderId="2" xfId="0" applyFont="1" applyBorder="1" applyAlignment="1">
      <alignment horizontal="center"/>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3" fillId="8" borderId="16" xfId="0" applyFont="1" applyFill="1" applyBorder="1" applyAlignment="1">
      <alignment horizontal="center"/>
    </xf>
    <xf numFmtId="0" fontId="13" fillId="8" borderId="17" xfId="0" applyFont="1" applyFill="1" applyBorder="1" applyAlignment="1">
      <alignment horizontal="center"/>
    </xf>
    <xf numFmtId="0" fontId="13" fillId="8" borderId="7" xfId="0" applyFont="1" applyFill="1" applyBorder="1" applyAlignment="1">
      <alignment horizontal="center"/>
    </xf>
  </cellXfs>
  <cellStyles count="7">
    <cellStyle name="Comma" xfId="1" builtinId="3"/>
    <cellStyle name="Currency" xfId="2" builtinId="4"/>
    <cellStyle name="Hyperlink" xfId="6" builtinId="8"/>
    <cellStyle name="Input" xfId="4" builtinId="20"/>
    <cellStyle name="Normal" xfId="0" builtinId="0"/>
    <cellStyle name="Normal 2" xfId="5" xr:uid="{1B3C6DC8-DD1C-554A-93B0-D3AF2710A19B}"/>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6F652"/>
      <color rgb="FF0432FF"/>
      <color rgb="FFFF40FF"/>
      <color rgb="FFE86B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https://www.propertyshark.com/cre/commercial-property/us/fl/lakewood-ranch/lakewood-ranch-cooperate-lot-2/" TargetMode="External"/><Relationship Id="rId1" Type="http://schemas.openxmlformats.org/officeDocument/2006/relationships/hyperlink" Target="https://www.loopnet.com/Listing/4234-Solutions-Ln-Lakewood-Ranch-FL/260888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apolloduck.com/boats-for-sale/commercial-vessels/supply-ship?rid=aa" TargetMode="External"/><Relationship Id="rId2" Type="http://schemas.openxmlformats.org/officeDocument/2006/relationships/hyperlink" Target="https://www.go-shipping.net/ships/research-vsls" TargetMode="External"/><Relationship Id="rId1" Type="http://schemas.openxmlformats.org/officeDocument/2006/relationships/hyperlink" Target="https://www.go-shipping.net/ships/supply-crew-ut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zoomScale="200" zoomScaleNormal="200" workbookViewId="0">
      <selection activeCell="A7" sqref="A7"/>
    </sheetView>
  </sheetViews>
  <sheetFormatPr baseColWidth="10" defaultColWidth="75.6640625" defaultRowHeight="14" x14ac:dyDescent="0.2"/>
  <cols>
    <col min="1" max="1" width="67.1640625" style="204" bestFit="1" customWidth="1"/>
    <col min="2" max="16384" width="75.6640625" style="204"/>
  </cols>
  <sheetData>
    <row r="1" spans="1:1" ht="25" x14ac:dyDescent="0.3">
      <c r="A1" s="431" t="s">
        <v>469</v>
      </c>
    </row>
    <row r="2" spans="1:1" ht="19" x14ac:dyDescent="0.25">
      <c r="A2" s="207" t="s">
        <v>347</v>
      </c>
    </row>
    <row r="3" spans="1:1" ht="19" x14ac:dyDescent="0.25">
      <c r="A3" s="207" t="s">
        <v>348</v>
      </c>
    </row>
    <row r="4" spans="1:1" ht="19" x14ac:dyDescent="0.25">
      <c r="A4" s="207"/>
    </row>
    <row r="6" spans="1:1" ht="19" x14ac:dyDescent="0.25">
      <c r="A6" s="207" t="s">
        <v>343</v>
      </c>
    </row>
    <row r="7" spans="1:1" ht="19" x14ac:dyDescent="0.25">
      <c r="A7" s="208" t="s">
        <v>344</v>
      </c>
    </row>
    <row r="8" spans="1:1" ht="19" x14ac:dyDescent="0.25">
      <c r="A8" s="208" t="s">
        <v>345</v>
      </c>
    </row>
    <row r="9" spans="1:1" ht="19" x14ac:dyDescent="0.25">
      <c r="A9" s="208"/>
    </row>
    <row r="10" spans="1:1" ht="19" x14ac:dyDescent="0.25">
      <c r="A10" s="208"/>
    </row>
    <row r="11" spans="1:1" ht="21" x14ac:dyDescent="0.25">
      <c r="A11" s="205" t="s">
        <v>346</v>
      </c>
    </row>
    <row r="12" spans="1:1" ht="21" x14ac:dyDescent="0.25">
      <c r="A12" s="205"/>
    </row>
    <row r="13" spans="1:1" ht="21" x14ac:dyDescent="0.25">
      <c r="A13" s="206">
        <v>44796</v>
      </c>
    </row>
    <row r="16" spans="1:1" ht="15" x14ac:dyDescent="0.2">
      <c r="A16" s="210" t="s">
        <v>187</v>
      </c>
    </row>
    <row r="17" spans="1:1" x14ac:dyDescent="0.2">
      <c r="A17" s="211"/>
    </row>
    <row r="18" spans="1:1" ht="127" customHeight="1" x14ac:dyDescent="0.2">
      <c r="A18" s="210" t="s">
        <v>188</v>
      </c>
    </row>
    <row r="19" spans="1:1" x14ac:dyDescent="0.2">
      <c r="A19" s="211"/>
    </row>
    <row r="20" spans="1:1" ht="86" customHeight="1" x14ac:dyDescent="0.2">
      <c r="A20" s="210" t="s">
        <v>189</v>
      </c>
    </row>
    <row r="21" spans="1:1" x14ac:dyDescent="0.2">
      <c r="A21" s="211"/>
    </row>
    <row r="22" spans="1:1" ht="70" customHeight="1" x14ac:dyDescent="0.2">
      <c r="A22" s="210" t="s">
        <v>190</v>
      </c>
    </row>
    <row r="23" spans="1:1" x14ac:dyDescent="0.2">
      <c r="A23" s="211"/>
    </row>
    <row r="24" spans="1:1" ht="157" customHeight="1" x14ac:dyDescent="0.2">
      <c r="A24" s="210" t="s">
        <v>191</v>
      </c>
    </row>
  </sheetData>
  <phoneticPr fontId="0" type="noConversion"/>
  <pageMargins left="0.75" right="0.75" top="1" bottom="1" header="0.5" footer="0.5"/>
  <pageSetup orientation="landscape" horizontalDpi="1200" verticalDpi="12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G65"/>
  <sheetViews>
    <sheetView zoomScale="150" workbookViewId="0">
      <pane xSplit="2" ySplit="2" topLeftCell="C19" activePane="bottomRight" state="frozen"/>
      <selection pane="topRight" activeCell="C1" sqref="C1"/>
      <selection pane="bottomLeft" activeCell="A3" sqref="A3"/>
      <selection pane="bottomRight" activeCell="E14" sqref="E14"/>
    </sheetView>
  </sheetViews>
  <sheetFormatPr baseColWidth="10" defaultColWidth="8.83203125" defaultRowHeight="13" x14ac:dyDescent="0.15"/>
  <cols>
    <col min="1" max="1" width="5.83203125" style="8" customWidth="1"/>
    <col min="2" max="2" width="18.5" style="8" bestFit="1" customWidth="1"/>
    <col min="3" max="3" width="8.6640625" style="8" bestFit="1" customWidth="1"/>
    <col min="4" max="4" width="11" style="15" bestFit="1" customWidth="1"/>
    <col min="5" max="17" width="10.83203125" style="7" customWidth="1"/>
    <col min="18" max="20" width="10.83203125" style="8" customWidth="1"/>
    <col min="21" max="21" width="10.83203125" style="7" customWidth="1"/>
    <col min="22" max="24" width="10.83203125" style="8" customWidth="1"/>
    <col min="25" max="33" width="10.83203125" style="7" customWidth="1"/>
    <col min="34" max="36" width="10.83203125" style="8" customWidth="1"/>
    <col min="37" max="37" width="10.83203125" style="7" customWidth="1"/>
    <col min="38" max="40" width="10.83203125" style="8" customWidth="1"/>
    <col min="41" max="53" width="10.83203125" style="7" customWidth="1"/>
    <col min="54" max="56" width="10.83203125" style="8" customWidth="1"/>
    <col min="57" max="57" width="10.83203125" style="7" customWidth="1"/>
    <col min="58" max="60" width="10.83203125" style="8" customWidth="1"/>
    <col min="61" max="69" width="10.83203125" style="7" customWidth="1"/>
    <col min="70" max="72" width="10.83203125" style="8" customWidth="1"/>
    <col min="73" max="73" width="10.83203125" style="7" customWidth="1"/>
    <col min="74" max="76" width="10.83203125" style="8" customWidth="1"/>
    <col min="77" max="84" width="10.83203125" style="7" customWidth="1"/>
    <col min="85" max="16384" width="8.83203125" style="8"/>
  </cols>
  <sheetData>
    <row r="1" spans="1:84" s="2" customFormat="1" x14ac:dyDescent="0.15">
      <c r="A1" s="3" t="s">
        <v>2</v>
      </c>
      <c r="D1" s="1" t="s">
        <v>53</v>
      </c>
      <c r="E1" s="2" t="s">
        <v>64</v>
      </c>
      <c r="F1" s="2" t="s">
        <v>65</v>
      </c>
      <c r="G1" s="2" t="s">
        <v>66</v>
      </c>
      <c r="H1" s="2" t="s">
        <v>18</v>
      </c>
      <c r="I1" s="2" t="s">
        <v>64</v>
      </c>
      <c r="J1" s="2" t="s">
        <v>65</v>
      </c>
      <c r="K1" s="2" t="s">
        <v>66</v>
      </c>
      <c r="L1" s="2" t="s">
        <v>18</v>
      </c>
      <c r="M1" s="2" t="s">
        <v>64</v>
      </c>
      <c r="N1" s="2" t="s">
        <v>65</v>
      </c>
      <c r="O1" s="2" t="s">
        <v>66</v>
      </c>
      <c r="P1" s="2" t="s">
        <v>18</v>
      </c>
      <c r="Q1" s="2" t="s">
        <v>64</v>
      </c>
      <c r="R1" s="2" t="s">
        <v>65</v>
      </c>
      <c r="S1" s="2" t="s">
        <v>66</v>
      </c>
      <c r="T1" s="2" t="s">
        <v>18</v>
      </c>
      <c r="U1" s="2" t="s">
        <v>64</v>
      </c>
      <c r="V1" s="2" t="s">
        <v>65</v>
      </c>
      <c r="W1" s="2" t="s">
        <v>66</v>
      </c>
      <c r="X1" s="2" t="s">
        <v>18</v>
      </c>
      <c r="Y1" s="2" t="s">
        <v>64</v>
      </c>
      <c r="Z1" s="2" t="s">
        <v>65</v>
      </c>
      <c r="AA1" s="2" t="s">
        <v>66</v>
      </c>
      <c r="AB1" s="2" t="s">
        <v>18</v>
      </c>
      <c r="AC1" s="2" t="s">
        <v>64</v>
      </c>
      <c r="AD1" s="2" t="s">
        <v>65</v>
      </c>
      <c r="AE1" s="2" t="s">
        <v>66</v>
      </c>
      <c r="AF1" s="2" t="s">
        <v>18</v>
      </c>
      <c r="AG1" s="2" t="s">
        <v>64</v>
      </c>
      <c r="AH1" s="2" t="s">
        <v>65</v>
      </c>
      <c r="AI1" s="2" t="s">
        <v>66</v>
      </c>
      <c r="AJ1" s="2" t="s">
        <v>18</v>
      </c>
      <c r="AK1" s="2" t="s">
        <v>64</v>
      </c>
      <c r="AL1" s="2" t="s">
        <v>65</v>
      </c>
      <c r="AM1" s="2" t="s">
        <v>66</v>
      </c>
      <c r="AN1" s="2" t="s">
        <v>18</v>
      </c>
      <c r="AO1" s="2" t="s">
        <v>64</v>
      </c>
      <c r="AP1" s="2" t="s">
        <v>65</v>
      </c>
      <c r="AQ1" s="2" t="s">
        <v>66</v>
      </c>
      <c r="AR1" s="2" t="s">
        <v>18</v>
      </c>
      <c r="AS1" s="2" t="s">
        <v>64</v>
      </c>
      <c r="AT1" s="2" t="s">
        <v>65</v>
      </c>
      <c r="AU1" s="2" t="s">
        <v>66</v>
      </c>
      <c r="AV1" s="2" t="s">
        <v>18</v>
      </c>
      <c r="AW1" s="2" t="s">
        <v>64</v>
      </c>
      <c r="AX1" s="2" t="s">
        <v>65</v>
      </c>
      <c r="AY1" s="2" t="s">
        <v>66</v>
      </c>
      <c r="AZ1" s="2" t="s">
        <v>18</v>
      </c>
      <c r="BA1" s="2" t="s">
        <v>64</v>
      </c>
      <c r="BB1" s="2" t="s">
        <v>65</v>
      </c>
      <c r="BC1" s="2" t="s">
        <v>66</v>
      </c>
      <c r="BD1" s="2" t="s">
        <v>18</v>
      </c>
      <c r="BE1" s="2" t="s">
        <v>64</v>
      </c>
      <c r="BF1" s="2" t="s">
        <v>65</v>
      </c>
      <c r="BG1" s="2" t="s">
        <v>66</v>
      </c>
      <c r="BH1" s="2" t="s">
        <v>18</v>
      </c>
      <c r="BI1" s="2" t="s">
        <v>64</v>
      </c>
      <c r="BJ1" s="2" t="s">
        <v>65</v>
      </c>
      <c r="BK1" s="2" t="s">
        <v>66</v>
      </c>
      <c r="BL1" s="2" t="s">
        <v>18</v>
      </c>
      <c r="BM1" s="2" t="s">
        <v>64</v>
      </c>
      <c r="BN1" s="2" t="s">
        <v>65</v>
      </c>
      <c r="BO1" s="2" t="s">
        <v>66</v>
      </c>
      <c r="BP1" s="2" t="s">
        <v>18</v>
      </c>
      <c r="BQ1" s="2" t="s">
        <v>64</v>
      </c>
      <c r="BR1" s="2" t="s">
        <v>65</v>
      </c>
      <c r="BS1" s="2" t="s">
        <v>66</v>
      </c>
      <c r="BT1" s="2" t="s">
        <v>18</v>
      </c>
      <c r="BU1" s="2" t="s">
        <v>64</v>
      </c>
      <c r="BV1" s="2" t="s">
        <v>65</v>
      </c>
      <c r="BW1" s="2" t="s">
        <v>66</v>
      </c>
      <c r="BX1" s="2" t="s">
        <v>18</v>
      </c>
      <c r="BY1" s="2" t="s">
        <v>64</v>
      </c>
      <c r="BZ1" s="2" t="s">
        <v>65</v>
      </c>
      <c r="CA1" s="2" t="s">
        <v>66</v>
      </c>
      <c r="CB1" s="2" t="s">
        <v>18</v>
      </c>
      <c r="CC1" s="2" t="s">
        <v>64</v>
      </c>
      <c r="CD1" s="2" t="s">
        <v>65</v>
      </c>
      <c r="CE1" s="2" t="s">
        <v>66</v>
      </c>
      <c r="CF1" s="2" t="s">
        <v>18</v>
      </c>
    </row>
    <row r="2" spans="1:84" s="2" customFormat="1" x14ac:dyDescent="0.15">
      <c r="E2" s="2" t="s">
        <v>43</v>
      </c>
      <c r="F2" s="2" t="s">
        <v>43</v>
      </c>
      <c r="G2" s="2" t="s">
        <v>43</v>
      </c>
      <c r="H2" s="2" t="s">
        <v>43</v>
      </c>
      <c r="I2" s="2" t="s">
        <v>47</v>
      </c>
      <c r="J2" s="2" t="s">
        <v>47</v>
      </c>
      <c r="K2" s="2" t="s">
        <v>47</v>
      </c>
      <c r="L2" s="2" t="s">
        <v>47</v>
      </c>
      <c r="M2" s="2" t="s">
        <v>48</v>
      </c>
      <c r="N2" s="2" t="s">
        <v>48</v>
      </c>
      <c r="O2" s="2" t="s">
        <v>48</v>
      </c>
      <c r="P2" s="2" t="s">
        <v>48</v>
      </c>
      <c r="Q2" s="2" t="s">
        <v>49</v>
      </c>
      <c r="R2" s="2" t="s">
        <v>49</v>
      </c>
      <c r="S2" s="2" t="s">
        <v>49</v>
      </c>
      <c r="T2" s="2" t="s">
        <v>49</v>
      </c>
      <c r="U2" s="2" t="s">
        <v>193</v>
      </c>
      <c r="V2" s="2" t="s">
        <v>193</v>
      </c>
      <c r="W2" s="2" t="s">
        <v>193</v>
      </c>
      <c r="X2" s="2" t="s">
        <v>193</v>
      </c>
      <c r="Y2" s="2" t="s">
        <v>268</v>
      </c>
      <c r="Z2" s="2" t="s">
        <v>268</v>
      </c>
      <c r="AA2" s="2" t="s">
        <v>268</v>
      </c>
      <c r="AB2" s="2" t="s">
        <v>268</v>
      </c>
      <c r="AC2" s="2" t="s">
        <v>269</v>
      </c>
      <c r="AD2" s="2" t="s">
        <v>269</v>
      </c>
      <c r="AE2" s="2" t="s">
        <v>269</v>
      </c>
      <c r="AF2" s="2" t="s">
        <v>269</v>
      </c>
      <c r="AG2" s="2" t="s">
        <v>270</v>
      </c>
      <c r="AH2" s="2" t="s">
        <v>270</v>
      </c>
      <c r="AI2" s="2" t="s">
        <v>270</v>
      </c>
      <c r="AJ2" s="2" t="s">
        <v>270</v>
      </c>
      <c r="AK2" s="2" t="s">
        <v>271</v>
      </c>
      <c r="AL2" s="2" t="s">
        <v>271</v>
      </c>
      <c r="AM2" s="2" t="s">
        <v>271</v>
      </c>
      <c r="AN2" s="2" t="s">
        <v>271</v>
      </c>
      <c r="AO2" s="2" t="s">
        <v>272</v>
      </c>
      <c r="AP2" s="2" t="s">
        <v>272</v>
      </c>
      <c r="AQ2" s="2" t="s">
        <v>272</v>
      </c>
      <c r="AR2" s="2" t="s">
        <v>272</v>
      </c>
      <c r="AS2" s="2" t="s">
        <v>274</v>
      </c>
      <c r="AT2" s="2" t="s">
        <v>274</v>
      </c>
      <c r="AU2" s="2" t="s">
        <v>274</v>
      </c>
      <c r="AV2" s="2" t="s">
        <v>274</v>
      </c>
      <c r="AW2" s="2" t="s">
        <v>275</v>
      </c>
      <c r="AX2" s="2" t="s">
        <v>275</v>
      </c>
      <c r="AY2" s="2" t="s">
        <v>275</v>
      </c>
      <c r="AZ2" s="2" t="s">
        <v>275</v>
      </c>
      <c r="BA2" s="2" t="s">
        <v>276</v>
      </c>
      <c r="BB2" s="2" t="s">
        <v>276</v>
      </c>
      <c r="BC2" s="2" t="s">
        <v>276</v>
      </c>
      <c r="BD2" s="2" t="s">
        <v>276</v>
      </c>
      <c r="BE2" s="2" t="s">
        <v>277</v>
      </c>
      <c r="BF2" s="2" t="s">
        <v>277</v>
      </c>
      <c r="BG2" s="2" t="s">
        <v>277</v>
      </c>
      <c r="BH2" s="2" t="s">
        <v>277</v>
      </c>
      <c r="BI2" s="2" t="s">
        <v>278</v>
      </c>
      <c r="BJ2" s="2" t="s">
        <v>278</v>
      </c>
      <c r="BK2" s="2" t="s">
        <v>278</v>
      </c>
      <c r="BL2" s="2" t="s">
        <v>278</v>
      </c>
      <c r="BM2" s="2" t="s">
        <v>279</v>
      </c>
      <c r="BN2" s="2" t="s">
        <v>279</v>
      </c>
      <c r="BO2" s="2" t="s">
        <v>279</v>
      </c>
      <c r="BP2" s="2" t="s">
        <v>279</v>
      </c>
      <c r="BQ2" s="2" t="s">
        <v>280</v>
      </c>
      <c r="BR2" s="2" t="s">
        <v>280</v>
      </c>
      <c r="BS2" s="2" t="s">
        <v>280</v>
      </c>
      <c r="BT2" s="2" t="s">
        <v>280</v>
      </c>
      <c r="BU2" s="2" t="s">
        <v>281</v>
      </c>
      <c r="BV2" s="2" t="s">
        <v>281</v>
      </c>
      <c r="BW2" s="2" t="s">
        <v>281</v>
      </c>
      <c r="BX2" s="2" t="s">
        <v>281</v>
      </c>
      <c r="BY2" s="2" t="s">
        <v>282</v>
      </c>
      <c r="BZ2" s="2" t="s">
        <v>282</v>
      </c>
      <c r="CA2" s="2" t="s">
        <v>282</v>
      </c>
      <c r="CB2" s="2" t="s">
        <v>282</v>
      </c>
      <c r="CC2" s="2" t="s">
        <v>283</v>
      </c>
      <c r="CD2" s="2" t="s">
        <v>283</v>
      </c>
      <c r="CE2" s="2" t="s">
        <v>283</v>
      </c>
      <c r="CF2" s="2" t="s">
        <v>283</v>
      </c>
    </row>
    <row r="3" spans="1:84" s="5" customFormat="1" x14ac:dyDescent="0.15">
      <c r="A3" s="3"/>
      <c r="B3" s="6"/>
      <c r="C3" s="6"/>
      <c r="D3" s="4"/>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row>
    <row r="4" spans="1:84" s="5" customFormat="1" x14ac:dyDescent="0.15">
      <c r="A4" s="120" t="str">
        <f>'Staffing Plan'!$A$36</f>
        <v>ENGINEERING</v>
      </c>
      <c r="B4" s="116"/>
      <c r="C4" s="116"/>
      <c r="D4" s="174"/>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row>
    <row r="5" spans="1:84" s="11" customFormat="1" x14ac:dyDescent="0.15">
      <c r="A5" s="120"/>
      <c r="B5" s="116" t="s">
        <v>1</v>
      </c>
      <c r="C5" s="116"/>
      <c r="D5" s="175" t="s">
        <v>52</v>
      </c>
      <c r="E5" s="176">
        <f>'Staffing Plan'!CM45</f>
        <v>43031.25</v>
      </c>
      <c r="F5" s="176">
        <f>'Staffing Plan'!CN45</f>
        <v>43265.625</v>
      </c>
      <c r="G5" s="176">
        <f>'Staffing Plan'!CO45</f>
        <v>43500.000000000007</v>
      </c>
      <c r="H5" s="176">
        <f>'Staffing Plan'!CP45</f>
        <v>43734.375000000007</v>
      </c>
      <c r="I5" s="176">
        <f>'Staffing Plan'!CQ45</f>
        <v>237121.71000000002</v>
      </c>
      <c r="J5" s="176">
        <f>'Staffing Plan'!CR45</f>
        <v>238385.68500000006</v>
      </c>
      <c r="K5" s="176">
        <f>'Staffing Plan'!CS45</f>
        <v>239649.66000000006</v>
      </c>
      <c r="L5" s="176">
        <f>'Staffing Plan'!CT45</f>
        <v>240913.63500000004</v>
      </c>
      <c r="M5" s="176">
        <f>'Staffing Plan'!CU45</f>
        <v>242177.61000000004</v>
      </c>
      <c r="N5" s="176">
        <f>'Staffing Plan'!CV45</f>
        <v>243441.58500000008</v>
      </c>
      <c r="O5" s="176">
        <f>'Staffing Plan'!CW45</f>
        <v>244705.56000000011</v>
      </c>
      <c r="P5" s="176">
        <f>'Staffing Plan'!CX45</f>
        <v>245969.53500000009</v>
      </c>
      <c r="Q5" s="176">
        <f>'Staffing Plan'!CY45</f>
        <v>247233.51000000015</v>
      </c>
      <c r="R5" s="176">
        <f>'Staffing Plan'!CZ45</f>
        <v>248497.48500000016</v>
      </c>
      <c r="S5" s="176">
        <f>'Staffing Plan'!DA45</f>
        <v>249761.46000000014</v>
      </c>
      <c r="T5" s="176">
        <f>'Staffing Plan'!DB45</f>
        <v>251025.43500000017</v>
      </c>
      <c r="U5" s="176">
        <f>'Staffing Plan'!DC45</f>
        <v>252289.41000000015</v>
      </c>
      <c r="V5" s="176">
        <f>'Staffing Plan'!DD45</f>
        <v>253553.38500000018</v>
      </c>
      <c r="W5" s="176">
        <f>'Staffing Plan'!DE45</f>
        <v>254817.36000000019</v>
      </c>
      <c r="X5" s="176">
        <f>'Staffing Plan'!DF45</f>
        <v>256081.3350000002</v>
      </c>
      <c r="Y5" s="176">
        <f>'Staffing Plan'!DG45</f>
        <v>257345.3100000002</v>
      </c>
      <c r="Z5" s="176">
        <f>'Staffing Plan'!DH45</f>
        <v>258609.28500000021</v>
      </c>
      <c r="AA5" s="176">
        <f>'Staffing Plan'!DI45</f>
        <v>259873.26000000024</v>
      </c>
      <c r="AB5" s="176">
        <f>'Staffing Plan'!DJ45</f>
        <v>261137.23500000022</v>
      </c>
      <c r="AC5" s="176">
        <f>'Staffing Plan'!DK45</f>
        <v>262401.21000000025</v>
      </c>
      <c r="AD5" s="176">
        <f>'Staffing Plan'!DL45</f>
        <v>263665.18500000023</v>
      </c>
      <c r="AE5" s="176">
        <f>'Staffing Plan'!DM45</f>
        <v>264929.16000000027</v>
      </c>
      <c r="AF5" s="176">
        <f>'Staffing Plan'!DN45</f>
        <v>266193.13500000024</v>
      </c>
      <c r="AG5" s="176">
        <f>'Staffing Plan'!DO45</f>
        <v>267457.11000000022</v>
      </c>
      <c r="AH5" s="176">
        <f>'Staffing Plan'!DP45</f>
        <v>268721.08500000031</v>
      </c>
      <c r="AI5" s="176">
        <f>'Staffing Plan'!DQ45</f>
        <v>269985.06000000029</v>
      </c>
      <c r="AJ5" s="176">
        <f>'Staffing Plan'!DR45</f>
        <v>271249.03500000038</v>
      </c>
      <c r="AK5" s="176">
        <f>'Staffing Plan'!DS45</f>
        <v>272513.01000000036</v>
      </c>
      <c r="AL5" s="176">
        <f>'Staffing Plan'!DT45</f>
        <v>273776.98500000034</v>
      </c>
      <c r="AM5" s="176">
        <f>'Staffing Plan'!DU45</f>
        <v>275040.96000000037</v>
      </c>
      <c r="AN5" s="176">
        <f>'Staffing Plan'!DV45</f>
        <v>276304.93500000041</v>
      </c>
      <c r="AO5" s="176">
        <f>'Staffing Plan'!DW45</f>
        <v>277568.91000000038</v>
      </c>
      <c r="AP5" s="176">
        <f>'Staffing Plan'!DX45</f>
        <v>278832.88500000036</v>
      </c>
      <c r="AQ5" s="176">
        <f>'Staffing Plan'!DY45</f>
        <v>280096.86000000039</v>
      </c>
      <c r="AR5" s="176">
        <f>'Staffing Plan'!DZ45</f>
        <v>281360.83500000037</v>
      </c>
      <c r="AS5" s="176">
        <f>'Staffing Plan'!EA45</f>
        <v>282624.81000000041</v>
      </c>
      <c r="AT5" s="176">
        <f>'Staffing Plan'!EB45</f>
        <v>283888.78500000044</v>
      </c>
      <c r="AU5" s="176">
        <f>'Staffing Plan'!EC45</f>
        <v>285152.76000000042</v>
      </c>
      <c r="AV5" s="176">
        <f>'Staffing Plan'!ED45</f>
        <v>286416.73500000045</v>
      </c>
      <c r="AW5" s="176">
        <f>'Staffing Plan'!EE45</f>
        <v>287680.71000000043</v>
      </c>
      <c r="AX5" s="176">
        <f>'Staffing Plan'!EF45</f>
        <v>288944.68500000041</v>
      </c>
      <c r="AY5" s="176">
        <f>'Staffing Plan'!EG45</f>
        <v>290208.6600000005</v>
      </c>
      <c r="AZ5" s="176">
        <f>'Staffing Plan'!EH45</f>
        <v>291472.63500000047</v>
      </c>
      <c r="BA5" s="176">
        <f>'Staffing Plan'!EI45</f>
        <v>292736.61000000051</v>
      </c>
      <c r="BB5" s="176">
        <f>'Staffing Plan'!EJ45</f>
        <v>294000.58500000054</v>
      </c>
      <c r="BC5" s="176">
        <f>'Staffing Plan'!EK45</f>
        <v>295264.56000000052</v>
      </c>
      <c r="BD5" s="176">
        <f>'Staffing Plan'!EL45</f>
        <v>296528.53500000056</v>
      </c>
      <c r="BE5" s="176">
        <f>'Staffing Plan'!EM45</f>
        <v>297792.51000000053</v>
      </c>
      <c r="BF5" s="176">
        <f>'Staffing Plan'!EN45</f>
        <v>299056.48500000057</v>
      </c>
      <c r="BG5" s="176">
        <f>'Staffing Plan'!EO45</f>
        <v>300320.46000000054</v>
      </c>
      <c r="BH5" s="176">
        <f>'Staffing Plan'!EP45</f>
        <v>301584.43500000058</v>
      </c>
      <c r="BI5" s="176">
        <f>'Staffing Plan'!EQ45</f>
        <v>302848.41000000061</v>
      </c>
      <c r="BJ5" s="176">
        <f>'Staffing Plan'!ER45</f>
        <v>304112.38500000059</v>
      </c>
      <c r="BK5" s="176">
        <f>'Staffing Plan'!ES45</f>
        <v>305376.36000000057</v>
      </c>
      <c r="BL5" s="176">
        <f>'Staffing Plan'!ET45</f>
        <v>306640.3350000006</v>
      </c>
      <c r="BM5" s="176">
        <f>'Staffing Plan'!EU45</f>
        <v>307904.31000000064</v>
      </c>
      <c r="BN5" s="176">
        <f>'Staffing Plan'!EV45</f>
        <v>309168.28500000061</v>
      </c>
      <c r="BO5" s="176">
        <f>'Staffing Plan'!EW45</f>
        <v>310432.26000000065</v>
      </c>
      <c r="BP5" s="176">
        <f>'Staffing Plan'!EX45</f>
        <v>311696.23500000068</v>
      </c>
      <c r="BQ5" s="176">
        <f>'Staffing Plan'!EY45</f>
        <v>312960.21000000066</v>
      </c>
      <c r="BR5" s="176">
        <f>'Staffing Plan'!EZ45</f>
        <v>314224.1850000007</v>
      </c>
      <c r="BS5" s="176">
        <f>'Staffing Plan'!FA45</f>
        <v>315488.16000000067</v>
      </c>
      <c r="BT5" s="176">
        <f>'Staffing Plan'!FB45</f>
        <v>316752.13500000071</v>
      </c>
      <c r="BU5" s="176">
        <f>'Staffing Plan'!FC45</f>
        <v>318016.11000000068</v>
      </c>
      <c r="BV5" s="176">
        <f>'Staffing Plan'!FD45</f>
        <v>319280.08500000072</v>
      </c>
      <c r="BW5" s="176">
        <f>'Staffing Plan'!FE45</f>
        <v>320544.06000000075</v>
      </c>
      <c r="BX5" s="176">
        <f>'Staffing Plan'!FF45</f>
        <v>321808.03500000073</v>
      </c>
      <c r="BY5" s="176">
        <f>'Staffing Plan'!FG45</f>
        <v>323072.01000000077</v>
      </c>
      <c r="BZ5" s="176">
        <f>'Staffing Plan'!FH45</f>
        <v>324335.9850000008</v>
      </c>
      <c r="CA5" s="176">
        <f>'Staffing Plan'!FI45</f>
        <v>325599.96000000078</v>
      </c>
      <c r="CB5" s="176">
        <f>'Staffing Plan'!FJ45</f>
        <v>326863.93500000081</v>
      </c>
      <c r="CC5" s="176">
        <f>'Staffing Plan'!FK45</f>
        <v>328127.91000000079</v>
      </c>
      <c r="CD5" s="176">
        <f>'Staffing Plan'!FL45</f>
        <v>329391.88500000077</v>
      </c>
      <c r="CE5" s="176">
        <f>'Staffing Plan'!FM45</f>
        <v>330655.8600000008</v>
      </c>
      <c r="CF5" s="176">
        <f>'Staffing Plan'!FN45</f>
        <v>331919.83500000084</v>
      </c>
    </row>
    <row r="6" spans="1:84" x14ac:dyDescent="0.15">
      <c r="A6" s="120"/>
      <c r="B6" s="126" t="s">
        <v>152</v>
      </c>
      <c r="C6" s="116"/>
      <c r="D6" s="177" t="s">
        <v>45</v>
      </c>
      <c r="E6" s="123">
        <v>1000</v>
      </c>
      <c r="F6" s="123">
        <f>E6*1.0075</f>
        <v>1007.5000000000001</v>
      </c>
      <c r="G6" s="123">
        <f t="shared" ref="G6:BR6" si="0">F6*1.0075</f>
        <v>1015.0562500000002</v>
      </c>
      <c r="H6" s="123">
        <f t="shared" si="0"/>
        <v>1022.6691718750003</v>
      </c>
      <c r="I6" s="123">
        <f t="shared" si="0"/>
        <v>1030.3391906640629</v>
      </c>
      <c r="J6" s="123">
        <f t="shared" si="0"/>
        <v>1038.0667345940435</v>
      </c>
      <c r="K6" s="123">
        <f t="shared" si="0"/>
        <v>1045.852235103499</v>
      </c>
      <c r="L6" s="123">
        <f t="shared" si="0"/>
        <v>1053.6961268667753</v>
      </c>
      <c r="M6" s="123">
        <f t="shared" si="0"/>
        <v>1061.5988478182762</v>
      </c>
      <c r="N6" s="123">
        <f t="shared" si="0"/>
        <v>1069.5608391769133</v>
      </c>
      <c r="O6" s="123">
        <f t="shared" si="0"/>
        <v>1077.5825454707401</v>
      </c>
      <c r="P6" s="123">
        <f t="shared" si="0"/>
        <v>1085.6644145617706</v>
      </c>
      <c r="Q6" s="123">
        <f t="shared" si="0"/>
        <v>1093.806897670984</v>
      </c>
      <c r="R6" s="123">
        <f t="shared" si="0"/>
        <v>1102.0104494035165</v>
      </c>
      <c r="S6" s="123">
        <f t="shared" si="0"/>
        <v>1110.275527774043</v>
      </c>
      <c r="T6" s="123">
        <f t="shared" si="0"/>
        <v>1118.6025942323483</v>
      </c>
      <c r="U6" s="123">
        <f t="shared" si="0"/>
        <v>1126.992113689091</v>
      </c>
      <c r="V6" s="123">
        <f t="shared" si="0"/>
        <v>1135.4445545417593</v>
      </c>
      <c r="W6" s="123">
        <f t="shared" si="0"/>
        <v>1143.9603887008225</v>
      </c>
      <c r="X6" s="123">
        <f t="shared" si="0"/>
        <v>1152.5400916160788</v>
      </c>
      <c r="Y6" s="123">
        <f t="shared" si="0"/>
        <v>1161.1841423031995</v>
      </c>
      <c r="Z6" s="123">
        <f t="shared" si="0"/>
        <v>1169.8930233704734</v>
      </c>
      <c r="AA6" s="123">
        <f t="shared" si="0"/>
        <v>1178.6672210457521</v>
      </c>
      <c r="AB6" s="123">
        <f t="shared" si="0"/>
        <v>1187.5072252035952</v>
      </c>
      <c r="AC6" s="123">
        <f t="shared" si="0"/>
        <v>1196.4135293926222</v>
      </c>
      <c r="AD6" s="123">
        <f t="shared" si="0"/>
        <v>1205.386630863067</v>
      </c>
      <c r="AE6" s="123">
        <f t="shared" si="0"/>
        <v>1214.4270305945402</v>
      </c>
      <c r="AF6" s="123">
        <f t="shared" si="0"/>
        <v>1223.5352333239994</v>
      </c>
      <c r="AG6" s="123">
        <f t="shared" si="0"/>
        <v>1232.7117475739294</v>
      </c>
      <c r="AH6" s="123">
        <f t="shared" si="0"/>
        <v>1241.9570856807341</v>
      </c>
      <c r="AI6" s="123">
        <f t="shared" si="0"/>
        <v>1251.2717638233396</v>
      </c>
      <c r="AJ6" s="123">
        <f t="shared" si="0"/>
        <v>1260.6563020520148</v>
      </c>
      <c r="AK6" s="123">
        <f t="shared" si="0"/>
        <v>1270.111224317405</v>
      </c>
      <c r="AL6" s="123">
        <f t="shared" si="0"/>
        <v>1279.6370584997856</v>
      </c>
      <c r="AM6" s="123">
        <f t="shared" si="0"/>
        <v>1289.234336438534</v>
      </c>
      <c r="AN6" s="123">
        <f t="shared" si="0"/>
        <v>1298.9035939618232</v>
      </c>
      <c r="AO6" s="123">
        <f t="shared" si="0"/>
        <v>1308.6453709165369</v>
      </c>
      <c r="AP6" s="123">
        <f t="shared" si="0"/>
        <v>1318.4602111984109</v>
      </c>
      <c r="AQ6" s="123">
        <f t="shared" si="0"/>
        <v>1328.3486627823991</v>
      </c>
      <c r="AR6" s="123">
        <f t="shared" si="0"/>
        <v>1338.3112777532672</v>
      </c>
      <c r="AS6" s="123">
        <f t="shared" si="0"/>
        <v>1348.3486123364169</v>
      </c>
      <c r="AT6" s="123">
        <f t="shared" si="0"/>
        <v>1358.4612269289401</v>
      </c>
      <c r="AU6" s="123">
        <f t="shared" si="0"/>
        <v>1368.6496861309072</v>
      </c>
      <c r="AV6" s="123">
        <f t="shared" si="0"/>
        <v>1378.9145587768892</v>
      </c>
      <c r="AW6" s="123">
        <f t="shared" si="0"/>
        <v>1389.2564179677158</v>
      </c>
      <c r="AX6" s="123">
        <f t="shared" si="0"/>
        <v>1399.6758411024739</v>
      </c>
      <c r="AY6" s="123">
        <f t="shared" si="0"/>
        <v>1410.1734099107425</v>
      </c>
      <c r="AZ6" s="123">
        <f t="shared" si="0"/>
        <v>1420.7497104850731</v>
      </c>
      <c r="BA6" s="123">
        <f t="shared" si="0"/>
        <v>1431.4053333137113</v>
      </c>
      <c r="BB6" s="123">
        <f t="shared" si="0"/>
        <v>1442.1408733135643</v>
      </c>
      <c r="BC6" s="123">
        <f t="shared" si="0"/>
        <v>1452.956929863416</v>
      </c>
      <c r="BD6" s="123">
        <f t="shared" si="0"/>
        <v>1463.8541068373918</v>
      </c>
      <c r="BE6" s="123">
        <f t="shared" si="0"/>
        <v>1474.8330126386722</v>
      </c>
      <c r="BF6" s="123">
        <f t="shared" si="0"/>
        <v>1485.8942602334623</v>
      </c>
      <c r="BG6" s="123">
        <f t="shared" si="0"/>
        <v>1497.0384671852134</v>
      </c>
      <c r="BH6" s="123">
        <f t="shared" si="0"/>
        <v>1508.2662556891025</v>
      </c>
      <c r="BI6" s="123">
        <f t="shared" si="0"/>
        <v>1519.578252606771</v>
      </c>
      <c r="BJ6" s="123">
        <f t="shared" si="0"/>
        <v>1530.9750895013219</v>
      </c>
      <c r="BK6" s="123">
        <f t="shared" si="0"/>
        <v>1542.457402672582</v>
      </c>
      <c r="BL6" s="123">
        <f t="shared" si="0"/>
        <v>1554.0258331926266</v>
      </c>
      <c r="BM6" s="123">
        <f t="shared" si="0"/>
        <v>1565.6810269415714</v>
      </c>
      <c r="BN6" s="123">
        <f t="shared" si="0"/>
        <v>1577.4236346436332</v>
      </c>
      <c r="BO6" s="123">
        <f t="shared" si="0"/>
        <v>1589.2543119034606</v>
      </c>
      <c r="BP6" s="123">
        <f t="shared" si="0"/>
        <v>1601.1737192427365</v>
      </c>
      <c r="BQ6" s="123">
        <f t="shared" si="0"/>
        <v>1613.182522137057</v>
      </c>
      <c r="BR6" s="123">
        <f t="shared" si="0"/>
        <v>1625.2813910530851</v>
      </c>
      <c r="BS6" s="123">
        <f t="shared" ref="BS6:CF6" si="1">BR6*1.0075</f>
        <v>1637.4710014859834</v>
      </c>
      <c r="BT6" s="123">
        <f t="shared" si="1"/>
        <v>1649.7520339971284</v>
      </c>
      <c r="BU6" s="123">
        <f t="shared" si="1"/>
        <v>1662.1251742521069</v>
      </c>
      <c r="BV6" s="123">
        <f t="shared" si="1"/>
        <v>1674.591113058998</v>
      </c>
      <c r="BW6" s="123">
        <f t="shared" si="1"/>
        <v>1687.1505464069405</v>
      </c>
      <c r="BX6" s="123">
        <f t="shared" si="1"/>
        <v>1699.8041755049926</v>
      </c>
      <c r="BY6" s="123">
        <f t="shared" si="1"/>
        <v>1712.5527068212803</v>
      </c>
      <c r="BZ6" s="123">
        <f t="shared" si="1"/>
        <v>1725.3968521224399</v>
      </c>
      <c r="CA6" s="123">
        <f t="shared" si="1"/>
        <v>1738.3373285133582</v>
      </c>
      <c r="CB6" s="123">
        <f t="shared" si="1"/>
        <v>1751.3748584772086</v>
      </c>
      <c r="CC6" s="123">
        <f t="shared" si="1"/>
        <v>1764.5101699157879</v>
      </c>
      <c r="CD6" s="123">
        <f t="shared" si="1"/>
        <v>1777.7439961901564</v>
      </c>
      <c r="CE6" s="123">
        <f t="shared" si="1"/>
        <v>1791.0770761615827</v>
      </c>
      <c r="CF6" s="123">
        <f t="shared" si="1"/>
        <v>1804.5101542327948</v>
      </c>
    </row>
    <row r="7" spans="1:84" x14ac:dyDescent="0.15">
      <c r="A7" s="120"/>
      <c r="B7" s="116" t="s">
        <v>40</v>
      </c>
      <c r="C7" s="116"/>
      <c r="D7" s="177" t="s">
        <v>45</v>
      </c>
      <c r="E7" s="123">
        <v>1000</v>
      </c>
      <c r="F7" s="123">
        <f>E7*1.0075</f>
        <v>1007.5000000000001</v>
      </c>
      <c r="G7" s="123">
        <f t="shared" ref="G7:BR7" si="2">F7*1.0075</f>
        <v>1015.0562500000002</v>
      </c>
      <c r="H7" s="123">
        <f t="shared" si="2"/>
        <v>1022.6691718750003</v>
      </c>
      <c r="I7" s="123">
        <f t="shared" si="2"/>
        <v>1030.3391906640629</v>
      </c>
      <c r="J7" s="123">
        <f t="shared" si="2"/>
        <v>1038.0667345940435</v>
      </c>
      <c r="K7" s="123">
        <f t="shared" si="2"/>
        <v>1045.852235103499</v>
      </c>
      <c r="L7" s="123">
        <f t="shared" si="2"/>
        <v>1053.6961268667753</v>
      </c>
      <c r="M7" s="123">
        <f t="shared" si="2"/>
        <v>1061.5988478182762</v>
      </c>
      <c r="N7" s="123">
        <f t="shared" si="2"/>
        <v>1069.5608391769133</v>
      </c>
      <c r="O7" s="123">
        <f t="shared" si="2"/>
        <v>1077.5825454707401</v>
      </c>
      <c r="P7" s="123">
        <f t="shared" si="2"/>
        <v>1085.6644145617706</v>
      </c>
      <c r="Q7" s="123">
        <f t="shared" si="2"/>
        <v>1093.806897670984</v>
      </c>
      <c r="R7" s="123">
        <f t="shared" si="2"/>
        <v>1102.0104494035165</v>
      </c>
      <c r="S7" s="123">
        <f t="shared" si="2"/>
        <v>1110.275527774043</v>
      </c>
      <c r="T7" s="123">
        <f t="shared" si="2"/>
        <v>1118.6025942323483</v>
      </c>
      <c r="U7" s="123">
        <f t="shared" si="2"/>
        <v>1126.992113689091</v>
      </c>
      <c r="V7" s="123">
        <f t="shared" si="2"/>
        <v>1135.4445545417593</v>
      </c>
      <c r="W7" s="123">
        <f t="shared" si="2"/>
        <v>1143.9603887008225</v>
      </c>
      <c r="X7" s="123">
        <f t="shared" si="2"/>
        <v>1152.5400916160788</v>
      </c>
      <c r="Y7" s="123">
        <f t="shared" si="2"/>
        <v>1161.1841423031995</v>
      </c>
      <c r="Z7" s="123">
        <f t="shared" si="2"/>
        <v>1169.8930233704734</v>
      </c>
      <c r="AA7" s="123">
        <f t="shared" si="2"/>
        <v>1178.6672210457521</v>
      </c>
      <c r="AB7" s="123">
        <f t="shared" si="2"/>
        <v>1187.5072252035952</v>
      </c>
      <c r="AC7" s="123">
        <f t="shared" si="2"/>
        <v>1196.4135293926222</v>
      </c>
      <c r="AD7" s="123">
        <f t="shared" si="2"/>
        <v>1205.386630863067</v>
      </c>
      <c r="AE7" s="123">
        <f t="shared" si="2"/>
        <v>1214.4270305945402</v>
      </c>
      <c r="AF7" s="123">
        <f t="shared" si="2"/>
        <v>1223.5352333239994</v>
      </c>
      <c r="AG7" s="123">
        <f t="shared" si="2"/>
        <v>1232.7117475739294</v>
      </c>
      <c r="AH7" s="123">
        <f t="shared" si="2"/>
        <v>1241.9570856807341</v>
      </c>
      <c r="AI7" s="123">
        <f t="shared" si="2"/>
        <v>1251.2717638233396</v>
      </c>
      <c r="AJ7" s="123">
        <f t="shared" si="2"/>
        <v>1260.6563020520148</v>
      </c>
      <c r="AK7" s="123">
        <f t="shared" si="2"/>
        <v>1270.111224317405</v>
      </c>
      <c r="AL7" s="123">
        <f t="shared" si="2"/>
        <v>1279.6370584997856</v>
      </c>
      <c r="AM7" s="123">
        <f t="shared" si="2"/>
        <v>1289.234336438534</v>
      </c>
      <c r="AN7" s="123">
        <f t="shared" si="2"/>
        <v>1298.9035939618232</v>
      </c>
      <c r="AO7" s="123">
        <f t="shared" si="2"/>
        <v>1308.6453709165369</v>
      </c>
      <c r="AP7" s="123">
        <f t="shared" si="2"/>
        <v>1318.4602111984109</v>
      </c>
      <c r="AQ7" s="123">
        <f t="shared" si="2"/>
        <v>1328.3486627823991</v>
      </c>
      <c r="AR7" s="123">
        <f t="shared" si="2"/>
        <v>1338.3112777532672</v>
      </c>
      <c r="AS7" s="123">
        <f t="shared" si="2"/>
        <v>1348.3486123364169</v>
      </c>
      <c r="AT7" s="123">
        <f t="shared" si="2"/>
        <v>1358.4612269289401</v>
      </c>
      <c r="AU7" s="123">
        <f t="shared" si="2"/>
        <v>1368.6496861309072</v>
      </c>
      <c r="AV7" s="123">
        <f t="shared" si="2"/>
        <v>1378.9145587768892</v>
      </c>
      <c r="AW7" s="123">
        <f t="shared" si="2"/>
        <v>1389.2564179677158</v>
      </c>
      <c r="AX7" s="123">
        <f t="shared" si="2"/>
        <v>1399.6758411024739</v>
      </c>
      <c r="AY7" s="123">
        <f t="shared" si="2"/>
        <v>1410.1734099107425</v>
      </c>
      <c r="AZ7" s="123">
        <f t="shared" si="2"/>
        <v>1420.7497104850731</v>
      </c>
      <c r="BA7" s="123">
        <f t="shared" si="2"/>
        <v>1431.4053333137113</v>
      </c>
      <c r="BB7" s="123">
        <f t="shared" si="2"/>
        <v>1442.1408733135643</v>
      </c>
      <c r="BC7" s="123">
        <f t="shared" si="2"/>
        <v>1452.956929863416</v>
      </c>
      <c r="BD7" s="123">
        <f t="shared" si="2"/>
        <v>1463.8541068373918</v>
      </c>
      <c r="BE7" s="123">
        <f t="shared" si="2"/>
        <v>1474.8330126386722</v>
      </c>
      <c r="BF7" s="123">
        <f t="shared" si="2"/>
        <v>1485.8942602334623</v>
      </c>
      <c r="BG7" s="123">
        <f t="shared" si="2"/>
        <v>1497.0384671852134</v>
      </c>
      <c r="BH7" s="123">
        <f t="shared" si="2"/>
        <v>1508.2662556891025</v>
      </c>
      <c r="BI7" s="123">
        <f t="shared" si="2"/>
        <v>1519.578252606771</v>
      </c>
      <c r="BJ7" s="123">
        <f t="shared" si="2"/>
        <v>1530.9750895013219</v>
      </c>
      <c r="BK7" s="123">
        <f t="shared" si="2"/>
        <v>1542.457402672582</v>
      </c>
      <c r="BL7" s="123">
        <f t="shared" si="2"/>
        <v>1554.0258331926266</v>
      </c>
      <c r="BM7" s="123">
        <f t="shared" si="2"/>
        <v>1565.6810269415714</v>
      </c>
      <c r="BN7" s="123">
        <f t="shared" si="2"/>
        <v>1577.4236346436332</v>
      </c>
      <c r="BO7" s="123">
        <f t="shared" si="2"/>
        <v>1589.2543119034606</v>
      </c>
      <c r="BP7" s="123">
        <f t="shared" si="2"/>
        <v>1601.1737192427365</v>
      </c>
      <c r="BQ7" s="123">
        <f t="shared" si="2"/>
        <v>1613.182522137057</v>
      </c>
      <c r="BR7" s="123">
        <f t="shared" si="2"/>
        <v>1625.2813910530851</v>
      </c>
      <c r="BS7" s="123">
        <f t="shared" ref="BS7:CF7" si="3">BR7*1.0075</f>
        <v>1637.4710014859834</v>
      </c>
      <c r="BT7" s="123">
        <f t="shared" si="3"/>
        <v>1649.7520339971284</v>
      </c>
      <c r="BU7" s="123">
        <f t="shared" si="3"/>
        <v>1662.1251742521069</v>
      </c>
      <c r="BV7" s="123">
        <f t="shared" si="3"/>
        <v>1674.591113058998</v>
      </c>
      <c r="BW7" s="123">
        <f t="shared" si="3"/>
        <v>1687.1505464069405</v>
      </c>
      <c r="BX7" s="123">
        <f t="shared" si="3"/>
        <v>1699.8041755049926</v>
      </c>
      <c r="BY7" s="123">
        <f t="shared" si="3"/>
        <v>1712.5527068212803</v>
      </c>
      <c r="BZ7" s="123">
        <f t="shared" si="3"/>
        <v>1725.3968521224399</v>
      </c>
      <c r="CA7" s="123">
        <f t="shared" si="3"/>
        <v>1738.3373285133582</v>
      </c>
      <c r="CB7" s="123">
        <f t="shared" si="3"/>
        <v>1751.3748584772086</v>
      </c>
      <c r="CC7" s="123">
        <f t="shared" si="3"/>
        <v>1764.5101699157879</v>
      </c>
      <c r="CD7" s="123">
        <f t="shared" si="3"/>
        <v>1777.7439961901564</v>
      </c>
      <c r="CE7" s="123">
        <f t="shared" si="3"/>
        <v>1791.0770761615827</v>
      </c>
      <c r="CF7" s="123">
        <f t="shared" si="3"/>
        <v>1804.5101542327948</v>
      </c>
    </row>
    <row r="8" spans="1:84" x14ac:dyDescent="0.15">
      <c r="A8" s="120"/>
      <c r="B8" s="116" t="s">
        <v>10</v>
      </c>
      <c r="C8" s="116"/>
      <c r="D8" s="177" t="s">
        <v>45</v>
      </c>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row>
    <row r="9" spans="1:84" s="3" customFormat="1" x14ac:dyDescent="0.15">
      <c r="A9" s="120"/>
      <c r="B9" s="178" t="s">
        <v>8</v>
      </c>
      <c r="C9" s="127"/>
      <c r="D9" s="179" t="s">
        <v>44</v>
      </c>
      <c r="E9" s="180">
        <f>SUM(E5:E8)</f>
        <v>45031.25</v>
      </c>
      <c r="F9" s="180">
        <f t="shared" ref="F9:T9" si="4">SUM(F5:F8)</f>
        <v>45280.625</v>
      </c>
      <c r="G9" s="180">
        <f t="shared" si="4"/>
        <v>45530.11250000001</v>
      </c>
      <c r="H9" s="180">
        <f t="shared" si="4"/>
        <v>45779.713343750009</v>
      </c>
      <c r="I9" s="180">
        <f t="shared" si="4"/>
        <v>239182.38838132814</v>
      </c>
      <c r="J9" s="180">
        <f t="shared" si="4"/>
        <v>240461.81846918812</v>
      </c>
      <c r="K9" s="180">
        <f t="shared" si="4"/>
        <v>241741.36447020705</v>
      </c>
      <c r="L9" s="180">
        <f t="shared" si="4"/>
        <v>243021.02725373357</v>
      </c>
      <c r="M9" s="180">
        <f t="shared" si="4"/>
        <v>244300.80769563658</v>
      </c>
      <c r="N9" s="180">
        <f t="shared" si="4"/>
        <v>245580.70667835389</v>
      </c>
      <c r="O9" s="180">
        <f t="shared" si="4"/>
        <v>246860.72509094159</v>
      </c>
      <c r="P9" s="180">
        <f t="shared" si="4"/>
        <v>248140.86382912361</v>
      </c>
      <c r="Q9" s="180">
        <f t="shared" si="4"/>
        <v>249421.12379534214</v>
      </c>
      <c r="R9" s="180">
        <f t="shared" si="4"/>
        <v>250701.5058988072</v>
      </c>
      <c r="S9" s="180">
        <f t="shared" si="4"/>
        <v>251982.01105554821</v>
      </c>
      <c r="T9" s="180">
        <f t="shared" si="4"/>
        <v>253262.64018846489</v>
      </c>
      <c r="U9" s="180">
        <f t="shared" ref="U9:AJ9" si="5">SUM(U5:U8)</f>
        <v>254543.3942273783</v>
      </c>
      <c r="V9" s="180">
        <f t="shared" si="5"/>
        <v>255824.27410908369</v>
      </c>
      <c r="W9" s="180">
        <f t="shared" si="5"/>
        <v>257105.28077740184</v>
      </c>
      <c r="X9" s="180">
        <f t="shared" si="5"/>
        <v>258386.41518323234</v>
      </c>
      <c r="Y9" s="180">
        <f t="shared" si="5"/>
        <v>259667.67828460658</v>
      </c>
      <c r="Z9" s="180">
        <f t="shared" si="5"/>
        <v>260949.07104674116</v>
      </c>
      <c r="AA9" s="180">
        <f t="shared" si="5"/>
        <v>262230.59444209177</v>
      </c>
      <c r="AB9" s="180">
        <f t="shared" si="5"/>
        <v>263512.24945040746</v>
      </c>
      <c r="AC9" s="180">
        <f t="shared" si="5"/>
        <v>264794.0370587855</v>
      </c>
      <c r="AD9" s="180">
        <f t="shared" si="5"/>
        <v>266075.95826172637</v>
      </c>
      <c r="AE9" s="180">
        <f t="shared" si="5"/>
        <v>267358.01406118937</v>
      </c>
      <c r="AF9" s="180">
        <f t="shared" si="5"/>
        <v>268640.20546664821</v>
      </c>
      <c r="AG9" s="180">
        <f t="shared" si="5"/>
        <v>269922.53349514806</v>
      </c>
      <c r="AH9" s="180">
        <f t="shared" si="5"/>
        <v>271204.99917136179</v>
      </c>
      <c r="AI9" s="180">
        <f t="shared" si="5"/>
        <v>272487.60352764698</v>
      </c>
      <c r="AJ9" s="180">
        <f t="shared" si="5"/>
        <v>273770.34760410443</v>
      </c>
      <c r="AK9" s="180">
        <f t="shared" ref="AK9:BD9" si="6">SUM(AK5:AK8)</f>
        <v>275053.23244863516</v>
      </c>
      <c r="AL9" s="180">
        <f t="shared" si="6"/>
        <v>276336.25911699992</v>
      </c>
      <c r="AM9" s="180">
        <f t="shared" si="6"/>
        <v>277619.42867287743</v>
      </c>
      <c r="AN9" s="180">
        <f t="shared" si="6"/>
        <v>278902.7421879241</v>
      </c>
      <c r="AO9" s="180">
        <f t="shared" si="6"/>
        <v>280186.20074183343</v>
      </c>
      <c r="AP9" s="180">
        <f t="shared" si="6"/>
        <v>281469.80542239721</v>
      </c>
      <c r="AQ9" s="180">
        <f t="shared" si="6"/>
        <v>282753.5573255652</v>
      </c>
      <c r="AR9" s="180">
        <f t="shared" si="6"/>
        <v>284037.4575555069</v>
      </c>
      <c r="AS9" s="180">
        <f t="shared" si="6"/>
        <v>285321.50722467329</v>
      </c>
      <c r="AT9" s="180">
        <f t="shared" si="6"/>
        <v>286605.70745385828</v>
      </c>
      <c r="AU9" s="180">
        <f t="shared" si="6"/>
        <v>287890.05937226227</v>
      </c>
      <c r="AV9" s="180">
        <f t="shared" si="6"/>
        <v>289174.56411755423</v>
      </c>
      <c r="AW9" s="180">
        <f t="shared" si="6"/>
        <v>290459.22283593589</v>
      </c>
      <c r="AX9" s="180">
        <f t="shared" si="6"/>
        <v>291744.03668220539</v>
      </c>
      <c r="AY9" s="180">
        <f t="shared" si="6"/>
        <v>293029.00681982201</v>
      </c>
      <c r="AZ9" s="180">
        <f t="shared" si="6"/>
        <v>294314.13442097057</v>
      </c>
      <c r="BA9" s="180">
        <f t="shared" si="6"/>
        <v>295599.42066662788</v>
      </c>
      <c r="BB9" s="180">
        <f t="shared" si="6"/>
        <v>296884.86674662773</v>
      </c>
      <c r="BC9" s="180">
        <f t="shared" si="6"/>
        <v>298170.47385972738</v>
      </c>
      <c r="BD9" s="180">
        <f t="shared" si="6"/>
        <v>299456.24321367539</v>
      </c>
      <c r="BE9" s="180">
        <f t="shared" ref="BE9:CB9" si="7">SUM(BE5:BE8)</f>
        <v>300742.17602527788</v>
      </c>
      <c r="BF9" s="180">
        <f t="shared" si="7"/>
        <v>302028.27352046745</v>
      </c>
      <c r="BG9" s="180">
        <f t="shared" si="7"/>
        <v>303314.53693437099</v>
      </c>
      <c r="BH9" s="180">
        <f t="shared" si="7"/>
        <v>304600.96751137875</v>
      </c>
      <c r="BI9" s="180">
        <f t="shared" si="7"/>
        <v>305887.5665052142</v>
      </c>
      <c r="BJ9" s="180">
        <f t="shared" si="7"/>
        <v>307174.33517900319</v>
      </c>
      <c r="BK9" s="180">
        <f t="shared" si="7"/>
        <v>308461.27480534569</v>
      </c>
      <c r="BL9" s="180">
        <f t="shared" si="7"/>
        <v>309748.38666638586</v>
      </c>
      <c r="BM9" s="180">
        <f t="shared" si="7"/>
        <v>311035.67205388378</v>
      </c>
      <c r="BN9" s="180">
        <f t="shared" si="7"/>
        <v>312323.13226928783</v>
      </c>
      <c r="BO9" s="180">
        <f t="shared" si="7"/>
        <v>313610.76862380753</v>
      </c>
      <c r="BP9" s="180">
        <f t="shared" si="7"/>
        <v>314898.58243848616</v>
      </c>
      <c r="BQ9" s="180">
        <f t="shared" si="7"/>
        <v>316186.5750442748</v>
      </c>
      <c r="BR9" s="180">
        <f t="shared" si="7"/>
        <v>317474.74778210692</v>
      </c>
      <c r="BS9" s="180">
        <f t="shared" si="7"/>
        <v>318763.10200297268</v>
      </c>
      <c r="BT9" s="180">
        <f t="shared" si="7"/>
        <v>320051.63906799501</v>
      </c>
      <c r="BU9" s="180">
        <f t="shared" si="7"/>
        <v>321340.36034850485</v>
      </c>
      <c r="BV9" s="180">
        <f t="shared" si="7"/>
        <v>322629.26722611877</v>
      </c>
      <c r="BW9" s="180">
        <f t="shared" si="7"/>
        <v>323918.36109281459</v>
      </c>
      <c r="BX9" s="180">
        <f t="shared" si="7"/>
        <v>325207.64335101075</v>
      </c>
      <c r="BY9" s="180">
        <f t="shared" si="7"/>
        <v>326497.11541364336</v>
      </c>
      <c r="BZ9" s="180">
        <f t="shared" si="7"/>
        <v>327786.77870424569</v>
      </c>
      <c r="CA9" s="180">
        <f t="shared" si="7"/>
        <v>329076.63465702755</v>
      </c>
      <c r="CB9" s="180">
        <f t="shared" si="7"/>
        <v>330366.68471695523</v>
      </c>
      <c r="CC9" s="180">
        <f t="shared" ref="CC9:CF9" si="8">SUM(CC5:CC8)</f>
        <v>331656.93033983238</v>
      </c>
      <c r="CD9" s="180">
        <f t="shared" si="8"/>
        <v>332947.37299238105</v>
      </c>
      <c r="CE9" s="180">
        <f t="shared" si="8"/>
        <v>334238.01415232394</v>
      </c>
      <c r="CF9" s="180">
        <f t="shared" si="8"/>
        <v>335528.85530846642</v>
      </c>
    </row>
    <row r="10" spans="1:84" s="5" customFormat="1" x14ac:dyDescent="0.15">
      <c r="A10" s="3"/>
      <c r="B10" s="6"/>
      <c r="C10" s="6"/>
      <c r="D10" s="4"/>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row>
    <row r="11" spans="1:84" s="5" customFormat="1" x14ac:dyDescent="0.15">
      <c r="A11" s="131" t="str">
        <f>'Staffing Plan'!$A$47</f>
        <v>MARKETING</v>
      </c>
      <c r="B11" s="132"/>
      <c r="C11" s="132"/>
      <c r="D11" s="181"/>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row>
    <row r="12" spans="1:84" s="11" customFormat="1" x14ac:dyDescent="0.15">
      <c r="A12" s="131"/>
      <c r="B12" s="132" t="s">
        <v>1</v>
      </c>
      <c r="C12" s="132"/>
      <c r="D12" s="182" t="s">
        <v>52</v>
      </c>
      <c r="E12" s="183">
        <f>'Staffing Plan'!CM51</f>
        <v>0</v>
      </c>
      <c r="F12" s="183">
        <f>'Staffing Plan'!CN51</f>
        <v>0</v>
      </c>
      <c r="G12" s="183">
        <f>'Staffing Plan'!CO51</f>
        <v>51156.000000000007</v>
      </c>
      <c r="H12" s="183">
        <f>'Staffing Plan'!CP51</f>
        <v>51431.625000000007</v>
      </c>
      <c r="I12" s="183">
        <f>'Staffing Plan'!CQ51</f>
        <v>51707.250000000007</v>
      </c>
      <c r="J12" s="183">
        <f>'Staffing Plan'!CR51</f>
        <v>51982.875000000015</v>
      </c>
      <c r="K12" s="183">
        <f>'Staffing Plan'!CS51</f>
        <v>52258.500000000015</v>
      </c>
      <c r="L12" s="183">
        <f>'Staffing Plan'!CT51</f>
        <v>52534.125000000015</v>
      </c>
      <c r="M12" s="183">
        <f>'Staffing Plan'!CU51</f>
        <v>52809.750000000022</v>
      </c>
      <c r="N12" s="183">
        <f>'Staffing Plan'!CV51</f>
        <v>53085.375000000022</v>
      </c>
      <c r="O12" s="183">
        <f>'Staffing Plan'!CW51</f>
        <v>53361.000000000022</v>
      </c>
      <c r="P12" s="183">
        <f>'Staffing Plan'!CX51</f>
        <v>53636.625000000022</v>
      </c>
      <c r="Q12" s="183">
        <f>'Staffing Plan'!CY51</f>
        <v>53912.250000000029</v>
      </c>
      <c r="R12" s="183">
        <f>'Staffing Plan'!CZ51</f>
        <v>54187.875000000029</v>
      </c>
      <c r="S12" s="183">
        <f>'Staffing Plan'!DA51</f>
        <v>54463.500000000029</v>
      </c>
      <c r="T12" s="183">
        <f>'Staffing Plan'!DB51</f>
        <v>54739.125000000036</v>
      </c>
      <c r="U12" s="183">
        <f>'Staffing Plan'!DC51</f>
        <v>55014.750000000036</v>
      </c>
      <c r="V12" s="183">
        <f>'Staffing Plan'!DD51</f>
        <v>55290.375000000036</v>
      </c>
      <c r="W12" s="183">
        <f>'Staffing Plan'!DE51</f>
        <v>55566.000000000044</v>
      </c>
      <c r="X12" s="183">
        <f>'Staffing Plan'!DF51</f>
        <v>55841.625000000044</v>
      </c>
      <c r="Y12" s="183">
        <f>'Staffing Plan'!DG51</f>
        <v>56117.250000000044</v>
      </c>
      <c r="Z12" s="183">
        <f>'Staffing Plan'!DH51</f>
        <v>56392.875000000051</v>
      </c>
      <c r="AA12" s="183">
        <f>'Staffing Plan'!DI51</f>
        <v>56668.500000000051</v>
      </c>
      <c r="AB12" s="183">
        <f>'Staffing Plan'!DJ51</f>
        <v>56944.125000000051</v>
      </c>
      <c r="AC12" s="183">
        <f>'Staffing Plan'!DK51</f>
        <v>57219.750000000058</v>
      </c>
      <c r="AD12" s="183">
        <f>'Staffing Plan'!DL51</f>
        <v>57495.375000000058</v>
      </c>
      <c r="AE12" s="183">
        <f>'Staffing Plan'!DM51</f>
        <v>57771.000000000058</v>
      </c>
      <c r="AF12" s="183">
        <f>'Staffing Plan'!DN51</f>
        <v>58046.625000000058</v>
      </c>
      <c r="AG12" s="183">
        <f>'Staffing Plan'!DO51</f>
        <v>58322.250000000065</v>
      </c>
      <c r="AH12" s="183">
        <f>'Staffing Plan'!DP51</f>
        <v>58597.875000000065</v>
      </c>
      <c r="AI12" s="183">
        <f>'Staffing Plan'!DQ51</f>
        <v>58873.500000000065</v>
      </c>
      <c r="AJ12" s="183">
        <f>'Staffing Plan'!DR51</f>
        <v>59149.125000000073</v>
      </c>
      <c r="AK12" s="183">
        <f>'Staffing Plan'!DS51</f>
        <v>59424.750000000073</v>
      </c>
      <c r="AL12" s="183">
        <f>'Staffing Plan'!DT51</f>
        <v>59700.375000000073</v>
      </c>
      <c r="AM12" s="183">
        <f>'Staffing Plan'!DU51</f>
        <v>59976.00000000008</v>
      </c>
      <c r="AN12" s="183">
        <f>'Staffing Plan'!DV51</f>
        <v>60251.62500000008</v>
      </c>
      <c r="AO12" s="183">
        <f>'Staffing Plan'!DW51</f>
        <v>60527.25000000008</v>
      </c>
      <c r="AP12" s="183">
        <f>'Staffing Plan'!DX51</f>
        <v>60802.875000000087</v>
      </c>
      <c r="AQ12" s="183">
        <f>'Staffing Plan'!DY51</f>
        <v>61078.500000000087</v>
      </c>
      <c r="AR12" s="183">
        <f>'Staffing Plan'!DZ51</f>
        <v>61354.125000000087</v>
      </c>
      <c r="AS12" s="183">
        <f>'Staffing Plan'!EA51</f>
        <v>61629.750000000095</v>
      </c>
      <c r="AT12" s="183">
        <f>'Staffing Plan'!EB51</f>
        <v>61905.375000000095</v>
      </c>
      <c r="AU12" s="183">
        <f>'Staffing Plan'!EC51</f>
        <v>62181.000000000095</v>
      </c>
      <c r="AV12" s="183">
        <f>'Staffing Plan'!ED51</f>
        <v>62456.625000000102</v>
      </c>
      <c r="AW12" s="183">
        <f>'Staffing Plan'!EE51</f>
        <v>62732.250000000102</v>
      </c>
      <c r="AX12" s="183">
        <f>'Staffing Plan'!EF51</f>
        <v>63007.875000000102</v>
      </c>
      <c r="AY12" s="183">
        <f>'Staffing Plan'!EG51</f>
        <v>63283.500000000102</v>
      </c>
      <c r="AZ12" s="183">
        <f>'Staffing Plan'!EH51</f>
        <v>63559.125000000109</v>
      </c>
      <c r="BA12" s="183">
        <f>'Staffing Plan'!EI51</f>
        <v>63834.750000000109</v>
      </c>
      <c r="BB12" s="183">
        <f>'Staffing Plan'!EJ51</f>
        <v>64110.375000000109</v>
      </c>
      <c r="BC12" s="183">
        <f>'Staffing Plan'!EK51</f>
        <v>64386.000000000116</v>
      </c>
      <c r="BD12" s="183">
        <f>'Staffing Plan'!EL51</f>
        <v>64661.625000000116</v>
      </c>
      <c r="BE12" s="183">
        <f>'Staffing Plan'!EM51</f>
        <v>64937.250000000116</v>
      </c>
      <c r="BF12" s="183">
        <f>'Staffing Plan'!EN51</f>
        <v>65212.875000000124</v>
      </c>
      <c r="BG12" s="183">
        <f>'Staffing Plan'!EO51</f>
        <v>65488.500000000124</v>
      </c>
      <c r="BH12" s="183">
        <f>'Staffing Plan'!EP51</f>
        <v>65764.125000000131</v>
      </c>
      <c r="BI12" s="183">
        <f>'Staffing Plan'!EQ51</f>
        <v>66039.750000000131</v>
      </c>
      <c r="BJ12" s="183">
        <f>'Staffing Plan'!ER51</f>
        <v>66315.375000000131</v>
      </c>
      <c r="BK12" s="183">
        <f>'Staffing Plan'!ES51</f>
        <v>66591.000000000131</v>
      </c>
      <c r="BL12" s="183">
        <f>'Staffing Plan'!ET51</f>
        <v>66866.625000000131</v>
      </c>
      <c r="BM12" s="183">
        <f>'Staffing Plan'!EU51</f>
        <v>67142.250000000131</v>
      </c>
      <c r="BN12" s="183">
        <f>'Staffing Plan'!EV51</f>
        <v>67417.875000000146</v>
      </c>
      <c r="BO12" s="183">
        <f>'Staffing Plan'!EW51</f>
        <v>67693.500000000146</v>
      </c>
      <c r="BP12" s="183">
        <f>'Staffing Plan'!EX51</f>
        <v>67969.125000000146</v>
      </c>
      <c r="BQ12" s="183">
        <f>'Staffing Plan'!EY51</f>
        <v>68244.750000000146</v>
      </c>
      <c r="BR12" s="183">
        <f>'Staffing Plan'!EZ51</f>
        <v>68520.375000000146</v>
      </c>
      <c r="BS12" s="183">
        <f>'Staffing Plan'!FA51</f>
        <v>68796.000000000146</v>
      </c>
      <c r="BT12" s="183">
        <f>'Staffing Plan'!FB51</f>
        <v>69071.62500000016</v>
      </c>
      <c r="BU12" s="183">
        <f>'Staffing Plan'!FC51</f>
        <v>69347.25000000016</v>
      </c>
      <c r="BV12" s="183">
        <f>'Staffing Plan'!FD51</f>
        <v>69622.87500000016</v>
      </c>
      <c r="BW12" s="183">
        <f>'Staffing Plan'!FE51</f>
        <v>69898.50000000016</v>
      </c>
      <c r="BX12" s="183">
        <f>'Staffing Plan'!FF51</f>
        <v>70174.12500000016</v>
      </c>
      <c r="BY12" s="183">
        <f>'Staffing Plan'!FG51</f>
        <v>70449.75000000016</v>
      </c>
      <c r="BZ12" s="183">
        <f>'Staffing Plan'!FH51</f>
        <v>70725.37500000016</v>
      </c>
      <c r="CA12" s="183">
        <f>'Staffing Plan'!FI51</f>
        <v>71001.000000000175</v>
      </c>
      <c r="CB12" s="183">
        <f>'Staffing Plan'!FJ51</f>
        <v>71276.625000000175</v>
      </c>
      <c r="CC12" s="183">
        <f>'Staffing Plan'!FK51</f>
        <v>71552.250000000175</v>
      </c>
      <c r="CD12" s="183">
        <f>'Staffing Plan'!FL51</f>
        <v>71827.875000000175</v>
      </c>
      <c r="CE12" s="183">
        <f>'Staffing Plan'!FM51</f>
        <v>72103.500000000175</v>
      </c>
      <c r="CF12" s="183">
        <f>'Staffing Plan'!FN51</f>
        <v>72379.125000000175</v>
      </c>
    </row>
    <row r="13" spans="1:84" x14ac:dyDescent="0.15">
      <c r="A13" s="131"/>
      <c r="B13" s="132" t="s">
        <v>60</v>
      </c>
      <c r="C13" s="132"/>
      <c r="D13" s="184" t="s">
        <v>45</v>
      </c>
      <c r="E13" s="138">
        <v>500</v>
      </c>
      <c r="F13" s="138">
        <f>E13*1.0075</f>
        <v>503.75000000000006</v>
      </c>
      <c r="G13" s="138">
        <f t="shared" ref="G13:BR13" si="9">F13*1.0075</f>
        <v>507.5281250000001</v>
      </c>
      <c r="H13" s="138">
        <f t="shared" si="9"/>
        <v>511.33458593750015</v>
      </c>
      <c r="I13" s="138">
        <f t="shared" si="9"/>
        <v>515.16959533203146</v>
      </c>
      <c r="J13" s="138">
        <f t="shared" si="9"/>
        <v>519.03336729702175</v>
      </c>
      <c r="K13" s="138">
        <f t="shared" si="9"/>
        <v>522.92611755174948</v>
      </c>
      <c r="L13" s="138">
        <f t="shared" si="9"/>
        <v>526.84806343338767</v>
      </c>
      <c r="M13" s="138">
        <f t="shared" si="9"/>
        <v>530.79942390913811</v>
      </c>
      <c r="N13" s="138">
        <f t="shared" si="9"/>
        <v>534.78041958845665</v>
      </c>
      <c r="O13" s="138">
        <f t="shared" si="9"/>
        <v>538.79127273537006</v>
      </c>
      <c r="P13" s="138">
        <f t="shared" si="9"/>
        <v>542.83220728088531</v>
      </c>
      <c r="Q13" s="138">
        <f t="shared" si="9"/>
        <v>546.90344883549199</v>
      </c>
      <c r="R13" s="138">
        <f t="shared" si="9"/>
        <v>551.00522470175827</v>
      </c>
      <c r="S13" s="138">
        <f t="shared" si="9"/>
        <v>555.13776388702149</v>
      </c>
      <c r="T13" s="138">
        <f t="shared" si="9"/>
        <v>559.30129711617417</v>
      </c>
      <c r="U13" s="138">
        <f t="shared" si="9"/>
        <v>563.49605684454548</v>
      </c>
      <c r="V13" s="138">
        <f t="shared" si="9"/>
        <v>567.72227727087966</v>
      </c>
      <c r="W13" s="138">
        <f t="shared" si="9"/>
        <v>571.98019435041124</v>
      </c>
      <c r="X13" s="138">
        <f t="shared" si="9"/>
        <v>576.27004580803941</v>
      </c>
      <c r="Y13" s="138">
        <f t="shared" si="9"/>
        <v>580.59207115159973</v>
      </c>
      <c r="Z13" s="138">
        <f t="shared" si="9"/>
        <v>584.94651168523671</v>
      </c>
      <c r="AA13" s="138">
        <f t="shared" si="9"/>
        <v>589.33361052287603</v>
      </c>
      <c r="AB13" s="138">
        <f t="shared" si="9"/>
        <v>593.75361260179761</v>
      </c>
      <c r="AC13" s="138">
        <f t="shared" si="9"/>
        <v>598.2067646963111</v>
      </c>
      <c r="AD13" s="138">
        <f t="shared" si="9"/>
        <v>602.69331543153351</v>
      </c>
      <c r="AE13" s="138">
        <f t="shared" si="9"/>
        <v>607.21351529727008</v>
      </c>
      <c r="AF13" s="138">
        <f t="shared" si="9"/>
        <v>611.76761666199968</v>
      </c>
      <c r="AG13" s="138">
        <f t="shared" si="9"/>
        <v>616.35587378696471</v>
      </c>
      <c r="AH13" s="138">
        <f t="shared" si="9"/>
        <v>620.97854284036703</v>
      </c>
      <c r="AI13" s="138">
        <f t="shared" si="9"/>
        <v>625.6358819116698</v>
      </c>
      <c r="AJ13" s="138">
        <f t="shared" si="9"/>
        <v>630.32815102600739</v>
      </c>
      <c r="AK13" s="138">
        <f t="shared" si="9"/>
        <v>635.0556121587025</v>
      </c>
      <c r="AL13" s="138">
        <f t="shared" si="9"/>
        <v>639.81852924989278</v>
      </c>
      <c r="AM13" s="138">
        <f t="shared" si="9"/>
        <v>644.617168219267</v>
      </c>
      <c r="AN13" s="138">
        <f t="shared" si="9"/>
        <v>649.45179698091158</v>
      </c>
      <c r="AO13" s="138">
        <f t="shared" si="9"/>
        <v>654.32268545826844</v>
      </c>
      <c r="AP13" s="138">
        <f t="shared" si="9"/>
        <v>659.23010559920544</v>
      </c>
      <c r="AQ13" s="138">
        <f t="shared" si="9"/>
        <v>664.17433139119953</v>
      </c>
      <c r="AR13" s="138">
        <f t="shared" si="9"/>
        <v>669.15563887663359</v>
      </c>
      <c r="AS13" s="138">
        <f t="shared" si="9"/>
        <v>674.17430616820843</v>
      </c>
      <c r="AT13" s="138">
        <f t="shared" si="9"/>
        <v>679.23061346447003</v>
      </c>
      <c r="AU13" s="138">
        <f t="shared" si="9"/>
        <v>684.32484306545359</v>
      </c>
      <c r="AV13" s="138">
        <f t="shared" si="9"/>
        <v>689.45727938844459</v>
      </c>
      <c r="AW13" s="138">
        <f t="shared" si="9"/>
        <v>694.62820898385792</v>
      </c>
      <c r="AX13" s="138">
        <f t="shared" si="9"/>
        <v>699.83792055123695</v>
      </c>
      <c r="AY13" s="138">
        <f t="shared" si="9"/>
        <v>705.08670495537126</v>
      </c>
      <c r="AZ13" s="138">
        <f t="shared" si="9"/>
        <v>710.37485524253657</v>
      </c>
      <c r="BA13" s="138">
        <f t="shared" si="9"/>
        <v>715.70266665685563</v>
      </c>
      <c r="BB13" s="138">
        <f t="shared" si="9"/>
        <v>721.07043665678214</v>
      </c>
      <c r="BC13" s="138">
        <f t="shared" si="9"/>
        <v>726.478464931708</v>
      </c>
      <c r="BD13" s="138">
        <f t="shared" si="9"/>
        <v>731.92705341869589</v>
      </c>
      <c r="BE13" s="138">
        <f t="shared" si="9"/>
        <v>737.41650631933612</v>
      </c>
      <c r="BF13" s="138">
        <f t="shared" si="9"/>
        <v>742.94713011673116</v>
      </c>
      <c r="BG13" s="138">
        <f t="shared" si="9"/>
        <v>748.51923359260672</v>
      </c>
      <c r="BH13" s="138">
        <f t="shared" si="9"/>
        <v>754.13312784455127</v>
      </c>
      <c r="BI13" s="138">
        <f t="shared" si="9"/>
        <v>759.7891263033855</v>
      </c>
      <c r="BJ13" s="138">
        <f t="shared" si="9"/>
        <v>765.48754475066096</v>
      </c>
      <c r="BK13" s="138">
        <f t="shared" si="9"/>
        <v>771.22870133629101</v>
      </c>
      <c r="BL13" s="138">
        <f t="shared" si="9"/>
        <v>777.01291659631329</v>
      </c>
      <c r="BM13" s="138">
        <f t="shared" si="9"/>
        <v>782.84051347078571</v>
      </c>
      <c r="BN13" s="138">
        <f t="shared" si="9"/>
        <v>788.71181732181662</v>
      </c>
      <c r="BO13" s="138">
        <f t="shared" si="9"/>
        <v>794.62715595173029</v>
      </c>
      <c r="BP13" s="138">
        <f t="shared" si="9"/>
        <v>800.58685962136826</v>
      </c>
      <c r="BQ13" s="138">
        <f t="shared" si="9"/>
        <v>806.59126106852852</v>
      </c>
      <c r="BR13" s="138">
        <f t="shared" si="9"/>
        <v>812.64069552654257</v>
      </c>
      <c r="BS13" s="138">
        <f t="shared" ref="BS13:CF13" si="10">BR13*1.0075</f>
        <v>818.73550074299169</v>
      </c>
      <c r="BT13" s="138">
        <f t="shared" si="10"/>
        <v>824.87601699856418</v>
      </c>
      <c r="BU13" s="138">
        <f t="shared" si="10"/>
        <v>831.06258712605347</v>
      </c>
      <c r="BV13" s="138">
        <f t="shared" si="10"/>
        <v>837.29555652949898</v>
      </c>
      <c r="BW13" s="138">
        <f t="shared" si="10"/>
        <v>843.57527320347026</v>
      </c>
      <c r="BX13" s="138">
        <f t="shared" si="10"/>
        <v>849.9020877524963</v>
      </c>
      <c r="BY13" s="138">
        <f t="shared" si="10"/>
        <v>856.27635341064013</v>
      </c>
      <c r="BZ13" s="138">
        <f t="shared" si="10"/>
        <v>862.69842606121995</v>
      </c>
      <c r="CA13" s="138">
        <f t="shared" si="10"/>
        <v>869.16866425667911</v>
      </c>
      <c r="CB13" s="138">
        <f t="shared" si="10"/>
        <v>875.6874292386043</v>
      </c>
      <c r="CC13" s="138">
        <f t="shared" si="10"/>
        <v>882.25508495789393</v>
      </c>
      <c r="CD13" s="138">
        <f t="shared" si="10"/>
        <v>888.8719980950782</v>
      </c>
      <c r="CE13" s="138">
        <f t="shared" si="10"/>
        <v>895.53853808079134</v>
      </c>
      <c r="CF13" s="138">
        <f t="shared" si="10"/>
        <v>902.25507711639739</v>
      </c>
    </row>
    <row r="14" spans="1:84" x14ac:dyDescent="0.15">
      <c r="A14" s="131"/>
      <c r="B14" s="132" t="s">
        <v>40</v>
      </c>
      <c r="C14" s="132"/>
      <c r="D14" s="184" t="s">
        <v>45</v>
      </c>
      <c r="E14" s="138">
        <v>1000</v>
      </c>
      <c r="F14" s="138">
        <f>E14*1.0075</f>
        <v>1007.5000000000001</v>
      </c>
      <c r="G14" s="138">
        <f t="shared" ref="G14:BR14" si="11">F14*1.0075</f>
        <v>1015.0562500000002</v>
      </c>
      <c r="H14" s="138">
        <f t="shared" si="11"/>
        <v>1022.6691718750003</v>
      </c>
      <c r="I14" s="138">
        <f t="shared" si="11"/>
        <v>1030.3391906640629</v>
      </c>
      <c r="J14" s="138">
        <f t="shared" si="11"/>
        <v>1038.0667345940435</v>
      </c>
      <c r="K14" s="138">
        <f t="shared" si="11"/>
        <v>1045.852235103499</v>
      </c>
      <c r="L14" s="138">
        <f t="shared" si="11"/>
        <v>1053.6961268667753</v>
      </c>
      <c r="M14" s="138">
        <f t="shared" si="11"/>
        <v>1061.5988478182762</v>
      </c>
      <c r="N14" s="138">
        <f t="shared" si="11"/>
        <v>1069.5608391769133</v>
      </c>
      <c r="O14" s="138">
        <f t="shared" si="11"/>
        <v>1077.5825454707401</v>
      </c>
      <c r="P14" s="138">
        <f t="shared" si="11"/>
        <v>1085.6644145617706</v>
      </c>
      <c r="Q14" s="138">
        <f t="shared" si="11"/>
        <v>1093.806897670984</v>
      </c>
      <c r="R14" s="138">
        <f t="shared" si="11"/>
        <v>1102.0104494035165</v>
      </c>
      <c r="S14" s="138">
        <f t="shared" si="11"/>
        <v>1110.275527774043</v>
      </c>
      <c r="T14" s="138">
        <f t="shared" si="11"/>
        <v>1118.6025942323483</v>
      </c>
      <c r="U14" s="138">
        <f t="shared" si="11"/>
        <v>1126.992113689091</v>
      </c>
      <c r="V14" s="138">
        <f t="shared" si="11"/>
        <v>1135.4445545417593</v>
      </c>
      <c r="W14" s="138">
        <f t="shared" si="11"/>
        <v>1143.9603887008225</v>
      </c>
      <c r="X14" s="138">
        <f t="shared" si="11"/>
        <v>1152.5400916160788</v>
      </c>
      <c r="Y14" s="138">
        <f t="shared" si="11"/>
        <v>1161.1841423031995</v>
      </c>
      <c r="Z14" s="138">
        <f t="shared" si="11"/>
        <v>1169.8930233704734</v>
      </c>
      <c r="AA14" s="138">
        <f t="shared" si="11"/>
        <v>1178.6672210457521</v>
      </c>
      <c r="AB14" s="138">
        <f t="shared" si="11"/>
        <v>1187.5072252035952</v>
      </c>
      <c r="AC14" s="138">
        <f t="shared" si="11"/>
        <v>1196.4135293926222</v>
      </c>
      <c r="AD14" s="138">
        <f t="shared" si="11"/>
        <v>1205.386630863067</v>
      </c>
      <c r="AE14" s="138">
        <f t="shared" si="11"/>
        <v>1214.4270305945402</v>
      </c>
      <c r="AF14" s="138">
        <f t="shared" si="11"/>
        <v>1223.5352333239994</v>
      </c>
      <c r="AG14" s="138">
        <f t="shared" si="11"/>
        <v>1232.7117475739294</v>
      </c>
      <c r="AH14" s="138">
        <f t="shared" si="11"/>
        <v>1241.9570856807341</v>
      </c>
      <c r="AI14" s="138">
        <f t="shared" si="11"/>
        <v>1251.2717638233396</v>
      </c>
      <c r="AJ14" s="138">
        <f t="shared" si="11"/>
        <v>1260.6563020520148</v>
      </c>
      <c r="AK14" s="138">
        <f t="shared" si="11"/>
        <v>1270.111224317405</v>
      </c>
      <c r="AL14" s="138">
        <f t="shared" si="11"/>
        <v>1279.6370584997856</v>
      </c>
      <c r="AM14" s="138">
        <f t="shared" si="11"/>
        <v>1289.234336438534</v>
      </c>
      <c r="AN14" s="138">
        <f t="shared" si="11"/>
        <v>1298.9035939618232</v>
      </c>
      <c r="AO14" s="138">
        <f t="shared" si="11"/>
        <v>1308.6453709165369</v>
      </c>
      <c r="AP14" s="138">
        <f t="shared" si="11"/>
        <v>1318.4602111984109</v>
      </c>
      <c r="AQ14" s="138">
        <f t="shared" si="11"/>
        <v>1328.3486627823991</v>
      </c>
      <c r="AR14" s="138">
        <f t="shared" si="11"/>
        <v>1338.3112777532672</v>
      </c>
      <c r="AS14" s="138">
        <f t="shared" si="11"/>
        <v>1348.3486123364169</v>
      </c>
      <c r="AT14" s="138">
        <f t="shared" si="11"/>
        <v>1358.4612269289401</v>
      </c>
      <c r="AU14" s="138">
        <f t="shared" si="11"/>
        <v>1368.6496861309072</v>
      </c>
      <c r="AV14" s="138">
        <f t="shared" si="11"/>
        <v>1378.9145587768892</v>
      </c>
      <c r="AW14" s="138">
        <f t="shared" si="11"/>
        <v>1389.2564179677158</v>
      </c>
      <c r="AX14" s="138">
        <f t="shared" si="11"/>
        <v>1399.6758411024739</v>
      </c>
      <c r="AY14" s="138">
        <f t="shared" si="11"/>
        <v>1410.1734099107425</v>
      </c>
      <c r="AZ14" s="138">
        <f t="shared" si="11"/>
        <v>1420.7497104850731</v>
      </c>
      <c r="BA14" s="138">
        <f t="shared" si="11"/>
        <v>1431.4053333137113</v>
      </c>
      <c r="BB14" s="138">
        <f t="shared" si="11"/>
        <v>1442.1408733135643</v>
      </c>
      <c r="BC14" s="138">
        <f t="shared" si="11"/>
        <v>1452.956929863416</v>
      </c>
      <c r="BD14" s="138">
        <f t="shared" si="11"/>
        <v>1463.8541068373918</v>
      </c>
      <c r="BE14" s="138">
        <f t="shared" si="11"/>
        <v>1474.8330126386722</v>
      </c>
      <c r="BF14" s="138">
        <f t="shared" si="11"/>
        <v>1485.8942602334623</v>
      </c>
      <c r="BG14" s="138">
        <f t="shared" si="11"/>
        <v>1497.0384671852134</v>
      </c>
      <c r="BH14" s="138">
        <f t="shared" si="11"/>
        <v>1508.2662556891025</v>
      </c>
      <c r="BI14" s="138">
        <f t="shared" si="11"/>
        <v>1519.578252606771</v>
      </c>
      <c r="BJ14" s="138">
        <f t="shared" si="11"/>
        <v>1530.9750895013219</v>
      </c>
      <c r="BK14" s="138">
        <f t="shared" si="11"/>
        <v>1542.457402672582</v>
      </c>
      <c r="BL14" s="138">
        <f t="shared" si="11"/>
        <v>1554.0258331926266</v>
      </c>
      <c r="BM14" s="138">
        <f t="shared" si="11"/>
        <v>1565.6810269415714</v>
      </c>
      <c r="BN14" s="138">
        <f t="shared" si="11"/>
        <v>1577.4236346436332</v>
      </c>
      <c r="BO14" s="138">
        <f t="shared" si="11"/>
        <v>1589.2543119034606</v>
      </c>
      <c r="BP14" s="138">
        <f t="shared" si="11"/>
        <v>1601.1737192427365</v>
      </c>
      <c r="BQ14" s="138">
        <f t="shared" si="11"/>
        <v>1613.182522137057</v>
      </c>
      <c r="BR14" s="138">
        <f t="shared" si="11"/>
        <v>1625.2813910530851</v>
      </c>
      <c r="BS14" s="138">
        <f t="shared" ref="BS14:CF14" si="12">BR14*1.0075</f>
        <v>1637.4710014859834</v>
      </c>
      <c r="BT14" s="138">
        <f t="shared" si="12"/>
        <v>1649.7520339971284</v>
      </c>
      <c r="BU14" s="138">
        <f t="shared" si="12"/>
        <v>1662.1251742521069</v>
      </c>
      <c r="BV14" s="138">
        <f t="shared" si="12"/>
        <v>1674.591113058998</v>
      </c>
      <c r="BW14" s="138">
        <f t="shared" si="12"/>
        <v>1687.1505464069405</v>
      </c>
      <c r="BX14" s="138">
        <f t="shared" si="12"/>
        <v>1699.8041755049926</v>
      </c>
      <c r="BY14" s="138">
        <f t="shared" si="12"/>
        <v>1712.5527068212803</v>
      </c>
      <c r="BZ14" s="138">
        <f t="shared" si="12"/>
        <v>1725.3968521224399</v>
      </c>
      <c r="CA14" s="138">
        <f t="shared" si="12"/>
        <v>1738.3373285133582</v>
      </c>
      <c r="CB14" s="138">
        <f t="shared" si="12"/>
        <v>1751.3748584772086</v>
      </c>
      <c r="CC14" s="138">
        <f t="shared" si="12"/>
        <v>1764.5101699157879</v>
      </c>
      <c r="CD14" s="138">
        <f t="shared" si="12"/>
        <v>1777.7439961901564</v>
      </c>
      <c r="CE14" s="138">
        <f t="shared" si="12"/>
        <v>1791.0770761615827</v>
      </c>
      <c r="CF14" s="138">
        <f t="shared" si="12"/>
        <v>1804.5101542327948</v>
      </c>
    </row>
    <row r="15" spans="1:84" x14ac:dyDescent="0.15">
      <c r="A15" s="131"/>
      <c r="B15" s="132" t="s">
        <v>10</v>
      </c>
      <c r="C15" s="132"/>
      <c r="D15" s="184" t="s">
        <v>45</v>
      </c>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row>
    <row r="16" spans="1:84" s="3" customFormat="1" x14ac:dyDescent="0.15">
      <c r="A16" s="131"/>
      <c r="B16" s="141" t="s">
        <v>9</v>
      </c>
      <c r="C16" s="141"/>
      <c r="D16" s="186" t="s">
        <v>44</v>
      </c>
      <c r="E16" s="187">
        <f>SUM(E12:E15)</f>
        <v>1500</v>
      </c>
      <c r="F16" s="187">
        <f t="shared" ref="F16:T16" si="13">SUM(F12:F15)</f>
        <v>1511.2500000000002</v>
      </c>
      <c r="G16" s="187">
        <f t="shared" si="13"/>
        <v>52678.584375000006</v>
      </c>
      <c r="H16" s="187">
        <f t="shared" si="13"/>
        <v>52965.628757812505</v>
      </c>
      <c r="I16" s="187">
        <f t="shared" si="13"/>
        <v>53252.758785996099</v>
      </c>
      <c r="J16" s="187">
        <f t="shared" si="13"/>
        <v>53539.975101891083</v>
      </c>
      <c r="K16" s="187">
        <f t="shared" si="13"/>
        <v>53827.278352655259</v>
      </c>
      <c r="L16" s="187">
        <f t="shared" si="13"/>
        <v>54114.669190300177</v>
      </c>
      <c r="M16" s="187">
        <f t="shared" si="13"/>
        <v>54402.148271727434</v>
      </c>
      <c r="N16" s="187">
        <f t="shared" si="13"/>
        <v>54689.716258765395</v>
      </c>
      <c r="O16" s="187">
        <f t="shared" si="13"/>
        <v>54977.373818206128</v>
      </c>
      <c r="P16" s="187">
        <f t="shared" si="13"/>
        <v>55265.121621842678</v>
      </c>
      <c r="Q16" s="187">
        <f t="shared" si="13"/>
        <v>55552.960346506508</v>
      </c>
      <c r="R16" s="187">
        <f t="shared" si="13"/>
        <v>55840.890674105307</v>
      </c>
      <c r="S16" s="187">
        <f t="shared" si="13"/>
        <v>56128.913291661091</v>
      </c>
      <c r="T16" s="187">
        <f t="shared" si="13"/>
        <v>56417.028891348556</v>
      </c>
      <c r="U16" s="187">
        <f t="shared" ref="U16:AJ16" si="14">SUM(U12:U15)</f>
        <v>56705.238170533674</v>
      </c>
      <c r="V16" s="187">
        <f t="shared" si="14"/>
        <v>56993.541831812676</v>
      </c>
      <c r="W16" s="187">
        <f t="shared" si="14"/>
        <v>57281.940583051277</v>
      </c>
      <c r="X16" s="187">
        <f t="shared" si="14"/>
        <v>57570.43513742416</v>
      </c>
      <c r="Y16" s="187">
        <f t="shared" si="14"/>
        <v>57859.026213454847</v>
      </c>
      <c r="Z16" s="187">
        <f t="shared" si="14"/>
        <v>58147.714535055762</v>
      </c>
      <c r="AA16" s="187">
        <f t="shared" si="14"/>
        <v>58436.500831568679</v>
      </c>
      <c r="AB16" s="187">
        <f t="shared" si="14"/>
        <v>58725.385837805443</v>
      </c>
      <c r="AC16" s="187">
        <f t="shared" si="14"/>
        <v>59014.370294088993</v>
      </c>
      <c r="AD16" s="187">
        <f t="shared" si="14"/>
        <v>59303.45494629466</v>
      </c>
      <c r="AE16" s="187">
        <f t="shared" si="14"/>
        <v>59592.640545891867</v>
      </c>
      <c r="AF16" s="187">
        <f t="shared" si="14"/>
        <v>59881.927849986059</v>
      </c>
      <c r="AG16" s="187">
        <f t="shared" si="14"/>
        <v>60171.317621360962</v>
      </c>
      <c r="AH16" s="187">
        <f t="shared" si="14"/>
        <v>60460.810628521169</v>
      </c>
      <c r="AI16" s="187">
        <f t="shared" si="14"/>
        <v>60750.407645735075</v>
      </c>
      <c r="AJ16" s="187">
        <f t="shared" si="14"/>
        <v>61040.10945307809</v>
      </c>
      <c r="AK16" s="187">
        <f t="shared" ref="AK16:BD16" si="15">SUM(AK12:AK15)</f>
        <v>61329.916836476179</v>
      </c>
      <c r="AL16" s="187">
        <f t="shared" si="15"/>
        <v>61619.830587749748</v>
      </c>
      <c r="AM16" s="187">
        <f t="shared" si="15"/>
        <v>61909.851504657876</v>
      </c>
      <c r="AN16" s="187">
        <f t="shared" si="15"/>
        <v>62199.980390942816</v>
      </c>
      <c r="AO16" s="187">
        <f t="shared" si="15"/>
        <v>62490.218056374884</v>
      </c>
      <c r="AP16" s="187">
        <f t="shared" si="15"/>
        <v>62780.565316797707</v>
      </c>
      <c r="AQ16" s="187">
        <f t="shared" si="15"/>
        <v>63071.022994173691</v>
      </c>
      <c r="AR16" s="187">
        <f t="shared" si="15"/>
        <v>63361.591916629986</v>
      </c>
      <c r="AS16" s="187">
        <f t="shared" si="15"/>
        <v>63652.272918504721</v>
      </c>
      <c r="AT16" s="187">
        <f t="shared" si="15"/>
        <v>63943.066840393505</v>
      </c>
      <c r="AU16" s="187">
        <f t="shared" si="15"/>
        <v>64233.974529196457</v>
      </c>
      <c r="AV16" s="187">
        <f t="shared" si="15"/>
        <v>64524.996838165433</v>
      </c>
      <c r="AW16" s="187">
        <f t="shared" si="15"/>
        <v>64816.134626951673</v>
      </c>
      <c r="AX16" s="187">
        <f t="shared" si="15"/>
        <v>65107.388761653812</v>
      </c>
      <c r="AY16" s="187">
        <f t="shared" si="15"/>
        <v>65398.760114866214</v>
      </c>
      <c r="AZ16" s="187">
        <f t="shared" si="15"/>
        <v>65690.249565727718</v>
      </c>
      <c r="BA16" s="187">
        <f t="shared" si="15"/>
        <v>65981.857999970671</v>
      </c>
      <c r="BB16" s="187">
        <f t="shared" si="15"/>
        <v>66273.586309970458</v>
      </c>
      <c r="BC16" s="187">
        <f t="shared" si="15"/>
        <v>66565.435394795233</v>
      </c>
      <c r="BD16" s="187">
        <f t="shared" si="15"/>
        <v>66857.4061602562</v>
      </c>
      <c r="BE16" s="187">
        <f t="shared" ref="BE16:CB16" si="16">SUM(BE12:BE15)</f>
        <v>67149.499518958124</v>
      </c>
      <c r="BF16" s="187">
        <f t="shared" si="16"/>
        <v>67441.71639035031</v>
      </c>
      <c r="BG16" s="187">
        <f t="shared" si="16"/>
        <v>67734.057700777936</v>
      </c>
      <c r="BH16" s="187">
        <f t="shared" si="16"/>
        <v>68026.52438353379</v>
      </c>
      <c r="BI16" s="187">
        <f t="shared" si="16"/>
        <v>68319.11737891029</v>
      </c>
      <c r="BJ16" s="187">
        <f t="shared" si="16"/>
        <v>68611.837634252122</v>
      </c>
      <c r="BK16" s="187">
        <f t="shared" si="16"/>
        <v>68904.686104009001</v>
      </c>
      <c r="BL16" s="187">
        <f t="shared" si="16"/>
        <v>69197.663749789077</v>
      </c>
      <c r="BM16" s="187">
        <f t="shared" si="16"/>
        <v>69490.77154041249</v>
      </c>
      <c r="BN16" s="187">
        <f t="shared" si="16"/>
        <v>69784.010451965602</v>
      </c>
      <c r="BO16" s="187">
        <f t="shared" si="16"/>
        <v>70077.381467855346</v>
      </c>
      <c r="BP16" s="187">
        <f t="shared" si="16"/>
        <v>70370.885578864254</v>
      </c>
      <c r="BQ16" s="187">
        <f t="shared" si="16"/>
        <v>70664.523783205732</v>
      </c>
      <c r="BR16" s="187">
        <f t="shared" si="16"/>
        <v>70958.297086579769</v>
      </c>
      <c r="BS16" s="187">
        <f t="shared" si="16"/>
        <v>71252.206502229121</v>
      </c>
      <c r="BT16" s="187">
        <f t="shared" si="16"/>
        <v>71546.253050995845</v>
      </c>
      <c r="BU16" s="187">
        <f t="shared" si="16"/>
        <v>71840.437761378329</v>
      </c>
      <c r="BV16" s="187">
        <f t="shared" si="16"/>
        <v>72134.761669588654</v>
      </c>
      <c r="BW16" s="187">
        <f t="shared" si="16"/>
        <v>72429.225819610569</v>
      </c>
      <c r="BX16" s="187">
        <f t="shared" si="16"/>
        <v>72723.831263257642</v>
      </c>
      <c r="BY16" s="187">
        <f t="shared" si="16"/>
        <v>73018.579060232078</v>
      </c>
      <c r="BZ16" s="187">
        <f t="shared" si="16"/>
        <v>73313.470278183828</v>
      </c>
      <c r="CA16" s="187">
        <f t="shared" si="16"/>
        <v>73608.50599277021</v>
      </c>
      <c r="CB16" s="187">
        <f t="shared" si="16"/>
        <v>73903.687287715991</v>
      </c>
      <c r="CC16" s="187">
        <f t="shared" ref="CC16:CF16" si="17">SUM(CC12:CC15)</f>
        <v>74199.015254873855</v>
      </c>
      <c r="CD16" s="187">
        <f t="shared" si="17"/>
        <v>74494.490994285414</v>
      </c>
      <c r="CE16" s="187">
        <f t="shared" si="17"/>
        <v>74790.115614242546</v>
      </c>
      <c r="CF16" s="187">
        <f t="shared" si="17"/>
        <v>75085.89023134936</v>
      </c>
    </row>
    <row r="17" spans="1:85" s="5" customFormat="1" x14ac:dyDescent="0.15">
      <c r="A17" s="3"/>
      <c r="B17" s="6"/>
      <c r="C17" s="6"/>
      <c r="D17" s="4"/>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row>
    <row r="18" spans="1:85" s="5" customFormat="1" x14ac:dyDescent="0.15">
      <c r="A18" s="145" t="str">
        <f>'Staffing Plan'!$A$53</f>
        <v>SALES</v>
      </c>
      <c r="B18" s="146"/>
      <c r="C18" s="146"/>
      <c r="D18" s="18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row>
    <row r="19" spans="1:85" s="11" customFormat="1" x14ac:dyDescent="0.15">
      <c r="A19" s="145"/>
      <c r="B19" s="146" t="s">
        <v>1</v>
      </c>
      <c r="C19" s="146"/>
      <c r="D19" s="189" t="s">
        <v>52</v>
      </c>
      <c r="E19" s="190">
        <f>'Staffing Plan'!CM58</f>
        <v>0</v>
      </c>
      <c r="F19" s="190">
        <f>'Staffing Plan'!CN58</f>
        <v>0</v>
      </c>
      <c r="G19" s="190">
        <f>'Staffing Plan'!CO58</f>
        <v>0</v>
      </c>
      <c r="H19" s="190">
        <f>'Staffing Plan'!CP58</f>
        <v>50032.125000000007</v>
      </c>
      <c r="I19" s="190">
        <f>'Staffing Plan'!CQ58</f>
        <v>50300.250000000007</v>
      </c>
      <c r="J19" s="190">
        <f>'Staffing Plan'!CR58</f>
        <v>50568.375000000015</v>
      </c>
      <c r="K19" s="190">
        <f>'Staffing Plan'!CS58</f>
        <v>50836.500000000015</v>
      </c>
      <c r="L19" s="190">
        <f>'Staffing Plan'!CT58</f>
        <v>51104.625000000015</v>
      </c>
      <c r="M19" s="190">
        <f>'Staffing Plan'!CU58</f>
        <v>51372.750000000015</v>
      </c>
      <c r="N19" s="190">
        <f>'Staffing Plan'!CV58</f>
        <v>51640.875000000022</v>
      </c>
      <c r="O19" s="190">
        <f>'Staffing Plan'!CW58</f>
        <v>51909.000000000022</v>
      </c>
      <c r="P19" s="190">
        <f>'Staffing Plan'!CX58</f>
        <v>52177.125000000022</v>
      </c>
      <c r="Q19" s="190">
        <f>'Staffing Plan'!CY58</f>
        <v>52445.250000000029</v>
      </c>
      <c r="R19" s="190">
        <f>'Staffing Plan'!CZ58</f>
        <v>52713.375000000029</v>
      </c>
      <c r="S19" s="190">
        <f>'Staffing Plan'!DA58</f>
        <v>52981.500000000029</v>
      </c>
      <c r="T19" s="190">
        <f>'Staffing Plan'!DB58</f>
        <v>53249.625000000036</v>
      </c>
      <c r="U19" s="190">
        <f>'Staffing Plan'!DC58</f>
        <v>53517.750000000036</v>
      </c>
      <c r="V19" s="190">
        <f>'Staffing Plan'!DD58</f>
        <v>53785.875000000036</v>
      </c>
      <c r="W19" s="190">
        <f>'Staffing Plan'!DE58</f>
        <v>54054.000000000044</v>
      </c>
      <c r="X19" s="190">
        <f>'Staffing Plan'!DF58</f>
        <v>54322.125000000044</v>
      </c>
      <c r="Y19" s="190">
        <f>'Staffing Plan'!DG58</f>
        <v>54590.250000000044</v>
      </c>
      <c r="Z19" s="190">
        <f>'Staffing Plan'!DH58</f>
        <v>54858.375000000044</v>
      </c>
      <c r="AA19" s="190">
        <f>'Staffing Plan'!DI58</f>
        <v>55126.500000000051</v>
      </c>
      <c r="AB19" s="190">
        <f>'Staffing Plan'!DJ58</f>
        <v>55394.625000000051</v>
      </c>
      <c r="AC19" s="190">
        <f>'Staffing Plan'!DK58</f>
        <v>55662.750000000051</v>
      </c>
      <c r="AD19" s="190">
        <f>'Staffing Plan'!DL58</f>
        <v>55930.875000000058</v>
      </c>
      <c r="AE19" s="190">
        <f>'Staffing Plan'!DM58</f>
        <v>56199.000000000058</v>
      </c>
      <c r="AF19" s="190">
        <f>'Staffing Plan'!DN58</f>
        <v>56467.125000000058</v>
      </c>
      <c r="AG19" s="190">
        <f>'Staffing Plan'!DO58</f>
        <v>56735.250000000065</v>
      </c>
      <c r="AH19" s="190">
        <f>'Staffing Plan'!DP58</f>
        <v>57003.375000000065</v>
      </c>
      <c r="AI19" s="190">
        <f>'Staffing Plan'!DQ58</f>
        <v>57271.500000000065</v>
      </c>
      <c r="AJ19" s="190">
        <f>'Staffing Plan'!DR58</f>
        <v>57539.625000000065</v>
      </c>
      <c r="AK19" s="190">
        <f>'Staffing Plan'!DS58</f>
        <v>57807.750000000073</v>
      </c>
      <c r="AL19" s="190">
        <f>'Staffing Plan'!DT58</f>
        <v>58075.875000000073</v>
      </c>
      <c r="AM19" s="190">
        <f>'Staffing Plan'!DU58</f>
        <v>58344.000000000073</v>
      </c>
      <c r="AN19" s="190">
        <f>'Staffing Plan'!DV58</f>
        <v>58612.12500000008</v>
      </c>
      <c r="AO19" s="190">
        <f>'Staffing Plan'!DW58</f>
        <v>58880.25000000008</v>
      </c>
      <c r="AP19" s="190">
        <f>'Staffing Plan'!DX58</f>
        <v>59148.37500000008</v>
      </c>
      <c r="AQ19" s="190">
        <f>'Staffing Plan'!DY58</f>
        <v>59416.500000000087</v>
      </c>
      <c r="AR19" s="190">
        <f>'Staffing Plan'!DZ58</f>
        <v>59684.625000000087</v>
      </c>
      <c r="AS19" s="190">
        <f>'Staffing Plan'!EA58</f>
        <v>59952.750000000087</v>
      </c>
      <c r="AT19" s="190">
        <f>'Staffing Plan'!EB58</f>
        <v>60220.875000000095</v>
      </c>
      <c r="AU19" s="190">
        <f>'Staffing Plan'!EC58</f>
        <v>60489.000000000095</v>
      </c>
      <c r="AV19" s="190">
        <f>'Staffing Plan'!ED58</f>
        <v>60757.125000000095</v>
      </c>
      <c r="AW19" s="190">
        <f>'Staffing Plan'!EE58</f>
        <v>61025.250000000095</v>
      </c>
      <c r="AX19" s="190">
        <f>'Staffing Plan'!EF58</f>
        <v>61293.375000000102</v>
      </c>
      <c r="AY19" s="190">
        <f>'Staffing Plan'!EG58</f>
        <v>61561.500000000102</v>
      </c>
      <c r="AZ19" s="190">
        <f>'Staffing Plan'!EH58</f>
        <v>61829.625000000102</v>
      </c>
      <c r="BA19" s="190">
        <f>'Staffing Plan'!EI58</f>
        <v>62097.750000000109</v>
      </c>
      <c r="BB19" s="190">
        <f>'Staffing Plan'!EJ58</f>
        <v>62365.875000000109</v>
      </c>
      <c r="BC19" s="190">
        <f>'Staffing Plan'!EK58</f>
        <v>62634.000000000109</v>
      </c>
      <c r="BD19" s="190">
        <f>'Staffing Plan'!EL58</f>
        <v>62902.125000000116</v>
      </c>
      <c r="BE19" s="190">
        <f>'Staffing Plan'!EM58</f>
        <v>63170.250000000116</v>
      </c>
      <c r="BF19" s="190">
        <f>'Staffing Plan'!EN58</f>
        <v>63438.375000000116</v>
      </c>
      <c r="BG19" s="190">
        <f>'Staffing Plan'!EO58</f>
        <v>63706.500000000124</v>
      </c>
      <c r="BH19" s="190">
        <f>'Staffing Plan'!EP58</f>
        <v>63974.625000000124</v>
      </c>
      <c r="BI19" s="190">
        <f>'Staffing Plan'!EQ58</f>
        <v>64242.750000000124</v>
      </c>
      <c r="BJ19" s="190">
        <f>'Staffing Plan'!ER58</f>
        <v>64510.875000000124</v>
      </c>
      <c r="BK19" s="190">
        <f>'Staffing Plan'!ES58</f>
        <v>64779.000000000131</v>
      </c>
      <c r="BL19" s="190">
        <f>'Staffing Plan'!ET58</f>
        <v>65047.125000000131</v>
      </c>
      <c r="BM19" s="190">
        <f>'Staffing Plan'!EU58</f>
        <v>65315.250000000131</v>
      </c>
      <c r="BN19" s="190">
        <f>'Staffing Plan'!EV58</f>
        <v>65583.375000000131</v>
      </c>
      <c r="BO19" s="190">
        <f>'Staffing Plan'!EW58</f>
        <v>65851.500000000131</v>
      </c>
      <c r="BP19" s="190">
        <f>'Staffing Plan'!EX58</f>
        <v>66119.625000000146</v>
      </c>
      <c r="BQ19" s="190">
        <f>'Staffing Plan'!EY58</f>
        <v>66387.750000000146</v>
      </c>
      <c r="BR19" s="190">
        <f>'Staffing Plan'!EZ58</f>
        <v>66655.875000000146</v>
      </c>
      <c r="BS19" s="190">
        <f>'Staffing Plan'!FA58</f>
        <v>66924.000000000146</v>
      </c>
      <c r="BT19" s="190">
        <f>'Staffing Plan'!FB58</f>
        <v>67192.125000000146</v>
      </c>
      <c r="BU19" s="190">
        <f>'Staffing Plan'!FC58</f>
        <v>67460.250000000146</v>
      </c>
      <c r="BV19" s="190">
        <f>'Staffing Plan'!FD58</f>
        <v>67728.37500000016</v>
      </c>
      <c r="BW19" s="190">
        <f>'Staffing Plan'!FE58</f>
        <v>67996.50000000016</v>
      </c>
      <c r="BX19" s="190">
        <f>'Staffing Plan'!FF58</f>
        <v>68264.62500000016</v>
      </c>
      <c r="BY19" s="190">
        <f>'Staffing Plan'!FG58</f>
        <v>68532.75000000016</v>
      </c>
      <c r="BZ19" s="190">
        <f>'Staffing Plan'!FH58</f>
        <v>68800.87500000016</v>
      </c>
      <c r="CA19" s="190">
        <f>'Staffing Plan'!FI58</f>
        <v>69069.00000000016</v>
      </c>
      <c r="CB19" s="190">
        <f>'Staffing Plan'!FJ58</f>
        <v>69337.12500000016</v>
      </c>
      <c r="CC19" s="190">
        <f>'Staffing Plan'!FK58</f>
        <v>69605.250000000175</v>
      </c>
      <c r="CD19" s="190">
        <f>'Staffing Plan'!FL58</f>
        <v>69873.375000000175</v>
      </c>
      <c r="CE19" s="190">
        <f>'Staffing Plan'!FM58</f>
        <v>70141.500000000175</v>
      </c>
      <c r="CF19" s="190">
        <f>'Staffing Plan'!FN58</f>
        <v>70409.625000000175</v>
      </c>
    </row>
    <row r="20" spans="1:85" x14ac:dyDescent="0.15">
      <c r="A20" s="145"/>
      <c r="B20" s="146" t="s">
        <v>20</v>
      </c>
      <c r="C20" s="191">
        <v>10000</v>
      </c>
      <c r="D20" s="189" t="s">
        <v>52</v>
      </c>
      <c r="E20" s="148">
        <f>'Staffing Plan'!F58*$C20</f>
        <v>0</v>
      </c>
      <c r="F20" s="148">
        <f>'Staffing Plan'!G58*$C20*1.0075</f>
        <v>0</v>
      </c>
      <c r="G20" s="148">
        <f>'Staffing Plan'!H58*$F20*1.0075</f>
        <v>0</v>
      </c>
      <c r="H20" s="148">
        <f>'Staffing Plan'!I58*G20*1.0075</f>
        <v>0</v>
      </c>
      <c r="I20" s="148">
        <f>'Staffing Plan'!J58*(H20*1.0075)/4</f>
        <v>0</v>
      </c>
      <c r="J20" s="148">
        <f>'Staffing Plan'!K58*(I20*1.0075)/4</f>
        <v>0</v>
      </c>
      <c r="K20" s="148">
        <f>'Staffing Plan'!L58*(J20*1.0075)/4</f>
        <v>0</v>
      </c>
      <c r="L20" s="148">
        <f>'Staffing Plan'!M58*(K20*1.0075)/4</f>
        <v>0</v>
      </c>
      <c r="M20" s="148">
        <f>'Staffing Plan'!N58*(L20*1.0075)/4</f>
        <v>0</v>
      </c>
      <c r="N20" s="148">
        <f>'Staffing Plan'!O58*(M20*1.0075)/4</f>
        <v>0</v>
      </c>
      <c r="O20" s="148">
        <f>'Staffing Plan'!P58*($N20*1.0075)/4</f>
        <v>0</v>
      </c>
      <c r="P20" s="148">
        <f>'Staffing Plan'!Q58*(O20*1.0075)/4</f>
        <v>0</v>
      </c>
      <c r="Q20" s="148">
        <f>'Staffing Plan'!R58*(P20*1.0075)/4</f>
        <v>0</v>
      </c>
      <c r="R20" s="148">
        <f>'Staffing Plan'!S58*(Q20*1.0075)/4</f>
        <v>0</v>
      </c>
      <c r="S20" s="148">
        <f>'Staffing Plan'!T58*(R20*1.0075)/4</f>
        <v>0</v>
      </c>
      <c r="T20" s="148">
        <f>'Staffing Plan'!U58*(S20*1.0075)/4</f>
        <v>0</v>
      </c>
      <c r="U20" s="148">
        <f>'Staffing Plan'!V58*(T20*1.0075)/4</f>
        <v>0</v>
      </c>
      <c r="V20" s="148">
        <f>'Staffing Plan'!W58*(U20*1.0075)/4</f>
        <v>0</v>
      </c>
      <c r="W20" s="148">
        <f>'Staffing Plan'!X58*(V20*1.0075)/4</f>
        <v>0</v>
      </c>
      <c r="X20" s="148">
        <f>'Staffing Plan'!Y58*(W20*1.0075)/4</f>
        <v>0</v>
      </c>
      <c r="Y20" s="148">
        <f>'Staffing Plan'!Z58*(X20*1.0075)/4</f>
        <v>0</v>
      </c>
      <c r="Z20" s="148">
        <f>'Staffing Plan'!AA58*(Y20*1.0075)/4</f>
        <v>0</v>
      </c>
      <c r="AA20" s="148">
        <f>'Staffing Plan'!AB58*(Z20*1.0075)/4</f>
        <v>0</v>
      </c>
      <c r="AB20" s="148">
        <f>'Staffing Plan'!AC58*(AA20*1.0075)/4</f>
        <v>0</v>
      </c>
      <c r="AC20" s="148">
        <f>'Staffing Plan'!AD58*(AB20*1.0075)/4</f>
        <v>0</v>
      </c>
      <c r="AD20" s="148">
        <f>'Staffing Plan'!AE58*(AC20*1.0075)/4</f>
        <v>0</v>
      </c>
      <c r="AE20" s="148">
        <f>'Staffing Plan'!AF58*(AD20*1.0075)/4</f>
        <v>0</v>
      </c>
      <c r="AF20" s="148">
        <f>'Staffing Plan'!AG58*(AE20*1.0075)/4</f>
        <v>0</v>
      </c>
      <c r="AG20" s="148">
        <f>'Staffing Plan'!AH58*(AF20*1.0075)/4</f>
        <v>0</v>
      </c>
      <c r="AH20" s="148">
        <f>'Staffing Plan'!AI58*(AG20*1.0075)/4</f>
        <v>0</v>
      </c>
      <c r="AI20" s="148">
        <f>'Staffing Plan'!AJ58*(AH20*1.0075)/4</f>
        <v>0</v>
      </c>
      <c r="AJ20" s="148">
        <f>'Staffing Plan'!AK58*(AI20*1.0075)/4</f>
        <v>0</v>
      </c>
      <c r="AK20" s="148">
        <f>'Staffing Plan'!AL58*(AJ20*1.0075)/4</f>
        <v>0</v>
      </c>
      <c r="AL20" s="148">
        <f>'Staffing Plan'!AM58*(AK20*1.0075)/4</f>
        <v>0</v>
      </c>
      <c r="AM20" s="148">
        <f>'Staffing Plan'!AN58*(AL20*1.0075)/4</f>
        <v>0</v>
      </c>
      <c r="AN20" s="148">
        <f>'Staffing Plan'!AO58*(AM20*1.0075)/4</f>
        <v>0</v>
      </c>
      <c r="AO20" s="148">
        <f>'Staffing Plan'!AP58*(AN20*1.0075)/4</f>
        <v>0</v>
      </c>
      <c r="AP20" s="148">
        <f>'Staffing Plan'!AQ58*(AO20*1.0075)/4</f>
        <v>0</v>
      </c>
      <c r="AQ20" s="148">
        <f>'Staffing Plan'!AR58*(AP20*1.0075)/4</f>
        <v>0</v>
      </c>
      <c r="AR20" s="148">
        <f>'Staffing Plan'!AS58*(AQ20*1.0075)/4</f>
        <v>0</v>
      </c>
      <c r="AS20" s="148">
        <f>'Staffing Plan'!AT58*(AR20*1.0075)/4</f>
        <v>0</v>
      </c>
      <c r="AT20" s="148">
        <f>'Staffing Plan'!AU58*(AS20*1.0075)/4</f>
        <v>0</v>
      </c>
      <c r="AU20" s="148">
        <f>'Staffing Plan'!AV58*(AT20*1.0075)/4</f>
        <v>0</v>
      </c>
      <c r="AV20" s="148">
        <f>'Staffing Plan'!AW58*(AU20*1.0075)/4</f>
        <v>0</v>
      </c>
      <c r="AW20" s="148">
        <f>'Staffing Plan'!AX58*(AV20*1.0075)/4</f>
        <v>0</v>
      </c>
      <c r="AX20" s="148">
        <f>'Staffing Plan'!AY58*(AW20*1.0075)/4</f>
        <v>0</v>
      </c>
      <c r="AY20" s="148">
        <f>'Staffing Plan'!AZ58*(AX20*1.0075)/4</f>
        <v>0</v>
      </c>
      <c r="AZ20" s="148">
        <f>'Staffing Plan'!BA58*(AY20*1.0075)/4</f>
        <v>0</v>
      </c>
      <c r="BA20" s="148">
        <f>'Staffing Plan'!BB58*(AZ20*1.0075)/4</f>
        <v>0</v>
      </c>
      <c r="BB20" s="148">
        <f>'Staffing Plan'!BC58*(BA20*1.0075)/4</f>
        <v>0</v>
      </c>
      <c r="BC20" s="148">
        <f>'Staffing Plan'!BD58*(BB20*1.0075)/4</f>
        <v>0</v>
      </c>
      <c r="BD20" s="148">
        <f>'Staffing Plan'!BE58*(BC20*1.0075)/4</f>
        <v>0</v>
      </c>
      <c r="BE20" s="148">
        <f>'Staffing Plan'!BF58*(BD20*1.0075)/4</f>
        <v>0</v>
      </c>
      <c r="BF20" s="148">
        <f>'Staffing Plan'!BG58*(BE20*1.0075)/4</f>
        <v>0</v>
      </c>
      <c r="BG20" s="148">
        <f>'Staffing Plan'!BH58*(BF20*1.0075)/4</f>
        <v>0</v>
      </c>
      <c r="BH20" s="148">
        <f>'Staffing Plan'!BI58*(BG20*1.0075)/4</f>
        <v>0</v>
      </c>
      <c r="BI20" s="148">
        <f>'Staffing Plan'!BJ58*(BH20*1.0075)/4</f>
        <v>0</v>
      </c>
      <c r="BJ20" s="148">
        <f>'Staffing Plan'!BK58*(BI20*1.0075)/4</f>
        <v>0</v>
      </c>
      <c r="BK20" s="148">
        <f>'Staffing Plan'!BL58*(BJ20*1.0075)/4</f>
        <v>0</v>
      </c>
      <c r="BL20" s="148">
        <f>'Staffing Plan'!BM58*(BK20*1.0075)/4</f>
        <v>0</v>
      </c>
      <c r="BM20" s="148">
        <f>'Staffing Plan'!BN58*(BL20*1.0075)/4</f>
        <v>0</v>
      </c>
      <c r="BN20" s="148">
        <f>'Staffing Plan'!BO58*(BM20*1.0075)/4</f>
        <v>0</v>
      </c>
      <c r="BO20" s="148">
        <f>'Staffing Plan'!BP58*(BN20*1.0075)/4</f>
        <v>0</v>
      </c>
      <c r="BP20" s="148">
        <f>'Staffing Plan'!BQ58*(BO20*1.0075)/4</f>
        <v>0</v>
      </c>
      <c r="BQ20" s="148">
        <f>'Staffing Plan'!BR58*(BP20*1.0075)/4</f>
        <v>0</v>
      </c>
      <c r="BR20" s="148">
        <f>'Staffing Plan'!BS58*(BQ20*1.0075)/4</f>
        <v>0</v>
      </c>
      <c r="BS20" s="148">
        <f>'Staffing Plan'!BT58*(BR20*1.0075)/4</f>
        <v>0</v>
      </c>
      <c r="BT20" s="148">
        <f>'Staffing Plan'!BU58*(BS20*1.0075)/4</f>
        <v>0</v>
      </c>
      <c r="BU20" s="148">
        <f>'Staffing Plan'!BV58*(BT20*1.0075)/4</f>
        <v>0</v>
      </c>
      <c r="BV20" s="148">
        <f>'Staffing Plan'!BW58*(BU20*1.0075)/4</f>
        <v>0</v>
      </c>
      <c r="BW20" s="148">
        <f>'Staffing Plan'!BX58*(BV20*1.0075)/4</f>
        <v>0</v>
      </c>
      <c r="BX20" s="148">
        <f>'Staffing Plan'!BY58*(BW20*1.0075)/4</f>
        <v>0</v>
      </c>
      <c r="BY20" s="148">
        <f>'Staffing Plan'!BZ58*(BX20*1.0075)/4</f>
        <v>0</v>
      </c>
      <c r="BZ20" s="148">
        <f>'Staffing Plan'!CA58*(BY20*1.0075)/4</f>
        <v>0</v>
      </c>
      <c r="CA20" s="148">
        <f>'Staffing Plan'!CB58*(BZ20*1.0075)/4</f>
        <v>0</v>
      </c>
      <c r="CB20" s="148">
        <f>'Staffing Plan'!CC58*(CA20*1.0075)/4</f>
        <v>0</v>
      </c>
      <c r="CC20" s="148">
        <f>'Staffing Plan'!CD58*(CB20*1.0075)/4</f>
        <v>0</v>
      </c>
      <c r="CD20" s="148">
        <f>'Staffing Plan'!CE58*(CC20*1.0075)/4</f>
        <v>0</v>
      </c>
      <c r="CE20" s="148">
        <f>'Staffing Plan'!CF58*(CD20*1.0075)/4</f>
        <v>0</v>
      </c>
      <c r="CF20" s="148">
        <f>'Staffing Plan'!CG58*(CE20*1.0075)/4</f>
        <v>0</v>
      </c>
      <c r="CG20" s="306"/>
    </row>
    <row r="21" spans="1:85" x14ac:dyDescent="0.15">
      <c r="A21" s="145"/>
      <c r="B21" s="146" t="s">
        <v>10</v>
      </c>
      <c r="C21" s="146"/>
      <c r="D21" s="192" t="s">
        <v>45</v>
      </c>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c r="BZ21" s="193"/>
      <c r="CA21" s="193"/>
      <c r="CB21" s="193"/>
      <c r="CC21" s="193"/>
      <c r="CD21" s="193"/>
      <c r="CE21" s="193"/>
      <c r="CF21" s="193"/>
    </row>
    <row r="22" spans="1:85" s="3" customFormat="1" x14ac:dyDescent="0.15">
      <c r="A22" s="145"/>
      <c r="B22" s="154" t="s">
        <v>37</v>
      </c>
      <c r="C22" s="154"/>
      <c r="D22" s="194" t="s">
        <v>44</v>
      </c>
      <c r="E22" s="195">
        <f t="shared" ref="E22:AJ22" si="18">SUM(E19:E21)</f>
        <v>0</v>
      </c>
      <c r="F22" s="195">
        <f t="shared" si="18"/>
        <v>0</v>
      </c>
      <c r="G22" s="195">
        <f t="shared" si="18"/>
        <v>0</v>
      </c>
      <c r="H22" s="195">
        <f t="shared" si="18"/>
        <v>50032.125000000007</v>
      </c>
      <c r="I22" s="195">
        <f t="shared" si="18"/>
        <v>50300.250000000007</v>
      </c>
      <c r="J22" s="195">
        <f t="shared" si="18"/>
        <v>50568.375000000015</v>
      </c>
      <c r="K22" s="195">
        <f t="shared" si="18"/>
        <v>50836.500000000015</v>
      </c>
      <c r="L22" s="195">
        <f t="shared" si="18"/>
        <v>51104.625000000015</v>
      </c>
      <c r="M22" s="195">
        <f t="shared" si="18"/>
        <v>51372.750000000015</v>
      </c>
      <c r="N22" s="195">
        <f t="shared" si="18"/>
        <v>51640.875000000022</v>
      </c>
      <c r="O22" s="195">
        <f t="shared" si="18"/>
        <v>51909.000000000022</v>
      </c>
      <c r="P22" s="195">
        <f t="shared" si="18"/>
        <v>52177.125000000022</v>
      </c>
      <c r="Q22" s="195">
        <f t="shared" si="18"/>
        <v>52445.250000000029</v>
      </c>
      <c r="R22" s="195">
        <f t="shared" si="18"/>
        <v>52713.375000000029</v>
      </c>
      <c r="S22" s="195">
        <f t="shared" si="18"/>
        <v>52981.500000000029</v>
      </c>
      <c r="T22" s="195">
        <f t="shared" si="18"/>
        <v>53249.625000000036</v>
      </c>
      <c r="U22" s="195">
        <f t="shared" si="18"/>
        <v>53517.750000000036</v>
      </c>
      <c r="V22" s="195">
        <f t="shared" si="18"/>
        <v>53785.875000000036</v>
      </c>
      <c r="W22" s="195">
        <f t="shared" si="18"/>
        <v>54054.000000000044</v>
      </c>
      <c r="X22" s="195">
        <f t="shared" si="18"/>
        <v>54322.125000000044</v>
      </c>
      <c r="Y22" s="195">
        <f t="shared" si="18"/>
        <v>54590.250000000044</v>
      </c>
      <c r="Z22" s="195">
        <f t="shared" si="18"/>
        <v>54858.375000000044</v>
      </c>
      <c r="AA22" s="195">
        <f t="shared" si="18"/>
        <v>55126.500000000051</v>
      </c>
      <c r="AB22" s="195">
        <f t="shared" si="18"/>
        <v>55394.625000000051</v>
      </c>
      <c r="AC22" s="195">
        <f t="shared" si="18"/>
        <v>55662.750000000051</v>
      </c>
      <c r="AD22" s="195">
        <f t="shared" si="18"/>
        <v>55930.875000000058</v>
      </c>
      <c r="AE22" s="195">
        <f t="shared" si="18"/>
        <v>56199.000000000058</v>
      </c>
      <c r="AF22" s="195">
        <f t="shared" si="18"/>
        <v>56467.125000000058</v>
      </c>
      <c r="AG22" s="195">
        <f t="shared" si="18"/>
        <v>56735.250000000065</v>
      </c>
      <c r="AH22" s="195">
        <f t="shared" si="18"/>
        <v>57003.375000000065</v>
      </c>
      <c r="AI22" s="195">
        <f t="shared" si="18"/>
        <v>57271.500000000065</v>
      </c>
      <c r="AJ22" s="195">
        <f t="shared" si="18"/>
        <v>57539.625000000065</v>
      </c>
      <c r="AK22" s="195">
        <f t="shared" ref="AK22:BP22" si="19">SUM(AK19:AK21)</f>
        <v>57807.750000000073</v>
      </c>
      <c r="AL22" s="195">
        <f t="shared" si="19"/>
        <v>58075.875000000073</v>
      </c>
      <c r="AM22" s="195">
        <f t="shared" si="19"/>
        <v>58344.000000000073</v>
      </c>
      <c r="AN22" s="195">
        <f t="shared" si="19"/>
        <v>58612.12500000008</v>
      </c>
      <c r="AO22" s="195">
        <f t="shared" si="19"/>
        <v>58880.25000000008</v>
      </c>
      <c r="AP22" s="195">
        <f t="shared" si="19"/>
        <v>59148.37500000008</v>
      </c>
      <c r="AQ22" s="195">
        <f t="shared" si="19"/>
        <v>59416.500000000087</v>
      </c>
      <c r="AR22" s="195">
        <f t="shared" si="19"/>
        <v>59684.625000000087</v>
      </c>
      <c r="AS22" s="195">
        <f t="shared" si="19"/>
        <v>59952.750000000087</v>
      </c>
      <c r="AT22" s="195">
        <f t="shared" si="19"/>
        <v>60220.875000000095</v>
      </c>
      <c r="AU22" s="195">
        <f t="shared" si="19"/>
        <v>60489.000000000095</v>
      </c>
      <c r="AV22" s="195">
        <f t="shared" si="19"/>
        <v>60757.125000000095</v>
      </c>
      <c r="AW22" s="195">
        <f t="shared" si="19"/>
        <v>61025.250000000095</v>
      </c>
      <c r="AX22" s="195">
        <f t="shared" si="19"/>
        <v>61293.375000000102</v>
      </c>
      <c r="AY22" s="195">
        <f t="shared" si="19"/>
        <v>61561.500000000102</v>
      </c>
      <c r="AZ22" s="195">
        <f t="shared" si="19"/>
        <v>61829.625000000102</v>
      </c>
      <c r="BA22" s="195">
        <f t="shared" si="19"/>
        <v>62097.750000000109</v>
      </c>
      <c r="BB22" s="195">
        <f t="shared" si="19"/>
        <v>62365.875000000109</v>
      </c>
      <c r="BC22" s="195">
        <f t="shared" si="19"/>
        <v>62634.000000000109</v>
      </c>
      <c r="BD22" s="195">
        <f t="shared" si="19"/>
        <v>62902.125000000116</v>
      </c>
      <c r="BE22" s="195">
        <f t="shared" si="19"/>
        <v>63170.250000000116</v>
      </c>
      <c r="BF22" s="195">
        <f t="shared" si="19"/>
        <v>63438.375000000116</v>
      </c>
      <c r="BG22" s="195">
        <f t="shared" si="19"/>
        <v>63706.500000000124</v>
      </c>
      <c r="BH22" s="195">
        <f t="shared" si="19"/>
        <v>63974.625000000124</v>
      </c>
      <c r="BI22" s="195">
        <f t="shared" si="19"/>
        <v>64242.750000000124</v>
      </c>
      <c r="BJ22" s="195">
        <f t="shared" si="19"/>
        <v>64510.875000000124</v>
      </c>
      <c r="BK22" s="195">
        <f t="shared" si="19"/>
        <v>64779.000000000131</v>
      </c>
      <c r="BL22" s="195">
        <f t="shared" si="19"/>
        <v>65047.125000000131</v>
      </c>
      <c r="BM22" s="195">
        <f t="shared" si="19"/>
        <v>65315.250000000131</v>
      </c>
      <c r="BN22" s="195">
        <f t="shared" si="19"/>
        <v>65583.375000000131</v>
      </c>
      <c r="BO22" s="195">
        <f t="shared" si="19"/>
        <v>65851.500000000131</v>
      </c>
      <c r="BP22" s="195">
        <f t="shared" si="19"/>
        <v>66119.625000000146</v>
      </c>
      <c r="BQ22" s="195">
        <f t="shared" ref="BQ22:CF22" si="20">SUM(BQ19:BQ21)</f>
        <v>66387.750000000146</v>
      </c>
      <c r="BR22" s="195">
        <f t="shared" si="20"/>
        <v>66655.875000000146</v>
      </c>
      <c r="BS22" s="195">
        <f t="shared" si="20"/>
        <v>66924.000000000146</v>
      </c>
      <c r="BT22" s="195">
        <f t="shared" si="20"/>
        <v>67192.125000000146</v>
      </c>
      <c r="BU22" s="195">
        <f t="shared" si="20"/>
        <v>67460.250000000146</v>
      </c>
      <c r="BV22" s="195">
        <f t="shared" si="20"/>
        <v>67728.37500000016</v>
      </c>
      <c r="BW22" s="195">
        <f t="shared" si="20"/>
        <v>67996.50000000016</v>
      </c>
      <c r="BX22" s="195">
        <f t="shared" si="20"/>
        <v>68264.62500000016</v>
      </c>
      <c r="BY22" s="195">
        <f t="shared" si="20"/>
        <v>68532.75000000016</v>
      </c>
      <c r="BZ22" s="195">
        <f t="shared" si="20"/>
        <v>68800.87500000016</v>
      </c>
      <c r="CA22" s="195">
        <f t="shared" si="20"/>
        <v>69069.00000000016</v>
      </c>
      <c r="CB22" s="195">
        <f t="shared" si="20"/>
        <v>69337.12500000016</v>
      </c>
      <c r="CC22" s="195">
        <f t="shared" si="20"/>
        <v>69605.250000000175</v>
      </c>
      <c r="CD22" s="195">
        <f t="shared" si="20"/>
        <v>69873.375000000175</v>
      </c>
      <c r="CE22" s="195">
        <f t="shared" si="20"/>
        <v>70141.500000000175</v>
      </c>
      <c r="CF22" s="195">
        <f t="shared" si="20"/>
        <v>70409.625000000175</v>
      </c>
    </row>
    <row r="23" spans="1:85" s="5" customFormat="1" x14ac:dyDescent="0.15">
      <c r="A23" s="3"/>
      <c r="B23" s="6"/>
      <c r="C23" s="6"/>
      <c r="D23" s="4"/>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5" s="5" customFormat="1" x14ac:dyDescent="0.15">
      <c r="A24" s="158" t="str">
        <f>'Staffing Plan'!$A$60</f>
        <v>ADMINISTRATION</v>
      </c>
      <c r="B24" s="159"/>
      <c r="C24" s="159"/>
      <c r="D24" s="196"/>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row>
    <row r="25" spans="1:85" s="11" customFormat="1" x14ac:dyDescent="0.15">
      <c r="A25" s="158"/>
      <c r="B25" s="159" t="s">
        <v>1</v>
      </c>
      <c r="C25" s="159"/>
      <c r="D25" s="197" t="s">
        <v>52</v>
      </c>
      <c r="E25" s="198">
        <f>'Staffing Plan'!CM72</f>
        <v>144585</v>
      </c>
      <c r="F25" s="198">
        <f>'Staffing Plan'!CN72</f>
        <v>145372.5</v>
      </c>
      <c r="G25" s="198">
        <f>'Staffing Plan'!CO72</f>
        <v>146160.00000000003</v>
      </c>
      <c r="H25" s="198">
        <f>'Staffing Plan'!CP72</f>
        <v>146947.50000000003</v>
      </c>
      <c r="I25" s="198">
        <f>'Staffing Plan'!CQ72</f>
        <v>191703.75000000003</v>
      </c>
      <c r="J25" s="198">
        <f>'Staffing Plan'!CR72</f>
        <v>192725.62500000003</v>
      </c>
      <c r="K25" s="198">
        <f>'Staffing Plan'!CS72</f>
        <v>234630.00000000006</v>
      </c>
      <c r="L25" s="198">
        <f>'Staffing Plan'!CT72</f>
        <v>235867.50000000006</v>
      </c>
      <c r="M25" s="198">
        <f>'Staffing Plan'!CU72</f>
        <v>287400.00000000006</v>
      </c>
      <c r="N25" s="198">
        <f>'Staffing Plan'!CV72</f>
        <v>288900.00000000006</v>
      </c>
      <c r="O25" s="198">
        <f>'Staffing Plan'!CW72</f>
        <v>290400.00000000006</v>
      </c>
      <c r="P25" s="198">
        <f>'Staffing Plan'!CX72</f>
        <v>291900.00000000012</v>
      </c>
      <c r="Q25" s="198">
        <f>'Staffing Plan'!CY72</f>
        <v>293400.00000000012</v>
      </c>
      <c r="R25" s="198">
        <f>'Staffing Plan'!CZ72</f>
        <v>294900.00000000017</v>
      </c>
      <c r="S25" s="198">
        <f>'Staffing Plan'!DA72</f>
        <v>296400.00000000017</v>
      </c>
      <c r="T25" s="198">
        <f>'Staffing Plan'!DB72</f>
        <v>297900.00000000017</v>
      </c>
      <c r="U25" s="198">
        <f>'Staffing Plan'!DC72</f>
        <v>351701.43750000017</v>
      </c>
      <c r="V25" s="198">
        <f>'Staffing Plan'!DD72</f>
        <v>353463.46875000017</v>
      </c>
      <c r="W25" s="198">
        <f>'Staffing Plan'!DE72</f>
        <v>355225.50000000017</v>
      </c>
      <c r="X25" s="198">
        <f>'Staffing Plan'!DF72</f>
        <v>356987.53125000017</v>
      </c>
      <c r="Y25" s="198">
        <f>'Staffing Plan'!DG72</f>
        <v>358749.56250000023</v>
      </c>
      <c r="Z25" s="198">
        <f>'Staffing Plan'!DH72</f>
        <v>360511.59375000023</v>
      </c>
      <c r="AA25" s="198">
        <f>'Staffing Plan'!DI72</f>
        <v>362273.62500000029</v>
      </c>
      <c r="AB25" s="198">
        <f>'Staffing Plan'!DJ72</f>
        <v>364035.65625000023</v>
      </c>
      <c r="AC25" s="198">
        <f>'Staffing Plan'!DK72</f>
        <v>365797.68750000023</v>
      </c>
      <c r="AD25" s="198">
        <f>'Staffing Plan'!DL72</f>
        <v>367559.71875000035</v>
      </c>
      <c r="AE25" s="198">
        <f>'Staffing Plan'!DM72</f>
        <v>369321.75000000035</v>
      </c>
      <c r="AF25" s="198">
        <f>'Staffing Plan'!DN72</f>
        <v>371083.78125000035</v>
      </c>
      <c r="AG25" s="198">
        <f>'Staffing Plan'!DO72</f>
        <v>372845.81250000041</v>
      </c>
      <c r="AH25" s="198">
        <f>'Staffing Plan'!DP72</f>
        <v>374607.84375000041</v>
      </c>
      <c r="AI25" s="198">
        <f>'Staffing Plan'!DQ72</f>
        <v>376369.87500000047</v>
      </c>
      <c r="AJ25" s="198">
        <f>'Staffing Plan'!DR72</f>
        <v>378131.90625000052</v>
      </c>
      <c r="AK25" s="198">
        <f>'Staffing Plan'!DS72</f>
        <v>379893.93750000058</v>
      </c>
      <c r="AL25" s="198">
        <f>'Staffing Plan'!DT72</f>
        <v>381655.96875000058</v>
      </c>
      <c r="AM25" s="198">
        <f>'Staffing Plan'!DU72</f>
        <v>383418.00000000058</v>
      </c>
      <c r="AN25" s="198">
        <f>'Staffing Plan'!DV72</f>
        <v>385180.03125000058</v>
      </c>
      <c r="AO25" s="198">
        <f>'Staffing Plan'!DW72</f>
        <v>386942.06250000058</v>
      </c>
      <c r="AP25" s="198">
        <f>'Staffing Plan'!DX72</f>
        <v>388704.09375000058</v>
      </c>
      <c r="AQ25" s="198">
        <f>'Staffing Plan'!DY72</f>
        <v>390466.12500000058</v>
      </c>
      <c r="AR25" s="198">
        <f>'Staffing Plan'!DZ72</f>
        <v>392228.15625000064</v>
      </c>
      <c r="AS25" s="198">
        <f>'Staffing Plan'!EA72</f>
        <v>393990.18750000064</v>
      </c>
      <c r="AT25" s="198">
        <f>'Staffing Plan'!EB72</f>
        <v>395752.21875000064</v>
      </c>
      <c r="AU25" s="198">
        <f>'Staffing Plan'!EC72</f>
        <v>397514.2500000007</v>
      </c>
      <c r="AV25" s="198">
        <f>'Staffing Plan'!ED72</f>
        <v>399276.2812500007</v>
      </c>
      <c r="AW25" s="198">
        <f>'Staffing Plan'!EE72</f>
        <v>401038.3125000007</v>
      </c>
      <c r="AX25" s="198">
        <f>'Staffing Plan'!EF72</f>
        <v>402800.3437500007</v>
      </c>
      <c r="AY25" s="198">
        <f>'Staffing Plan'!EG72</f>
        <v>404562.3750000007</v>
      </c>
      <c r="AZ25" s="198">
        <f>'Staffing Plan'!EH72</f>
        <v>406324.40625000076</v>
      </c>
      <c r="BA25" s="198">
        <f>'Staffing Plan'!EI72</f>
        <v>408086.43750000076</v>
      </c>
      <c r="BB25" s="198">
        <f>'Staffing Plan'!EJ72</f>
        <v>409848.46875000076</v>
      </c>
      <c r="BC25" s="198">
        <f>'Staffing Plan'!EK72</f>
        <v>411610.50000000076</v>
      </c>
      <c r="BD25" s="198">
        <f>'Staffing Plan'!EL72</f>
        <v>413372.53125000081</v>
      </c>
      <c r="BE25" s="198">
        <f>'Staffing Plan'!EM72</f>
        <v>415134.56250000081</v>
      </c>
      <c r="BF25" s="198">
        <f>'Staffing Plan'!EN72</f>
        <v>416896.59375000081</v>
      </c>
      <c r="BG25" s="198">
        <f>'Staffing Plan'!EO72</f>
        <v>418658.62500000081</v>
      </c>
      <c r="BH25" s="198">
        <f>'Staffing Plan'!EP72</f>
        <v>420420.65625000081</v>
      </c>
      <c r="BI25" s="198">
        <f>'Staffing Plan'!EQ72</f>
        <v>422182.68750000081</v>
      </c>
      <c r="BJ25" s="198">
        <f>'Staffing Plan'!ER72</f>
        <v>423944.71875000081</v>
      </c>
      <c r="BK25" s="198">
        <f>'Staffing Plan'!ES72</f>
        <v>425706.75000000081</v>
      </c>
      <c r="BL25" s="198">
        <f>'Staffing Plan'!ET72</f>
        <v>427468.78125000081</v>
      </c>
      <c r="BM25" s="198">
        <f>'Staffing Plan'!EU72</f>
        <v>429230.81250000087</v>
      </c>
      <c r="BN25" s="198">
        <f>'Staffing Plan'!EV72</f>
        <v>430992.84375000087</v>
      </c>
      <c r="BO25" s="198">
        <f>'Staffing Plan'!EW72</f>
        <v>432754.87500000087</v>
      </c>
      <c r="BP25" s="198">
        <f>'Staffing Plan'!EX72</f>
        <v>434516.90625000087</v>
      </c>
      <c r="BQ25" s="198">
        <f>'Staffing Plan'!EY72</f>
        <v>436278.93750000093</v>
      </c>
      <c r="BR25" s="198">
        <f>'Staffing Plan'!EZ72</f>
        <v>438040.96875000093</v>
      </c>
      <c r="BS25" s="198">
        <f>'Staffing Plan'!FA72</f>
        <v>439803.00000000093</v>
      </c>
      <c r="BT25" s="198">
        <f>'Staffing Plan'!FB72</f>
        <v>441565.03125000093</v>
      </c>
      <c r="BU25" s="198">
        <f>'Staffing Plan'!FC72</f>
        <v>443327.06250000093</v>
      </c>
      <c r="BV25" s="198">
        <f>'Staffing Plan'!FD72</f>
        <v>445089.09375000099</v>
      </c>
      <c r="BW25" s="198">
        <f>'Staffing Plan'!FE72</f>
        <v>446851.12500000099</v>
      </c>
      <c r="BX25" s="198">
        <f>'Staffing Plan'!FF72</f>
        <v>448613.15625000099</v>
      </c>
      <c r="BY25" s="198">
        <f>'Staffing Plan'!FG72</f>
        <v>450375.18750000105</v>
      </c>
      <c r="BZ25" s="198">
        <f>'Staffing Plan'!FH72</f>
        <v>452137.21875000105</v>
      </c>
      <c r="CA25" s="198">
        <f>'Staffing Plan'!FI72</f>
        <v>453899.25000000105</v>
      </c>
      <c r="CB25" s="198">
        <f>'Staffing Plan'!FJ72</f>
        <v>455661.28125000105</v>
      </c>
      <c r="CC25" s="198">
        <f>'Staffing Plan'!FK72</f>
        <v>457423.31250000105</v>
      </c>
      <c r="CD25" s="198">
        <f>'Staffing Plan'!FL72</f>
        <v>459185.34375000105</v>
      </c>
      <c r="CE25" s="198">
        <f>'Staffing Plan'!FM72</f>
        <v>460947.37500000116</v>
      </c>
      <c r="CF25" s="198">
        <f>'Staffing Plan'!FN72</f>
        <v>462709.40625000116</v>
      </c>
    </row>
    <row r="26" spans="1:85" s="11" customFormat="1" x14ac:dyDescent="0.15">
      <c r="A26" s="158"/>
      <c r="B26" s="159" t="s">
        <v>58</v>
      </c>
      <c r="C26" s="199"/>
      <c r="D26" s="305" t="s">
        <v>45</v>
      </c>
      <c r="E26" s="165">
        <v>5000</v>
      </c>
      <c r="F26" s="165">
        <f>E26*1.0075</f>
        <v>5037.5</v>
      </c>
      <c r="G26" s="165">
        <f t="shared" ref="G26:BR26" si="21">F26*1.0075</f>
        <v>5075.28125</v>
      </c>
      <c r="H26" s="165">
        <f t="shared" si="21"/>
        <v>5113.3458593750001</v>
      </c>
      <c r="I26" s="165">
        <f t="shared" si="21"/>
        <v>5151.6959533203126</v>
      </c>
      <c r="J26" s="165">
        <f t="shared" si="21"/>
        <v>5190.333672970215</v>
      </c>
      <c r="K26" s="165">
        <f t="shared" si="21"/>
        <v>5229.2611755174921</v>
      </c>
      <c r="L26" s="165">
        <f t="shared" si="21"/>
        <v>5268.4806343338732</v>
      </c>
      <c r="M26" s="165">
        <f t="shared" si="21"/>
        <v>5307.9942390913775</v>
      </c>
      <c r="N26" s="165">
        <f t="shared" si="21"/>
        <v>5347.8041958845633</v>
      </c>
      <c r="O26" s="165">
        <f t="shared" si="21"/>
        <v>5387.9127273536978</v>
      </c>
      <c r="P26" s="165">
        <f t="shared" si="21"/>
        <v>5428.3220728088509</v>
      </c>
      <c r="Q26" s="165">
        <f t="shared" si="21"/>
        <v>5469.0344883549178</v>
      </c>
      <c r="R26" s="165">
        <f t="shared" si="21"/>
        <v>5510.0522470175802</v>
      </c>
      <c r="S26" s="165">
        <f t="shared" si="21"/>
        <v>5551.3776388702126</v>
      </c>
      <c r="T26" s="165">
        <f t="shared" si="21"/>
        <v>5593.0129711617392</v>
      </c>
      <c r="U26" s="165">
        <f t="shared" si="21"/>
        <v>5634.9605684454527</v>
      </c>
      <c r="V26" s="165">
        <f t="shared" si="21"/>
        <v>5677.2227727087939</v>
      </c>
      <c r="W26" s="165">
        <f t="shared" si="21"/>
        <v>5719.8019435041106</v>
      </c>
      <c r="X26" s="165">
        <f t="shared" si="21"/>
        <v>5762.7004580803914</v>
      </c>
      <c r="Y26" s="165">
        <f t="shared" si="21"/>
        <v>5805.9207115159943</v>
      </c>
      <c r="Z26" s="165">
        <f t="shared" si="21"/>
        <v>5849.4651168523642</v>
      </c>
      <c r="AA26" s="165">
        <f t="shared" si="21"/>
        <v>5893.3361052287573</v>
      </c>
      <c r="AB26" s="165">
        <f t="shared" si="21"/>
        <v>5937.5361260179734</v>
      </c>
      <c r="AC26" s="165">
        <f t="shared" si="21"/>
        <v>5982.0676469631089</v>
      </c>
      <c r="AD26" s="165">
        <f t="shared" si="21"/>
        <v>6026.933154315333</v>
      </c>
      <c r="AE26" s="165">
        <f t="shared" si="21"/>
        <v>6072.1351529726981</v>
      </c>
      <c r="AF26" s="165">
        <f t="shared" si="21"/>
        <v>6117.6761666199936</v>
      </c>
      <c r="AG26" s="165">
        <f t="shared" si="21"/>
        <v>6163.5587378696437</v>
      </c>
      <c r="AH26" s="165">
        <f t="shared" si="21"/>
        <v>6209.7854284036666</v>
      </c>
      <c r="AI26" s="165">
        <f t="shared" si="21"/>
        <v>6256.3588191166946</v>
      </c>
      <c r="AJ26" s="165">
        <f t="shared" si="21"/>
        <v>6303.2815102600698</v>
      </c>
      <c r="AK26" s="165">
        <f t="shared" si="21"/>
        <v>6350.5561215870212</v>
      </c>
      <c r="AL26" s="165">
        <f t="shared" si="21"/>
        <v>6398.1852924989244</v>
      </c>
      <c r="AM26" s="165">
        <f t="shared" si="21"/>
        <v>6446.1716821926666</v>
      </c>
      <c r="AN26" s="165">
        <f t="shared" si="21"/>
        <v>6494.5179698091124</v>
      </c>
      <c r="AO26" s="165">
        <f t="shared" si="21"/>
        <v>6543.226854582681</v>
      </c>
      <c r="AP26" s="165">
        <f t="shared" si="21"/>
        <v>6592.3010559920513</v>
      </c>
      <c r="AQ26" s="165">
        <f t="shared" si="21"/>
        <v>6641.7433139119921</v>
      </c>
      <c r="AR26" s="165">
        <f t="shared" si="21"/>
        <v>6691.556388766332</v>
      </c>
      <c r="AS26" s="165">
        <f t="shared" si="21"/>
        <v>6741.7430616820802</v>
      </c>
      <c r="AT26" s="165">
        <f t="shared" si="21"/>
        <v>6792.3061346446966</v>
      </c>
      <c r="AU26" s="165">
        <f t="shared" si="21"/>
        <v>6843.2484306545321</v>
      </c>
      <c r="AV26" s="165">
        <f t="shared" si="21"/>
        <v>6894.5727938844411</v>
      </c>
      <c r="AW26" s="165">
        <f t="shared" si="21"/>
        <v>6946.2820898385753</v>
      </c>
      <c r="AX26" s="165">
        <f t="shared" si="21"/>
        <v>6998.3792055123649</v>
      </c>
      <c r="AY26" s="165">
        <f t="shared" si="21"/>
        <v>7050.8670495537081</v>
      </c>
      <c r="AZ26" s="165">
        <f t="shared" si="21"/>
        <v>7103.7485524253616</v>
      </c>
      <c r="BA26" s="165">
        <f t="shared" si="21"/>
        <v>7157.0266665685522</v>
      </c>
      <c r="BB26" s="165">
        <f t="shared" si="21"/>
        <v>7210.7043665678166</v>
      </c>
      <c r="BC26" s="165">
        <f t="shared" si="21"/>
        <v>7264.7846493170755</v>
      </c>
      <c r="BD26" s="165">
        <f t="shared" si="21"/>
        <v>7319.2705341869541</v>
      </c>
      <c r="BE26" s="165">
        <f t="shared" si="21"/>
        <v>7374.1650631933571</v>
      </c>
      <c r="BF26" s="165">
        <f t="shared" si="21"/>
        <v>7429.4713011673075</v>
      </c>
      <c r="BG26" s="165">
        <f t="shared" si="21"/>
        <v>7485.1923359260627</v>
      </c>
      <c r="BH26" s="165">
        <f t="shared" si="21"/>
        <v>7541.3312784455084</v>
      </c>
      <c r="BI26" s="165">
        <f t="shared" si="21"/>
        <v>7597.89126303385</v>
      </c>
      <c r="BJ26" s="165">
        <f t="shared" si="21"/>
        <v>7654.8754475066044</v>
      </c>
      <c r="BK26" s="165">
        <f t="shared" si="21"/>
        <v>7712.287013362904</v>
      </c>
      <c r="BL26" s="165">
        <f t="shared" si="21"/>
        <v>7770.1291659631261</v>
      </c>
      <c r="BM26" s="165">
        <f t="shared" si="21"/>
        <v>7828.4051347078503</v>
      </c>
      <c r="BN26" s="165">
        <f t="shared" si="21"/>
        <v>7887.1181732181594</v>
      </c>
      <c r="BO26" s="165">
        <f t="shared" si="21"/>
        <v>7946.2715595172958</v>
      </c>
      <c r="BP26" s="165">
        <f t="shared" si="21"/>
        <v>8005.868596213676</v>
      </c>
      <c r="BQ26" s="165">
        <f t="shared" si="21"/>
        <v>8065.9126106852791</v>
      </c>
      <c r="BR26" s="165">
        <f t="shared" si="21"/>
        <v>8126.4069552654191</v>
      </c>
      <c r="BS26" s="165">
        <f t="shared" ref="BS26:CF26" si="22">BR26*1.0075</f>
        <v>8187.3550074299101</v>
      </c>
      <c r="BT26" s="165">
        <f t="shared" si="22"/>
        <v>8248.760169985635</v>
      </c>
      <c r="BU26" s="165">
        <f t="shared" si="22"/>
        <v>8310.6258712605286</v>
      </c>
      <c r="BV26" s="165">
        <f t="shared" si="22"/>
        <v>8372.9555652949839</v>
      </c>
      <c r="BW26" s="165">
        <f t="shared" si="22"/>
        <v>8435.7527320346962</v>
      </c>
      <c r="BX26" s="165">
        <f t="shared" si="22"/>
        <v>8499.0208775249575</v>
      </c>
      <c r="BY26" s="165">
        <f t="shared" si="22"/>
        <v>8562.763534106396</v>
      </c>
      <c r="BZ26" s="165">
        <f t="shared" si="22"/>
        <v>8626.9842606121947</v>
      </c>
      <c r="CA26" s="165">
        <f t="shared" si="22"/>
        <v>8691.6866425667868</v>
      </c>
      <c r="CB26" s="165">
        <f t="shared" si="22"/>
        <v>8756.8742923860391</v>
      </c>
      <c r="CC26" s="165">
        <f t="shared" si="22"/>
        <v>8822.5508495789345</v>
      </c>
      <c r="CD26" s="165">
        <f t="shared" si="22"/>
        <v>8888.7199809507765</v>
      </c>
      <c r="CE26" s="165">
        <f t="shared" si="22"/>
        <v>8955.3853808079075</v>
      </c>
      <c r="CF26" s="165">
        <f t="shared" si="22"/>
        <v>9022.5507711639675</v>
      </c>
    </row>
    <row r="27" spans="1:85" s="11" customFormat="1" x14ac:dyDescent="0.15">
      <c r="A27" s="158"/>
      <c r="B27" s="159" t="s">
        <v>59</v>
      </c>
      <c r="C27" s="199"/>
      <c r="D27" s="197" t="s">
        <v>80</v>
      </c>
      <c r="E27" s="304">
        <f>E53</f>
        <v>393.75</v>
      </c>
      <c r="F27" s="304">
        <f>E27*1.0075</f>
        <v>396.703125</v>
      </c>
      <c r="G27" s="304">
        <f t="shared" ref="G27:BR27" si="23">F27*1.0075</f>
        <v>399.67839843750005</v>
      </c>
      <c r="H27" s="304">
        <f t="shared" si="23"/>
        <v>402.67598642578133</v>
      </c>
      <c r="I27" s="304">
        <f t="shared" si="23"/>
        <v>405.69605632397474</v>
      </c>
      <c r="J27" s="304">
        <f t="shared" si="23"/>
        <v>408.7387767464046</v>
      </c>
      <c r="K27" s="304">
        <f t="shared" si="23"/>
        <v>411.80431757200267</v>
      </c>
      <c r="L27" s="304">
        <f t="shared" si="23"/>
        <v>414.89284995379273</v>
      </c>
      <c r="M27" s="304">
        <f t="shared" si="23"/>
        <v>418.00454632844622</v>
      </c>
      <c r="N27" s="304">
        <f t="shared" si="23"/>
        <v>421.13958042590957</v>
      </c>
      <c r="O27" s="304">
        <f t="shared" si="23"/>
        <v>424.29812727910394</v>
      </c>
      <c r="P27" s="304">
        <f t="shared" si="23"/>
        <v>427.48036323369723</v>
      </c>
      <c r="Q27" s="304">
        <f t="shared" si="23"/>
        <v>430.68646595794996</v>
      </c>
      <c r="R27" s="304">
        <f t="shared" si="23"/>
        <v>433.91661445263463</v>
      </c>
      <c r="S27" s="304">
        <f t="shared" si="23"/>
        <v>437.17098906102945</v>
      </c>
      <c r="T27" s="304">
        <f t="shared" si="23"/>
        <v>440.4497714789872</v>
      </c>
      <c r="U27" s="304">
        <f t="shared" si="23"/>
        <v>443.75314476507964</v>
      </c>
      <c r="V27" s="304">
        <f t="shared" si="23"/>
        <v>447.08129335081776</v>
      </c>
      <c r="W27" s="304">
        <f t="shared" si="23"/>
        <v>450.4344030509489</v>
      </c>
      <c r="X27" s="304">
        <f t="shared" si="23"/>
        <v>453.81266107383107</v>
      </c>
      <c r="Y27" s="304">
        <f t="shared" si="23"/>
        <v>457.21625603188483</v>
      </c>
      <c r="Z27" s="304">
        <f t="shared" si="23"/>
        <v>460.64537795212397</v>
      </c>
      <c r="AA27" s="304">
        <f t="shared" si="23"/>
        <v>464.10021828676491</v>
      </c>
      <c r="AB27" s="304">
        <f t="shared" si="23"/>
        <v>467.58096992391569</v>
      </c>
      <c r="AC27" s="304">
        <f t="shared" si="23"/>
        <v>471.08782719834511</v>
      </c>
      <c r="AD27" s="304">
        <f t="shared" si="23"/>
        <v>474.62098590233273</v>
      </c>
      <c r="AE27" s="304">
        <f t="shared" si="23"/>
        <v>478.18064329660024</v>
      </c>
      <c r="AF27" s="304">
        <f t="shared" si="23"/>
        <v>481.76699812132478</v>
      </c>
      <c r="AG27" s="304">
        <f t="shared" si="23"/>
        <v>485.38025060723476</v>
      </c>
      <c r="AH27" s="304">
        <f t="shared" si="23"/>
        <v>489.02060248678907</v>
      </c>
      <c r="AI27" s="304">
        <f t="shared" si="23"/>
        <v>492.68825700543999</v>
      </c>
      <c r="AJ27" s="304">
        <f t="shared" si="23"/>
        <v>496.38341893298082</v>
      </c>
      <c r="AK27" s="304">
        <f t="shared" si="23"/>
        <v>500.10629457497822</v>
      </c>
      <c r="AL27" s="304">
        <f t="shared" si="23"/>
        <v>503.85709178429062</v>
      </c>
      <c r="AM27" s="304">
        <f t="shared" si="23"/>
        <v>507.63601997267284</v>
      </c>
      <c r="AN27" s="304">
        <f t="shared" si="23"/>
        <v>511.44329012246794</v>
      </c>
      <c r="AO27" s="304">
        <f t="shared" si="23"/>
        <v>515.27911479838644</v>
      </c>
      <c r="AP27" s="304">
        <f t="shared" si="23"/>
        <v>519.14370815937434</v>
      </c>
      <c r="AQ27" s="304">
        <f t="shared" si="23"/>
        <v>523.03728597056966</v>
      </c>
      <c r="AR27" s="304">
        <f t="shared" si="23"/>
        <v>526.96006561534898</v>
      </c>
      <c r="AS27" s="304">
        <f t="shared" si="23"/>
        <v>530.91226610746412</v>
      </c>
      <c r="AT27" s="304">
        <f t="shared" si="23"/>
        <v>534.89410810327013</v>
      </c>
      <c r="AU27" s="304">
        <f t="shared" si="23"/>
        <v>538.90581391404464</v>
      </c>
      <c r="AV27" s="304">
        <f t="shared" si="23"/>
        <v>542.94760751839999</v>
      </c>
      <c r="AW27" s="304">
        <f t="shared" si="23"/>
        <v>547.01971457478805</v>
      </c>
      <c r="AX27" s="304">
        <f t="shared" si="23"/>
        <v>551.12236243409905</v>
      </c>
      <c r="AY27" s="304">
        <f t="shared" si="23"/>
        <v>555.25578015235487</v>
      </c>
      <c r="AZ27" s="304">
        <f t="shared" si="23"/>
        <v>559.42019850349755</v>
      </c>
      <c r="BA27" s="304">
        <f t="shared" si="23"/>
        <v>563.61584999227387</v>
      </c>
      <c r="BB27" s="304">
        <f t="shared" si="23"/>
        <v>567.84296886721597</v>
      </c>
      <c r="BC27" s="304">
        <f t="shared" si="23"/>
        <v>572.1017911337201</v>
      </c>
      <c r="BD27" s="304">
        <f t="shared" si="23"/>
        <v>576.39255456722299</v>
      </c>
      <c r="BE27" s="304">
        <f t="shared" si="23"/>
        <v>580.71549872647722</v>
      </c>
      <c r="BF27" s="304">
        <f t="shared" si="23"/>
        <v>585.0708649669258</v>
      </c>
      <c r="BG27" s="304">
        <f t="shared" si="23"/>
        <v>589.45889645417776</v>
      </c>
      <c r="BH27" s="304">
        <f t="shared" si="23"/>
        <v>593.87983817758413</v>
      </c>
      <c r="BI27" s="304">
        <f t="shared" si="23"/>
        <v>598.33393696391602</v>
      </c>
      <c r="BJ27" s="304">
        <f t="shared" si="23"/>
        <v>602.82144149114538</v>
      </c>
      <c r="BK27" s="304">
        <f t="shared" si="23"/>
        <v>607.34260230232906</v>
      </c>
      <c r="BL27" s="304">
        <f t="shared" si="23"/>
        <v>611.89767181959655</v>
      </c>
      <c r="BM27" s="304">
        <f t="shared" si="23"/>
        <v>616.48690435824358</v>
      </c>
      <c r="BN27" s="304">
        <f t="shared" si="23"/>
        <v>621.1105561409305</v>
      </c>
      <c r="BO27" s="304">
        <f t="shared" si="23"/>
        <v>625.76888531198756</v>
      </c>
      <c r="BP27" s="304">
        <f t="shared" si="23"/>
        <v>630.46215195182754</v>
      </c>
      <c r="BQ27" s="304">
        <f t="shared" si="23"/>
        <v>635.19061809146626</v>
      </c>
      <c r="BR27" s="304">
        <f t="shared" si="23"/>
        <v>639.95454772715232</v>
      </c>
      <c r="BS27" s="304">
        <f t="shared" ref="BS27:CF27" si="24">BR27*1.0075</f>
        <v>644.75420683510595</v>
      </c>
      <c r="BT27" s="304">
        <f t="shared" si="24"/>
        <v>649.5898633863693</v>
      </c>
      <c r="BU27" s="304">
        <f t="shared" si="24"/>
        <v>654.46178736176716</v>
      </c>
      <c r="BV27" s="304">
        <f t="shared" si="24"/>
        <v>659.37025076698046</v>
      </c>
      <c r="BW27" s="304">
        <f t="shared" si="24"/>
        <v>664.31552764773289</v>
      </c>
      <c r="BX27" s="304">
        <f t="shared" si="24"/>
        <v>669.2978941050909</v>
      </c>
      <c r="BY27" s="304">
        <f t="shared" si="24"/>
        <v>674.31762831087917</v>
      </c>
      <c r="BZ27" s="304">
        <f t="shared" si="24"/>
        <v>679.37501052321079</v>
      </c>
      <c r="CA27" s="304">
        <f t="shared" si="24"/>
        <v>684.4703231021349</v>
      </c>
      <c r="CB27" s="304">
        <f t="shared" si="24"/>
        <v>689.60385052540096</v>
      </c>
      <c r="CC27" s="304">
        <f t="shared" si="24"/>
        <v>694.77587940434148</v>
      </c>
      <c r="CD27" s="304">
        <f t="shared" si="24"/>
        <v>699.98669849987414</v>
      </c>
      <c r="CE27" s="304">
        <f t="shared" si="24"/>
        <v>705.23659873862323</v>
      </c>
      <c r="CF27" s="304">
        <f t="shared" si="24"/>
        <v>710.52587322916293</v>
      </c>
    </row>
    <row r="28" spans="1:85" x14ac:dyDescent="0.15">
      <c r="A28" s="158"/>
      <c r="B28" s="159" t="s">
        <v>10</v>
      </c>
      <c r="C28" s="159"/>
      <c r="D28" s="200" t="s">
        <v>45</v>
      </c>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row>
    <row r="29" spans="1:85" s="3" customFormat="1" x14ac:dyDescent="0.15">
      <c r="A29" s="158"/>
      <c r="B29" s="169" t="s">
        <v>422</v>
      </c>
      <c r="C29" s="169"/>
      <c r="D29" s="202" t="s">
        <v>44</v>
      </c>
      <c r="E29" s="203">
        <f t="shared" ref="E29:AJ29" si="25">SUM(E25:E28)</f>
        <v>149978.75</v>
      </c>
      <c r="F29" s="203">
        <f t="shared" si="25"/>
        <v>150806.703125</v>
      </c>
      <c r="G29" s="203">
        <f t="shared" si="25"/>
        <v>151634.95964843754</v>
      </c>
      <c r="H29" s="203">
        <f t="shared" si="25"/>
        <v>152463.5218458008</v>
      </c>
      <c r="I29" s="203">
        <f t="shared" si="25"/>
        <v>197261.1420096443</v>
      </c>
      <c r="J29" s="203">
        <f t="shared" si="25"/>
        <v>198324.69744971665</v>
      </c>
      <c r="K29" s="203">
        <f t="shared" si="25"/>
        <v>240271.06549308955</v>
      </c>
      <c r="L29" s="203">
        <f t="shared" si="25"/>
        <v>241550.87348428773</v>
      </c>
      <c r="M29" s="203">
        <f t="shared" si="25"/>
        <v>293125.99878541986</v>
      </c>
      <c r="N29" s="203">
        <f t="shared" si="25"/>
        <v>294668.94377631054</v>
      </c>
      <c r="O29" s="203">
        <f t="shared" si="25"/>
        <v>296212.21085463284</v>
      </c>
      <c r="P29" s="203">
        <f t="shared" si="25"/>
        <v>297755.80243604269</v>
      </c>
      <c r="Q29" s="203">
        <f t="shared" si="25"/>
        <v>299299.720954313</v>
      </c>
      <c r="R29" s="203">
        <f t="shared" si="25"/>
        <v>300843.96886147035</v>
      </c>
      <c r="S29" s="203">
        <f t="shared" si="25"/>
        <v>302388.54862793139</v>
      </c>
      <c r="T29" s="203">
        <f t="shared" si="25"/>
        <v>303933.46274264093</v>
      </c>
      <c r="U29" s="203">
        <f t="shared" si="25"/>
        <v>357780.15121321072</v>
      </c>
      <c r="V29" s="203">
        <f t="shared" si="25"/>
        <v>359587.77281605982</v>
      </c>
      <c r="W29" s="203">
        <f t="shared" si="25"/>
        <v>361395.73634655523</v>
      </c>
      <c r="X29" s="203">
        <f t="shared" si="25"/>
        <v>363204.04436915438</v>
      </c>
      <c r="Y29" s="203">
        <f t="shared" si="25"/>
        <v>365012.69946754811</v>
      </c>
      <c r="Z29" s="203">
        <f t="shared" si="25"/>
        <v>366821.70424480474</v>
      </c>
      <c r="AA29" s="203">
        <f t="shared" si="25"/>
        <v>368631.06132351578</v>
      </c>
      <c r="AB29" s="203">
        <f t="shared" si="25"/>
        <v>370440.77334594214</v>
      </c>
      <c r="AC29" s="203">
        <f t="shared" si="25"/>
        <v>372250.84297416167</v>
      </c>
      <c r="AD29" s="203">
        <f t="shared" si="25"/>
        <v>374061.27289021801</v>
      </c>
      <c r="AE29" s="203">
        <f t="shared" si="25"/>
        <v>375872.06579626969</v>
      </c>
      <c r="AF29" s="203">
        <f t="shared" si="25"/>
        <v>377683.22441474168</v>
      </c>
      <c r="AG29" s="203">
        <f t="shared" si="25"/>
        <v>379494.75148847728</v>
      </c>
      <c r="AH29" s="203">
        <f t="shared" si="25"/>
        <v>381306.64978089085</v>
      </c>
      <c r="AI29" s="203">
        <f t="shared" si="25"/>
        <v>383118.9220761226</v>
      </c>
      <c r="AJ29" s="203">
        <f t="shared" si="25"/>
        <v>384931.57117919356</v>
      </c>
      <c r="AK29" s="203">
        <f t="shared" ref="AK29:BP29" si="26">SUM(AK25:AK28)</f>
        <v>386744.59991616255</v>
      </c>
      <c r="AL29" s="203">
        <f t="shared" si="26"/>
        <v>388558.01113428379</v>
      </c>
      <c r="AM29" s="203">
        <f t="shared" si="26"/>
        <v>390371.80770216591</v>
      </c>
      <c r="AN29" s="203">
        <f t="shared" si="26"/>
        <v>392185.9925099322</v>
      </c>
      <c r="AO29" s="203">
        <f t="shared" si="26"/>
        <v>394000.56846938166</v>
      </c>
      <c r="AP29" s="203">
        <f t="shared" si="26"/>
        <v>395815.53851415199</v>
      </c>
      <c r="AQ29" s="203">
        <f t="shared" si="26"/>
        <v>397630.90559988318</v>
      </c>
      <c r="AR29" s="203">
        <f t="shared" si="26"/>
        <v>399446.67270438233</v>
      </c>
      <c r="AS29" s="203">
        <f t="shared" si="26"/>
        <v>401262.84282779018</v>
      </c>
      <c r="AT29" s="203">
        <f t="shared" si="26"/>
        <v>403079.41899274866</v>
      </c>
      <c r="AU29" s="203">
        <f t="shared" si="26"/>
        <v>404896.40424456925</v>
      </c>
      <c r="AV29" s="203">
        <f t="shared" si="26"/>
        <v>406713.80165140354</v>
      </c>
      <c r="AW29" s="203">
        <f t="shared" si="26"/>
        <v>408531.61430441408</v>
      </c>
      <c r="AX29" s="203">
        <f t="shared" si="26"/>
        <v>410349.84531794715</v>
      </c>
      <c r="AY29" s="203">
        <f t="shared" si="26"/>
        <v>412168.49782970676</v>
      </c>
      <c r="AZ29" s="203">
        <f t="shared" si="26"/>
        <v>413987.57500092959</v>
      </c>
      <c r="BA29" s="203">
        <f t="shared" si="26"/>
        <v>415807.08001656155</v>
      </c>
      <c r="BB29" s="203">
        <f t="shared" si="26"/>
        <v>417627.01608543581</v>
      </c>
      <c r="BC29" s="203">
        <f t="shared" si="26"/>
        <v>419447.38644045155</v>
      </c>
      <c r="BD29" s="203">
        <f t="shared" si="26"/>
        <v>421268.19433875498</v>
      </c>
      <c r="BE29" s="203">
        <f t="shared" si="26"/>
        <v>423089.44306192064</v>
      </c>
      <c r="BF29" s="203">
        <f t="shared" si="26"/>
        <v>424911.1359161351</v>
      </c>
      <c r="BG29" s="203">
        <f t="shared" si="26"/>
        <v>426733.27623238106</v>
      </c>
      <c r="BH29" s="203">
        <f t="shared" si="26"/>
        <v>428555.86736662389</v>
      </c>
      <c r="BI29" s="203">
        <f t="shared" si="26"/>
        <v>430378.91269999859</v>
      </c>
      <c r="BJ29" s="203">
        <f t="shared" si="26"/>
        <v>432202.41563899856</v>
      </c>
      <c r="BK29" s="203">
        <f t="shared" si="26"/>
        <v>434026.37961566605</v>
      </c>
      <c r="BL29" s="203">
        <f t="shared" si="26"/>
        <v>435850.80808778357</v>
      </c>
      <c r="BM29" s="203">
        <f t="shared" si="26"/>
        <v>437675.704539067</v>
      </c>
      <c r="BN29" s="203">
        <f t="shared" si="26"/>
        <v>439501.07247935998</v>
      </c>
      <c r="BO29" s="203">
        <f t="shared" si="26"/>
        <v>441326.91544483014</v>
      </c>
      <c r="BP29" s="203">
        <f t="shared" si="26"/>
        <v>443153.23699816642</v>
      </c>
      <c r="BQ29" s="203">
        <f t="shared" ref="BQ29:CF29" si="27">SUM(BQ25:BQ28)</f>
        <v>444980.04072877765</v>
      </c>
      <c r="BR29" s="203">
        <f t="shared" si="27"/>
        <v>446807.3302529935</v>
      </c>
      <c r="BS29" s="203">
        <f t="shared" si="27"/>
        <v>448635.10921426595</v>
      </c>
      <c r="BT29" s="203">
        <f t="shared" si="27"/>
        <v>450463.38128337293</v>
      </c>
      <c r="BU29" s="203">
        <f t="shared" si="27"/>
        <v>452292.15015862323</v>
      </c>
      <c r="BV29" s="203">
        <f t="shared" si="27"/>
        <v>454121.41956606298</v>
      </c>
      <c r="BW29" s="203">
        <f t="shared" si="27"/>
        <v>455951.19325968344</v>
      </c>
      <c r="BX29" s="203">
        <f t="shared" si="27"/>
        <v>457781.47502163105</v>
      </c>
      <c r="BY29" s="203">
        <f t="shared" si="27"/>
        <v>459612.2686624183</v>
      </c>
      <c r="BZ29" s="203">
        <f t="shared" si="27"/>
        <v>461443.5780211364</v>
      </c>
      <c r="CA29" s="203">
        <f t="shared" si="27"/>
        <v>463275.40696567</v>
      </c>
      <c r="CB29" s="203">
        <f t="shared" si="27"/>
        <v>465107.7593929125</v>
      </c>
      <c r="CC29" s="203">
        <f t="shared" si="27"/>
        <v>466940.63922898431</v>
      </c>
      <c r="CD29" s="203">
        <f t="shared" si="27"/>
        <v>468774.05042945169</v>
      </c>
      <c r="CE29" s="203">
        <f t="shared" si="27"/>
        <v>470607.99697954772</v>
      </c>
      <c r="CF29" s="203">
        <f t="shared" si="27"/>
        <v>472442.48289439426</v>
      </c>
    </row>
    <row r="30" spans="1:85" s="5" customFormat="1" x14ac:dyDescent="0.15">
      <c r="A30" s="3"/>
      <c r="B30" s="6"/>
      <c r="C30" s="6"/>
      <c r="D30" s="4"/>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5" s="5" customFormat="1" x14ac:dyDescent="0.15">
      <c r="A31" s="3" t="s">
        <v>257</v>
      </c>
      <c r="B31" s="6"/>
      <c r="C31" s="6"/>
      <c r="D31" s="4"/>
      <c r="E31" s="13">
        <f t="shared" ref="E31:AJ31" si="28">E9+E16+E22+E29+E43</f>
        <v>256387.0043274427</v>
      </c>
      <c r="F31" s="13">
        <f t="shared" si="28"/>
        <v>257536.52229619271</v>
      </c>
      <c r="G31" s="13">
        <f t="shared" si="28"/>
        <v>309902.9975872084</v>
      </c>
      <c r="H31" s="13">
        <f t="shared" si="28"/>
        <v>361422.1873804066</v>
      </c>
      <c r="I31" s="13">
        <f t="shared" si="28"/>
        <v>600780.05890955392</v>
      </c>
      <c r="J31" s="13">
        <f t="shared" si="28"/>
        <v>759276.20069982111</v>
      </c>
      <c r="K31" s="13">
        <f t="shared" si="28"/>
        <v>804792.30300506973</v>
      </c>
      <c r="L31" s="13">
        <f t="shared" si="28"/>
        <v>811934.16032760777</v>
      </c>
      <c r="M31" s="13">
        <f t="shared" si="28"/>
        <v>868063.74239256489</v>
      </c>
      <c r="N31" s="13">
        <f t="shared" si="28"/>
        <v>873093.64463550912</v>
      </c>
      <c r="O31" s="13">
        <f t="shared" si="28"/>
        <v>878136.46320777549</v>
      </c>
      <c r="P31" s="13">
        <f t="shared" si="28"/>
        <v>883192.2949818339</v>
      </c>
      <c r="Q31" s="13">
        <f t="shared" si="28"/>
        <v>888981.23755669803</v>
      </c>
      <c r="R31" s="13">
        <f t="shared" si="28"/>
        <v>894063.38926337322</v>
      </c>
      <c r="S31" s="13">
        <f t="shared" si="28"/>
        <v>899758.84917034837</v>
      </c>
      <c r="T31" s="13">
        <f t="shared" si="28"/>
        <v>904267.71708912635</v>
      </c>
      <c r="U31" s="13">
        <f t="shared" si="28"/>
        <v>962051.53107979463</v>
      </c>
      <c r="V31" s="13">
        <f t="shared" si="28"/>
        <v>967449.54870664317</v>
      </c>
      <c r="W31" s="13">
        <f t="shared" si="28"/>
        <v>973501.278293818</v>
      </c>
      <c r="X31" s="13">
        <f t="shared" si="28"/>
        <v>978286.82268102164</v>
      </c>
      <c r="Y31" s="13">
        <f t="shared" si="28"/>
        <v>983726.28547925432</v>
      </c>
      <c r="Z31" s="13">
        <f t="shared" si="28"/>
        <v>989179.77107659879</v>
      </c>
      <c r="AA31" s="13">
        <f t="shared" si="28"/>
        <v>994647.3846440484</v>
      </c>
      <c r="AB31" s="13">
        <f t="shared" si="28"/>
        <v>1000129.2321413787</v>
      </c>
      <c r="AC31" s="13">
        <f t="shared" si="28"/>
        <v>1005625.4203230641</v>
      </c>
      <c r="AD31" s="13">
        <f t="shared" si="28"/>
        <v>1011136.0567442372</v>
      </c>
      <c r="AE31" s="13">
        <f t="shared" si="28"/>
        <v>1016661.249766694</v>
      </c>
      <c r="AF31" s="13">
        <f t="shared" si="28"/>
        <v>1022201.1085649441</v>
      </c>
      <c r="AG31" s="13">
        <f t="shared" si="28"/>
        <v>1027755.7431323063</v>
      </c>
      <c r="AH31" s="13">
        <f t="shared" si="28"/>
        <v>1033325.2642870486</v>
      </c>
      <c r="AI31" s="13">
        <f t="shared" si="28"/>
        <v>1039549.7836785766</v>
      </c>
      <c r="AJ31" s="13">
        <f t="shared" si="28"/>
        <v>1044509.4137936661</v>
      </c>
      <c r="AK31" s="13">
        <f t="shared" ref="AK31:BP31" si="29">AK9+AK16+AK22+AK29+AK43</f>
        <v>1050124.2679627435</v>
      </c>
      <c r="AL31" s="13">
        <f t="shared" si="29"/>
        <v>1055754.4603662142</v>
      </c>
      <c r="AM31" s="13">
        <f t="shared" si="29"/>
        <v>1062040.1060408358</v>
      </c>
      <c r="AN31" s="13">
        <f t="shared" si="29"/>
        <v>1067061.3208861421</v>
      </c>
      <c r="AO31" s="13">
        <f t="shared" si="29"/>
        <v>1072738.221670913</v>
      </c>
      <c r="AP31" s="13">
        <f t="shared" si="29"/>
        <v>1078430.926039695</v>
      </c>
      <c r="AQ31" s="13">
        <f t="shared" si="29"/>
        <v>1084139.5525193678</v>
      </c>
      <c r="AR31" s="13">
        <f t="shared" si="29"/>
        <v>1089864.220525763</v>
      </c>
      <c r="AS31" s="13">
        <f t="shared" si="29"/>
        <v>1095605.0503703314</v>
      </c>
      <c r="AT31" s="13">
        <f t="shared" si="29"/>
        <v>1101362.163266859</v>
      </c>
      <c r="AU31" s="13">
        <f t="shared" si="29"/>
        <v>1107135.6813382355</v>
      </c>
      <c r="AV31" s="13">
        <f t="shared" si="29"/>
        <v>1112925.7276232722</v>
      </c>
      <c r="AW31" s="13">
        <f t="shared" si="29"/>
        <v>1118732.4260835717</v>
      </c>
      <c r="AX31" s="13">
        <f t="shared" si="29"/>
        <v>1124555.9016104485</v>
      </c>
      <c r="AY31" s="13">
        <f t="shared" si="29"/>
        <v>1130396.280031902</v>
      </c>
      <c r="AZ31" s="13">
        <f t="shared" si="29"/>
        <v>1136253.6881196413</v>
      </c>
      <c r="BA31" s="13">
        <f t="shared" si="29"/>
        <v>1142128.2535961636</v>
      </c>
      <c r="BB31" s="13">
        <f t="shared" si="29"/>
        <v>1139557.641647714</v>
      </c>
      <c r="BC31" s="13">
        <f t="shared" si="29"/>
        <v>1145403.4404319467</v>
      </c>
      <c r="BD31" s="13">
        <f t="shared" si="29"/>
        <v>1151266.3095351865</v>
      </c>
      <c r="BE31" s="13">
        <f t="shared" si="29"/>
        <v>1165800.6775184316</v>
      </c>
      <c r="BF31" s="13">
        <f t="shared" si="29"/>
        <v>1171762.9795560699</v>
      </c>
      <c r="BG31" s="13">
        <f t="shared" si="29"/>
        <v>1177743.2256871155</v>
      </c>
      <c r="BH31" s="13">
        <f t="shared" si="29"/>
        <v>1183741.5504922688</v>
      </c>
      <c r="BI31" s="13">
        <f t="shared" si="29"/>
        <v>1189758.089561586</v>
      </c>
      <c r="BJ31" s="13">
        <f t="shared" si="29"/>
        <v>1195792.9795020479</v>
      </c>
      <c r="BK31" s="13">
        <f t="shared" si="29"/>
        <v>1201846.3579451879</v>
      </c>
      <c r="BL31" s="13">
        <f t="shared" si="29"/>
        <v>1207918.3635547773</v>
      </c>
      <c r="BM31" s="13">
        <f t="shared" si="29"/>
        <v>1214009.1360345632</v>
      </c>
      <c r="BN31" s="13">
        <f t="shared" si="29"/>
        <v>1220118.8161360722</v>
      </c>
      <c r="BO31" s="13">
        <f t="shared" si="29"/>
        <v>1226247.5456664679</v>
      </c>
      <c r="BP31" s="13">
        <f t="shared" si="29"/>
        <v>1232395.4674964664</v>
      </c>
      <c r="BQ31" s="13">
        <f t="shared" ref="BQ31:CF31" si="30">BQ9+BQ16+BQ22+BQ29+BQ43</f>
        <v>1238562.725568315</v>
      </c>
      <c r="BR31" s="13">
        <f t="shared" si="30"/>
        <v>1244749.4649038273</v>
      </c>
      <c r="BS31" s="13">
        <f t="shared" si="30"/>
        <v>1250955.8316124813</v>
      </c>
      <c r="BT31" s="13">
        <f t="shared" si="30"/>
        <v>1257181.9728995748</v>
      </c>
      <c r="BU31" s="13">
        <f t="shared" si="30"/>
        <v>1263428.0370744464</v>
      </c>
      <c r="BV31" s="13">
        <f t="shared" si="30"/>
        <v>1269694.1735587551</v>
      </c>
      <c r="BW31" s="13">
        <f t="shared" si="30"/>
        <v>1275980.5328948207</v>
      </c>
      <c r="BX31" s="13">
        <f t="shared" si="30"/>
        <v>1282287.2667540319</v>
      </c>
      <c r="BY31" s="13">
        <f t="shared" si="30"/>
        <v>1288614.5279453122</v>
      </c>
      <c r="BZ31" s="13">
        <f t="shared" si="30"/>
        <v>1294962.4704236519</v>
      </c>
      <c r="CA31" s="13">
        <f t="shared" si="30"/>
        <v>1301331.2492987043</v>
      </c>
      <c r="CB31" s="13">
        <f t="shared" si="30"/>
        <v>1307721.0208434449</v>
      </c>
      <c r="CC31" s="13">
        <f t="shared" si="30"/>
        <v>1314131.9425028954</v>
      </c>
      <c r="CD31" s="13">
        <f t="shared" si="30"/>
        <v>1320564.172902917</v>
      </c>
      <c r="CE31" s="13">
        <f t="shared" si="30"/>
        <v>1327017.8718590641</v>
      </c>
      <c r="CF31" s="13">
        <f t="shared" si="30"/>
        <v>1333493.2003855072</v>
      </c>
    </row>
    <row r="33" spans="1:84" x14ac:dyDescent="0.15">
      <c r="A33" s="3" t="s">
        <v>244</v>
      </c>
      <c r="E33" s="276"/>
      <c r="F33" s="276"/>
      <c r="G33" s="276"/>
      <c r="H33" s="276"/>
      <c r="I33" s="276"/>
      <c r="J33" s="276"/>
      <c r="K33" s="276"/>
      <c r="L33" s="276"/>
      <c r="M33" s="276"/>
      <c r="N33" s="276"/>
      <c r="O33" s="276"/>
      <c r="P33" s="276"/>
      <c r="Q33" s="276"/>
      <c r="U33" s="276"/>
      <c r="Y33" s="276"/>
      <c r="Z33" s="276"/>
      <c r="AA33" s="276"/>
      <c r="AB33" s="276"/>
      <c r="AC33" s="276"/>
      <c r="AD33" s="276"/>
      <c r="AE33" s="276"/>
      <c r="AF33" s="276"/>
      <c r="AG33" s="276"/>
      <c r="AK33" s="276"/>
      <c r="AO33" s="276"/>
      <c r="AP33" s="276"/>
      <c r="AQ33" s="276"/>
      <c r="AR33" s="276"/>
      <c r="AS33" s="276"/>
      <c r="AT33" s="276"/>
      <c r="AU33" s="276"/>
      <c r="AV33" s="276"/>
      <c r="AW33" s="276"/>
      <c r="AX33" s="276"/>
      <c r="AY33" s="276"/>
      <c r="AZ33" s="276"/>
      <c r="BA33" s="276"/>
      <c r="BE33" s="276"/>
      <c r="BI33" s="276"/>
      <c r="BJ33" s="276"/>
      <c r="BK33" s="276"/>
      <c r="BL33" s="276"/>
      <c r="BM33" s="276"/>
      <c r="BN33" s="276"/>
      <c r="BO33" s="276"/>
      <c r="BP33" s="276"/>
      <c r="BQ33" s="276"/>
      <c r="BU33" s="276"/>
      <c r="BY33" s="276"/>
      <c r="BZ33" s="276"/>
      <c r="CA33" s="276"/>
      <c r="CB33" s="276"/>
      <c r="CC33" s="276"/>
      <c r="CD33" s="276"/>
      <c r="CE33" s="276"/>
      <c r="CF33" s="276"/>
    </row>
    <row r="34" spans="1:84" x14ac:dyDescent="0.15">
      <c r="B34" s="6" t="s">
        <v>264</v>
      </c>
      <c r="C34" s="283">
        <v>0.05</v>
      </c>
      <c r="D34" s="270">
        <v>10000</v>
      </c>
      <c r="E34" s="286">
        <f>(C34*D34)</f>
        <v>500</v>
      </c>
      <c r="F34" s="286">
        <f>(E34)*1.0075</f>
        <v>503.75000000000006</v>
      </c>
      <c r="G34" s="286">
        <f t="shared" ref="G34:BR34" si="31">(F34)*1.0075</f>
        <v>507.5281250000001</v>
      </c>
      <c r="H34" s="286">
        <f t="shared" si="31"/>
        <v>511.33458593750015</v>
      </c>
      <c r="I34" s="286">
        <f t="shared" si="31"/>
        <v>515.16959533203146</v>
      </c>
      <c r="J34" s="286">
        <f t="shared" si="31"/>
        <v>519.03336729702175</v>
      </c>
      <c r="K34" s="286">
        <f t="shared" si="31"/>
        <v>522.92611755174948</v>
      </c>
      <c r="L34" s="286">
        <f t="shared" si="31"/>
        <v>526.84806343338767</v>
      </c>
      <c r="M34" s="286">
        <f t="shared" si="31"/>
        <v>530.79942390913811</v>
      </c>
      <c r="N34" s="286">
        <f t="shared" si="31"/>
        <v>534.78041958845665</v>
      </c>
      <c r="O34" s="286">
        <f t="shared" si="31"/>
        <v>538.79127273537006</v>
      </c>
      <c r="P34" s="286">
        <f t="shared" si="31"/>
        <v>542.83220728088531</v>
      </c>
      <c r="Q34" s="286">
        <f t="shared" si="31"/>
        <v>546.90344883549199</v>
      </c>
      <c r="R34" s="286">
        <f t="shared" si="31"/>
        <v>551.00522470175827</v>
      </c>
      <c r="S34" s="286">
        <f t="shared" si="31"/>
        <v>555.13776388702149</v>
      </c>
      <c r="T34" s="286">
        <f t="shared" si="31"/>
        <v>559.30129711617417</v>
      </c>
      <c r="U34" s="286">
        <f t="shared" si="31"/>
        <v>563.49605684454548</v>
      </c>
      <c r="V34" s="286">
        <f t="shared" si="31"/>
        <v>567.72227727087966</v>
      </c>
      <c r="W34" s="286">
        <f t="shared" si="31"/>
        <v>571.98019435041124</v>
      </c>
      <c r="X34" s="286">
        <f t="shared" si="31"/>
        <v>576.27004580803941</v>
      </c>
      <c r="Y34" s="286">
        <f t="shared" si="31"/>
        <v>580.59207115159973</v>
      </c>
      <c r="Z34" s="286">
        <f t="shared" si="31"/>
        <v>584.94651168523671</v>
      </c>
      <c r="AA34" s="286">
        <f t="shared" si="31"/>
        <v>589.33361052287603</v>
      </c>
      <c r="AB34" s="286">
        <f t="shared" si="31"/>
        <v>593.75361260179761</v>
      </c>
      <c r="AC34" s="286">
        <f t="shared" si="31"/>
        <v>598.2067646963111</v>
      </c>
      <c r="AD34" s="286">
        <f t="shared" si="31"/>
        <v>602.69331543153351</v>
      </c>
      <c r="AE34" s="286">
        <f t="shared" si="31"/>
        <v>607.21351529727008</v>
      </c>
      <c r="AF34" s="286">
        <f t="shared" si="31"/>
        <v>611.76761666199968</v>
      </c>
      <c r="AG34" s="286">
        <f t="shared" si="31"/>
        <v>616.35587378696471</v>
      </c>
      <c r="AH34" s="286">
        <f t="shared" si="31"/>
        <v>620.97854284036703</v>
      </c>
      <c r="AI34" s="286">
        <f t="shared" si="31"/>
        <v>625.6358819116698</v>
      </c>
      <c r="AJ34" s="286">
        <f t="shared" si="31"/>
        <v>630.32815102600739</v>
      </c>
      <c r="AK34" s="286">
        <f t="shared" si="31"/>
        <v>635.0556121587025</v>
      </c>
      <c r="AL34" s="286">
        <f t="shared" si="31"/>
        <v>639.81852924989278</v>
      </c>
      <c r="AM34" s="286">
        <f t="shared" si="31"/>
        <v>644.617168219267</v>
      </c>
      <c r="AN34" s="286">
        <f t="shared" si="31"/>
        <v>649.45179698091158</v>
      </c>
      <c r="AO34" s="286">
        <f t="shared" si="31"/>
        <v>654.32268545826844</v>
      </c>
      <c r="AP34" s="286">
        <f t="shared" si="31"/>
        <v>659.23010559920544</v>
      </c>
      <c r="AQ34" s="286">
        <f t="shared" si="31"/>
        <v>664.17433139119953</v>
      </c>
      <c r="AR34" s="286">
        <f t="shared" si="31"/>
        <v>669.15563887663359</v>
      </c>
      <c r="AS34" s="286">
        <f t="shared" si="31"/>
        <v>674.17430616820843</v>
      </c>
      <c r="AT34" s="286">
        <f t="shared" si="31"/>
        <v>679.23061346447003</v>
      </c>
      <c r="AU34" s="286">
        <f t="shared" si="31"/>
        <v>684.32484306545359</v>
      </c>
      <c r="AV34" s="286">
        <f t="shared" si="31"/>
        <v>689.45727938844459</v>
      </c>
      <c r="AW34" s="286">
        <f t="shared" si="31"/>
        <v>694.62820898385792</v>
      </c>
      <c r="AX34" s="286">
        <f t="shared" si="31"/>
        <v>699.83792055123695</v>
      </c>
      <c r="AY34" s="286">
        <f t="shared" si="31"/>
        <v>705.08670495537126</v>
      </c>
      <c r="AZ34" s="286">
        <f t="shared" si="31"/>
        <v>710.37485524253657</v>
      </c>
      <c r="BA34" s="286">
        <f t="shared" si="31"/>
        <v>715.70266665685563</v>
      </c>
      <c r="BB34" s="286">
        <f t="shared" si="31"/>
        <v>721.07043665678214</v>
      </c>
      <c r="BC34" s="286">
        <f t="shared" si="31"/>
        <v>726.478464931708</v>
      </c>
      <c r="BD34" s="286">
        <f t="shared" si="31"/>
        <v>731.92705341869589</v>
      </c>
      <c r="BE34" s="286">
        <f t="shared" si="31"/>
        <v>737.41650631933612</v>
      </c>
      <c r="BF34" s="286">
        <f t="shared" si="31"/>
        <v>742.94713011673116</v>
      </c>
      <c r="BG34" s="286">
        <f t="shared" si="31"/>
        <v>748.51923359260672</v>
      </c>
      <c r="BH34" s="286">
        <f t="shared" si="31"/>
        <v>754.13312784455127</v>
      </c>
      <c r="BI34" s="286">
        <f t="shared" si="31"/>
        <v>759.7891263033855</v>
      </c>
      <c r="BJ34" s="286">
        <f t="shared" si="31"/>
        <v>765.48754475066096</v>
      </c>
      <c r="BK34" s="286">
        <f t="shared" si="31"/>
        <v>771.22870133629101</v>
      </c>
      <c r="BL34" s="286">
        <f t="shared" si="31"/>
        <v>777.01291659631329</v>
      </c>
      <c r="BM34" s="286">
        <f t="shared" si="31"/>
        <v>782.84051347078571</v>
      </c>
      <c r="BN34" s="286">
        <f t="shared" si="31"/>
        <v>788.71181732181662</v>
      </c>
      <c r="BO34" s="286">
        <f t="shared" si="31"/>
        <v>794.62715595173029</v>
      </c>
      <c r="BP34" s="286">
        <f t="shared" si="31"/>
        <v>800.58685962136826</v>
      </c>
      <c r="BQ34" s="286">
        <f t="shared" si="31"/>
        <v>806.59126106852852</v>
      </c>
      <c r="BR34" s="286">
        <f t="shared" si="31"/>
        <v>812.64069552654257</v>
      </c>
      <c r="BS34" s="286">
        <f t="shared" ref="BS34:CF34" si="32">(BR34)*1.0075</f>
        <v>818.73550074299169</v>
      </c>
      <c r="BT34" s="286">
        <f t="shared" si="32"/>
        <v>824.87601699856418</v>
      </c>
      <c r="BU34" s="286">
        <f t="shared" si="32"/>
        <v>831.06258712605347</v>
      </c>
      <c r="BV34" s="286">
        <f t="shared" si="32"/>
        <v>837.29555652949898</v>
      </c>
      <c r="BW34" s="286">
        <f t="shared" si="32"/>
        <v>843.57527320347026</v>
      </c>
      <c r="BX34" s="286">
        <f t="shared" si="32"/>
        <v>849.9020877524963</v>
      </c>
      <c r="BY34" s="286">
        <f t="shared" si="32"/>
        <v>856.27635341064013</v>
      </c>
      <c r="BZ34" s="286">
        <f t="shared" si="32"/>
        <v>862.69842606121995</v>
      </c>
      <c r="CA34" s="286">
        <f t="shared" si="32"/>
        <v>869.16866425667911</v>
      </c>
      <c r="CB34" s="286">
        <f t="shared" si="32"/>
        <v>875.6874292386043</v>
      </c>
      <c r="CC34" s="286">
        <f t="shared" si="32"/>
        <v>882.25508495789393</v>
      </c>
      <c r="CD34" s="286">
        <f t="shared" si="32"/>
        <v>888.8719980950782</v>
      </c>
      <c r="CE34" s="286">
        <f t="shared" si="32"/>
        <v>895.53853808079134</v>
      </c>
      <c r="CF34" s="286">
        <f t="shared" si="32"/>
        <v>902.25507711639739</v>
      </c>
    </row>
    <row r="35" spans="1:84" x14ac:dyDescent="0.15">
      <c r="B35" s="6" t="s">
        <v>234</v>
      </c>
      <c r="C35" s="283"/>
      <c r="D35" s="270" t="s">
        <v>45</v>
      </c>
      <c r="E35" s="276">
        <v>600</v>
      </c>
      <c r="F35" s="276">
        <f>(E35)*1.0075</f>
        <v>604.5</v>
      </c>
      <c r="G35" s="276">
        <f t="shared" ref="G35:BR35" si="33">(F35)*1.0075</f>
        <v>609.03375000000005</v>
      </c>
      <c r="H35" s="276">
        <f t="shared" si="33"/>
        <v>613.60150312500014</v>
      </c>
      <c r="I35" s="276">
        <f t="shared" si="33"/>
        <v>618.20351439843762</v>
      </c>
      <c r="J35" s="276">
        <f t="shared" si="33"/>
        <v>622.84004075642599</v>
      </c>
      <c r="K35" s="276">
        <f t="shared" si="33"/>
        <v>627.51134106209918</v>
      </c>
      <c r="L35" s="276">
        <f t="shared" si="33"/>
        <v>632.21767612006499</v>
      </c>
      <c r="M35" s="276">
        <f t="shared" si="33"/>
        <v>636.95930869096549</v>
      </c>
      <c r="N35" s="276">
        <f t="shared" si="33"/>
        <v>641.73650350614776</v>
      </c>
      <c r="O35" s="276">
        <f t="shared" si="33"/>
        <v>646.54952728244393</v>
      </c>
      <c r="P35" s="276">
        <f t="shared" si="33"/>
        <v>651.39864873706233</v>
      </c>
      <c r="Q35" s="276">
        <f t="shared" si="33"/>
        <v>656.28413860259036</v>
      </c>
      <c r="R35" s="276">
        <f t="shared" si="33"/>
        <v>661.20626964210987</v>
      </c>
      <c r="S35" s="276">
        <f t="shared" si="33"/>
        <v>666.16531666442575</v>
      </c>
      <c r="T35" s="276">
        <f t="shared" si="33"/>
        <v>671.16155653940893</v>
      </c>
      <c r="U35" s="276">
        <f t="shared" si="33"/>
        <v>676.1952682134546</v>
      </c>
      <c r="V35" s="276">
        <f t="shared" si="33"/>
        <v>681.26673272505559</v>
      </c>
      <c r="W35" s="276">
        <f t="shared" si="33"/>
        <v>686.37623322049353</v>
      </c>
      <c r="X35" s="276">
        <f t="shared" si="33"/>
        <v>691.5240549696473</v>
      </c>
      <c r="Y35" s="276">
        <f t="shared" si="33"/>
        <v>696.71048538191974</v>
      </c>
      <c r="Z35" s="276">
        <f t="shared" si="33"/>
        <v>701.93581402228415</v>
      </c>
      <c r="AA35" s="276">
        <f t="shared" si="33"/>
        <v>707.2003326274513</v>
      </c>
      <c r="AB35" s="276">
        <f t="shared" si="33"/>
        <v>712.50433512215727</v>
      </c>
      <c r="AC35" s="276">
        <f t="shared" si="33"/>
        <v>717.84811763557354</v>
      </c>
      <c r="AD35" s="276">
        <f t="shared" si="33"/>
        <v>723.23197851784039</v>
      </c>
      <c r="AE35" s="276">
        <f t="shared" si="33"/>
        <v>728.65621835672425</v>
      </c>
      <c r="AF35" s="276">
        <f t="shared" si="33"/>
        <v>734.12113999439975</v>
      </c>
      <c r="AG35" s="276">
        <f t="shared" si="33"/>
        <v>739.62704854435776</v>
      </c>
      <c r="AH35" s="276">
        <f t="shared" si="33"/>
        <v>745.17425140844045</v>
      </c>
      <c r="AI35" s="276">
        <f t="shared" si="33"/>
        <v>750.76305829400383</v>
      </c>
      <c r="AJ35" s="276">
        <f t="shared" si="33"/>
        <v>756.39378123120889</v>
      </c>
      <c r="AK35" s="276">
        <f t="shared" si="33"/>
        <v>762.06673459044305</v>
      </c>
      <c r="AL35" s="276">
        <f t="shared" si="33"/>
        <v>767.7822350998714</v>
      </c>
      <c r="AM35" s="276">
        <f t="shared" si="33"/>
        <v>773.54060186312051</v>
      </c>
      <c r="AN35" s="276">
        <f t="shared" si="33"/>
        <v>779.34215637709394</v>
      </c>
      <c r="AO35" s="276">
        <f t="shared" si="33"/>
        <v>785.18722254992224</v>
      </c>
      <c r="AP35" s="276">
        <f t="shared" si="33"/>
        <v>791.07612671904667</v>
      </c>
      <c r="AQ35" s="276">
        <f t="shared" si="33"/>
        <v>797.00919766943957</v>
      </c>
      <c r="AR35" s="276">
        <f t="shared" si="33"/>
        <v>802.98676665196047</v>
      </c>
      <c r="AS35" s="276">
        <f t="shared" si="33"/>
        <v>809.00916740185016</v>
      </c>
      <c r="AT35" s="276">
        <f t="shared" si="33"/>
        <v>815.07673615736405</v>
      </c>
      <c r="AU35" s="276">
        <f t="shared" si="33"/>
        <v>821.18981167854429</v>
      </c>
      <c r="AV35" s="276">
        <f t="shared" si="33"/>
        <v>827.34873526613342</v>
      </c>
      <c r="AW35" s="276">
        <f t="shared" si="33"/>
        <v>833.55385078062943</v>
      </c>
      <c r="AX35" s="276">
        <f t="shared" si="33"/>
        <v>839.80550466148418</v>
      </c>
      <c r="AY35" s="276">
        <f t="shared" si="33"/>
        <v>846.10404594644535</v>
      </c>
      <c r="AZ35" s="276">
        <f t="shared" si="33"/>
        <v>852.44982629104379</v>
      </c>
      <c r="BA35" s="276">
        <f t="shared" si="33"/>
        <v>858.84319998822673</v>
      </c>
      <c r="BB35" s="276">
        <f t="shared" si="33"/>
        <v>865.28452398813852</v>
      </c>
      <c r="BC35" s="276">
        <f t="shared" si="33"/>
        <v>871.77415791804958</v>
      </c>
      <c r="BD35" s="276">
        <f t="shared" si="33"/>
        <v>878.312464102435</v>
      </c>
      <c r="BE35" s="276">
        <f t="shared" si="33"/>
        <v>884.89980758320337</v>
      </c>
      <c r="BF35" s="276">
        <f t="shared" si="33"/>
        <v>891.53655614007744</v>
      </c>
      <c r="BG35" s="276">
        <f t="shared" si="33"/>
        <v>898.22308031112811</v>
      </c>
      <c r="BH35" s="276">
        <f t="shared" si="33"/>
        <v>904.95975341346161</v>
      </c>
      <c r="BI35" s="276">
        <f t="shared" si="33"/>
        <v>911.74695156406267</v>
      </c>
      <c r="BJ35" s="276">
        <f t="shared" si="33"/>
        <v>918.5850537007932</v>
      </c>
      <c r="BK35" s="276">
        <f t="shared" si="33"/>
        <v>925.47444160354917</v>
      </c>
      <c r="BL35" s="276">
        <f t="shared" si="33"/>
        <v>932.41549991557588</v>
      </c>
      <c r="BM35" s="276">
        <f t="shared" si="33"/>
        <v>939.40861616494271</v>
      </c>
      <c r="BN35" s="276">
        <f t="shared" si="33"/>
        <v>946.45418078617979</v>
      </c>
      <c r="BO35" s="276">
        <f t="shared" si="33"/>
        <v>953.55258714207616</v>
      </c>
      <c r="BP35" s="276">
        <f t="shared" si="33"/>
        <v>960.70423154564185</v>
      </c>
      <c r="BQ35" s="276">
        <f t="shared" si="33"/>
        <v>967.90951328223423</v>
      </c>
      <c r="BR35" s="276">
        <f t="shared" si="33"/>
        <v>975.16883463185104</v>
      </c>
      <c r="BS35" s="276">
        <f t="shared" ref="BS35:CF35" si="34">(BR35)*1.0075</f>
        <v>982.48260089158998</v>
      </c>
      <c r="BT35" s="276">
        <f t="shared" si="34"/>
        <v>989.85122039827695</v>
      </c>
      <c r="BU35" s="276">
        <f t="shared" si="34"/>
        <v>997.27510455126412</v>
      </c>
      <c r="BV35" s="276">
        <f t="shared" si="34"/>
        <v>1004.7546678353987</v>
      </c>
      <c r="BW35" s="276">
        <f t="shared" si="34"/>
        <v>1012.2903278441643</v>
      </c>
      <c r="BX35" s="276">
        <f t="shared" si="34"/>
        <v>1019.8825053029956</v>
      </c>
      <c r="BY35" s="276">
        <f t="shared" si="34"/>
        <v>1027.5316240927682</v>
      </c>
      <c r="BZ35" s="276">
        <f t="shared" si="34"/>
        <v>1035.238111273464</v>
      </c>
      <c r="CA35" s="276">
        <f t="shared" si="34"/>
        <v>1043.002397108015</v>
      </c>
      <c r="CB35" s="276">
        <f t="shared" si="34"/>
        <v>1050.8249150863251</v>
      </c>
      <c r="CC35" s="276">
        <f t="shared" si="34"/>
        <v>1058.7061019494727</v>
      </c>
      <c r="CD35" s="276">
        <f t="shared" si="34"/>
        <v>1066.6463977140938</v>
      </c>
      <c r="CE35" s="276">
        <f t="shared" si="34"/>
        <v>1074.6462456969496</v>
      </c>
      <c r="CF35" s="276">
        <f t="shared" si="34"/>
        <v>1082.7060925396768</v>
      </c>
    </row>
    <row r="36" spans="1:84" x14ac:dyDescent="0.15">
      <c r="A36" s="5"/>
      <c r="B36" s="6" t="s">
        <v>265</v>
      </c>
      <c r="C36" s="285">
        <v>7.0000000000000007E-2</v>
      </c>
      <c r="D36" s="270">
        <v>10000</v>
      </c>
      <c r="E36" s="284">
        <f>(C36*D36)</f>
        <v>700.00000000000011</v>
      </c>
      <c r="F36" s="284">
        <f>(E36)*1.0075</f>
        <v>705.25000000000011</v>
      </c>
      <c r="G36" s="284">
        <f t="shared" ref="G36:BR36" si="35">(F36)*1.0075</f>
        <v>710.53937500000018</v>
      </c>
      <c r="H36" s="284">
        <f t="shared" si="35"/>
        <v>715.86842031250023</v>
      </c>
      <c r="I36" s="284">
        <f t="shared" si="35"/>
        <v>721.237433464844</v>
      </c>
      <c r="J36" s="284">
        <f t="shared" si="35"/>
        <v>726.64671421583034</v>
      </c>
      <c r="K36" s="284">
        <f t="shared" si="35"/>
        <v>732.0965645724491</v>
      </c>
      <c r="L36" s="284">
        <f t="shared" si="35"/>
        <v>737.58728880674255</v>
      </c>
      <c r="M36" s="284">
        <f t="shared" si="35"/>
        <v>743.1191934727932</v>
      </c>
      <c r="N36" s="284">
        <f t="shared" si="35"/>
        <v>748.6925874238392</v>
      </c>
      <c r="O36" s="284">
        <f t="shared" si="35"/>
        <v>754.30778182951804</v>
      </c>
      <c r="P36" s="284">
        <f t="shared" si="35"/>
        <v>759.96509019323946</v>
      </c>
      <c r="Q36" s="284">
        <f t="shared" si="35"/>
        <v>765.66482836968885</v>
      </c>
      <c r="R36" s="284">
        <f t="shared" si="35"/>
        <v>771.40731458246159</v>
      </c>
      <c r="S36" s="284">
        <f t="shared" si="35"/>
        <v>777.19286944183011</v>
      </c>
      <c r="T36" s="284">
        <f t="shared" si="35"/>
        <v>783.02181596264393</v>
      </c>
      <c r="U36" s="284">
        <f t="shared" si="35"/>
        <v>788.89447958236383</v>
      </c>
      <c r="V36" s="284">
        <f t="shared" si="35"/>
        <v>794.81118817923164</v>
      </c>
      <c r="W36" s="284">
        <f t="shared" si="35"/>
        <v>800.77227209057594</v>
      </c>
      <c r="X36" s="284">
        <f t="shared" si="35"/>
        <v>806.77806413125529</v>
      </c>
      <c r="Y36" s="284">
        <f t="shared" si="35"/>
        <v>812.82889961223975</v>
      </c>
      <c r="Z36" s="284">
        <f t="shared" si="35"/>
        <v>818.92511635933158</v>
      </c>
      <c r="AA36" s="284">
        <f t="shared" si="35"/>
        <v>825.06705473202658</v>
      </c>
      <c r="AB36" s="284">
        <f t="shared" si="35"/>
        <v>831.25505764251682</v>
      </c>
      <c r="AC36" s="284">
        <f t="shared" si="35"/>
        <v>837.48947057483576</v>
      </c>
      <c r="AD36" s="284">
        <f t="shared" si="35"/>
        <v>843.77064160414704</v>
      </c>
      <c r="AE36" s="284">
        <f t="shared" si="35"/>
        <v>850.0989214161782</v>
      </c>
      <c r="AF36" s="284">
        <f t="shared" si="35"/>
        <v>856.4746633267996</v>
      </c>
      <c r="AG36" s="284">
        <f t="shared" si="35"/>
        <v>862.8982233017507</v>
      </c>
      <c r="AH36" s="284">
        <f t="shared" si="35"/>
        <v>869.36995997651388</v>
      </c>
      <c r="AI36" s="284">
        <f t="shared" si="35"/>
        <v>875.89023467633774</v>
      </c>
      <c r="AJ36" s="284">
        <f t="shared" si="35"/>
        <v>882.45941143641028</v>
      </c>
      <c r="AK36" s="284">
        <f t="shared" si="35"/>
        <v>889.07785702218337</v>
      </c>
      <c r="AL36" s="284">
        <f t="shared" si="35"/>
        <v>895.7459409498498</v>
      </c>
      <c r="AM36" s="284">
        <f t="shared" si="35"/>
        <v>902.46403550697369</v>
      </c>
      <c r="AN36" s="284">
        <f t="shared" si="35"/>
        <v>909.23251577327608</v>
      </c>
      <c r="AO36" s="284">
        <f t="shared" si="35"/>
        <v>916.0517596415757</v>
      </c>
      <c r="AP36" s="284">
        <f t="shared" si="35"/>
        <v>922.92214783888755</v>
      </c>
      <c r="AQ36" s="284">
        <f t="shared" si="35"/>
        <v>929.84406394767927</v>
      </c>
      <c r="AR36" s="284">
        <f t="shared" si="35"/>
        <v>936.81789442728689</v>
      </c>
      <c r="AS36" s="284">
        <f t="shared" si="35"/>
        <v>943.84402863549155</v>
      </c>
      <c r="AT36" s="284">
        <f t="shared" si="35"/>
        <v>950.92285885025785</v>
      </c>
      <c r="AU36" s="284">
        <f t="shared" si="35"/>
        <v>958.05478029163487</v>
      </c>
      <c r="AV36" s="284">
        <f t="shared" si="35"/>
        <v>965.24019114382224</v>
      </c>
      <c r="AW36" s="284">
        <f t="shared" si="35"/>
        <v>972.47949257740095</v>
      </c>
      <c r="AX36" s="284">
        <f t="shared" si="35"/>
        <v>979.77308877173152</v>
      </c>
      <c r="AY36" s="284">
        <f t="shared" si="35"/>
        <v>987.12138693751956</v>
      </c>
      <c r="AZ36" s="284">
        <f t="shared" si="35"/>
        <v>994.52479733955101</v>
      </c>
      <c r="BA36" s="284">
        <f t="shared" si="35"/>
        <v>1001.9837333195977</v>
      </c>
      <c r="BB36" s="284">
        <f t="shared" si="35"/>
        <v>1009.4986113194948</v>
      </c>
      <c r="BC36" s="284">
        <f t="shared" si="35"/>
        <v>1017.069850904391</v>
      </c>
      <c r="BD36" s="284">
        <f t="shared" si="35"/>
        <v>1024.697874786174</v>
      </c>
      <c r="BE36" s="284">
        <f t="shared" si="35"/>
        <v>1032.3831088470704</v>
      </c>
      <c r="BF36" s="284">
        <f t="shared" si="35"/>
        <v>1040.1259821634235</v>
      </c>
      <c r="BG36" s="284">
        <f t="shared" si="35"/>
        <v>1047.9269270296493</v>
      </c>
      <c r="BH36" s="284">
        <f t="shared" si="35"/>
        <v>1055.7863789823716</v>
      </c>
      <c r="BI36" s="284">
        <f t="shared" si="35"/>
        <v>1063.7047768247394</v>
      </c>
      <c r="BJ36" s="284">
        <f t="shared" si="35"/>
        <v>1071.6825626509251</v>
      </c>
      <c r="BK36" s="284">
        <f t="shared" si="35"/>
        <v>1079.7201818708072</v>
      </c>
      <c r="BL36" s="284">
        <f t="shared" si="35"/>
        <v>1087.8180832348382</v>
      </c>
      <c r="BM36" s="284">
        <f t="shared" si="35"/>
        <v>1095.9767188590995</v>
      </c>
      <c r="BN36" s="284">
        <f t="shared" si="35"/>
        <v>1104.1965442505427</v>
      </c>
      <c r="BO36" s="284">
        <f t="shared" si="35"/>
        <v>1112.4780183324219</v>
      </c>
      <c r="BP36" s="284">
        <f t="shared" si="35"/>
        <v>1120.8216034699151</v>
      </c>
      <c r="BQ36" s="284">
        <f t="shared" si="35"/>
        <v>1129.2277654959396</v>
      </c>
      <c r="BR36" s="284">
        <f t="shared" si="35"/>
        <v>1137.6969737371592</v>
      </c>
      <c r="BS36" s="284">
        <f t="shared" ref="BS36:CF36" si="36">(BR36)*1.0075</f>
        <v>1146.229701040188</v>
      </c>
      <c r="BT36" s="284">
        <f t="shared" si="36"/>
        <v>1154.8264237979895</v>
      </c>
      <c r="BU36" s="284">
        <f t="shared" si="36"/>
        <v>1163.4876219764744</v>
      </c>
      <c r="BV36" s="284">
        <f t="shared" si="36"/>
        <v>1172.2137791412981</v>
      </c>
      <c r="BW36" s="284">
        <f t="shared" si="36"/>
        <v>1181.0053824848578</v>
      </c>
      <c r="BX36" s="284">
        <f t="shared" si="36"/>
        <v>1189.8629228534944</v>
      </c>
      <c r="BY36" s="284">
        <f t="shared" si="36"/>
        <v>1198.7868947748957</v>
      </c>
      <c r="BZ36" s="284">
        <f t="shared" si="36"/>
        <v>1207.7777964857075</v>
      </c>
      <c r="CA36" s="284">
        <f t="shared" si="36"/>
        <v>1216.8361299593505</v>
      </c>
      <c r="CB36" s="284">
        <f t="shared" si="36"/>
        <v>1225.9624009340457</v>
      </c>
      <c r="CC36" s="284">
        <f t="shared" si="36"/>
        <v>1235.1571189410511</v>
      </c>
      <c r="CD36" s="284">
        <f t="shared" si="36"/>
        <v>1244.420797333109</v>
      </c>
      <c r="CE36" s="284">
        <f t="shared" si="36"/>
        <v>1253.7539533131073</v>
      </c>
      <c r="CF36" s="284">
        <f t="shared" si="36"/>
        <v>1263.1571079629557</v>
      </c>
    </row>
    <row r="37" spans="1:84" x14ac:dyDescent="0.15">
      <c r="A37" s="3"/>
      <c r="B37" s="365" t="s">
        <v>332</v>
      </c>
      <c r="C37" s="269">
        <v>60</v>
      </c>
      <c r="D37" s="10" t="s">
        <v>52</v>
      </c>
      <c r="E37" s="306">
        <f>'Staffing Plan'!F74*$C37</f>
        <v>420</v>
      </c>
      <c r="F37" s="306">
        <f>'Staffing Plan'!G74*$C37</f>
        <v>420</v>
      </c>
      <c r="G37" s="306">
        <f>'Staffing Plan'!H74*$C37</f>
        <v>480</v>
      </c>
      <c r="H37" s="306">
        <f>'Staffing Plan'!I74*$C37</f>
        <v>540</v>
      </c>
      <c r="I37" s="306">
        <f>'Staffing Plan'!J74*$C37</f>
        <v>1080</v>
      </c>
      <c r="J37" s="306">
        <f>'Staffing Plan'!K74*$C37</f>
        <v>1080</v>
      </c>
      <c r="K37" s="306">
        <f>'Staffing Plan'!L74*$C37</f>
        <v>1200</v>
      </c>
      <c r="L37" s="306">
        <f>'Staffing Plan'!M74*$C37*3</f>
        <v>3600</v>
      </c>
      <c r="M37" s="306">
        <f>'Staffing Plan'!N74*$C37*3</f>
        <v>4680</v>
      </c>
      <c r="N37" s="306">
        <f>'Staffing Plan'!O74*$C37*3</f>
        <v>4680</v>
      </c>
      <c r="O37" s="306">
        <f>'Staffing Plan'!P74*$C37*3</f>
        <v>4680</v>
      </c>
      <c r="P37" s="306">
        <f>'Staffing Plan'!Q74*$C37*3</f>
        <v>4680</v>
      </c>
      <c r="Q37" s="306">
        <f>'Staffing Plan'!R74*$C37*3</f>
        <v>5400</v>
      </c>
      <c r="R37" s="306">
        <f>'Staffing Plan'!S74*$C37*3</f>
        <v>5400</v>
      </c>
      <c r="S37" s="306">
        <f>'Staffing Plan'!T74*200</f>
        <v>6000</v>
      </c>
      <c r="T37" s="306">
        <f>'Staffing Plan'!U74*$C37*3</f>
        <v>5400</v>
      </c>
      <c r="U37" s="306">
        <f>'Staffing Plan'!V74*$C37*3</f>
        <v>5760</v>
      </c>
      <c r="V37" s="306">
        <f>'Staffing Plan'!W74*$C37*3</f>
        <v>5760</v>
      </c>
      <c r="W37" s="306">
        <f>'Staffing Plan'!X74*200</f>
        <v>6400</v>
      </c>
      <c r="X37" s="306">
        <f>'Staffing Plan'!Y74*$C37*3</f>
        <v>5760</v>
      </c>
      <c r="Y37" s="306">
        <f>'Staffing Plan'!Z74*$C37*3</f>
        <v>5760</v>
      </c>
      <c r="Z37" s="306">
        <f>'Staffing Plan'!AA74*$C37*3</f>
        <v>5760</v>
      </c>
      <c r="AA37" s="306">
        <f>'Staffing Plan'!AB74*$C37*3</f>
        <v>5760</v>
      </c>
      <c r="AB37" s="306">
        <f>'Staffing Plan'!AC74*$C37*3</f>
        <v>5760</v>
      </c>
      <c r="AC37" s="306">
        <f>'Staffing Plan'!AD74*$C37*3</f>
        <v>5760</v>
      </c>
      <c r="AD37" s="306">
        <f>'Staffing Plan'!AE74*$C37*3</f>
        <v>5760</v>
      </c>
      <c r="AE37" s="306">
        <f>'Staffing Plan'!AF74*$C37*3</f>
        <v>5760</v>
      </c>
      <c r="AF37" s="306">
        <f>'Staffing Plan'!AG74*$C37*3</f>
        <v>5760</v>
      </c>
      <c r="AG37" s="306">
        <f>'Staffing Plan'!AH74*$C37*3</f>
        <v>5760</v>
      </c>
      <c r="AH37" s="306">
        <f>'Staffing Plan'!AI74*$C37*3</f>
        <v>5760</v>
      </c>
      <c r="AI37" s="306">
        <f>'Staffing Plan'!AJ74*200</f>
        <v>6400</v>
      </c>
      <c r="AJ37" s="306">
        <f>'Staffing Plan'!AK74*$C37*3</f>
        <v>5760</v>
      </c>
      <c r="AK37" s="306">
        <f>'Staffing Plan'!AL74*$C37*3</f>
        <v>5760</v>
      </c>
      <c r="AL37" s="306">
        <f>'Staffing Plan'!AM74*$C37*3</f>
        <v>5760</v>
      </c>
      <c r="AM37" s="306">
        <f>'Staffing Plan'!AN74*200</f>
        <v>6400</v>
      </c>
      <c r="AN37" s="306">
        <f>'Staffing Plan'!AO74*$C37*3</f>
        <v>5760</v>
      </c>
      <c r="AO37" s="306">
        <f>'Staffing Plan'!AP74*$C37*3</f>
        <v>5760</v>
      </c>
      <c r="AP37" s="306">
        <f>'Staffing Plan'!AQ74*$C37*3</f>
        <v>5760</v>
      </c>
      <c r="AQ37" s="306">
        <f>'Staffing Plan'!AR74*$C37*3</f>
        <v>5760</v>
      </c>
      <c r="AR37" s="306">
        <f>'Staffing Plan'!AS74*$C37*3</f>
        <v>5760</v>
      </c>
      <c r="AS37" s="306">
        <f>'Staffing Plan'!AT74*$C37*3</f>
        <v>5760</v>
      </c>
      <c r="AT37" s="306">
        <f>'Staffing Plan'!AU74*$C37*3</f>
        <v>5760</v>
      </c>
      <c r="AU37" s="306">
        <f>'Staffing Plan'!AV74*$C37*3</f>
        <v>5760</v>
      </c>
      <c r="AV37" s="306">
        <f>'Staffing Plan'!AW74*$C37*3</f>
        <v>5760</v>
      </c>
      <c r="AW37" s="306">
        <f>'Staffing Plan'!AX74*$C37*3</f>
        <v>5760</v>
      </c>
      <c r="AX37" s="306">
        <f>'Staffing Plan'!AY74*$C37*3</f>
        <v>5760</v>
      </c>
      <c r="AY37" s="306">
        <f>'Staffing Plan'!AZ74*$C37*3</f>
        <v>5760</v>
      </c>
      <c r="AZ37" s="306">
        <f>'Staffing Plan'!BA74*$C37*3</f>
        <v>5760</v>
      </c>
      <c r="BA37" s="306">
        <f>'Staffing Plan'!BB74*$C37*3</f>
        <v>5760</v>
      </c>
      <c r="BB37" s="306">
        <f>'Staffing Plan'!BC74*$C37*3</f>
        <v>5760</v>
      </c>
      <c r="BC37" s="306">
        <f>'Staffing Plan'!BD74*$C37*3</f>
        <v>5760</v>
      </c>
      <c r="BD37" s="306">
        <f>'Staffing Plan'!BE74*$C37*3</f>
        <v>5760</v>
      </c>
      <c r="BE37" s="306">
        <f>'Staffing Plan'!BF74*$C37*3</f>
        <v>5760</v>
      </c>
      <c r="BF37" s="306">
        <f>'Staffing Plan'!BG74*$C37*3</f>
        <v>5760</v>
      </c>
      <c r="BG37" s="306">
        <f>'Staffing Plan'!BH74*$C37*3</f>
        <v>5760</v>
      </c>
      <c r="BH37" s="306">
        <f>'Staffing Plan'!BI74*$C37*3</f>
        <v>5760</v>
      </c>
      <c r="BI37" s="306">
        <f>'Staffing Plan'!BJ74*$C37*3</f>
        <v>5760</v>
      </c>
      <c r="BJ37" s="306">
        <f>'Staffing Plan'!BK74*$C37*3</f>
        <v>5760</v>
      </c>
      <c r="BK37" s="306">
        <f>'Staffing Plan'!BL74*$C37*3</f>
        <v>5760</v>
      </c>
      <c r="BL37" s="306">
        <f>'Staffing Plan'!BM74*$C37*3</f>
        <v>5760</v>
      </c>
      <c r="BM37" s="306">
        <f>'Staffing Plan'!BN74*$C37*3</f>
        <v>5760</v>
      </c>
      <c r="BN37" s="306">
        <f>'Staffing Plan'!BO74*$C37*3</f>
        <v>5760</v>
      </c>
      <c r="BO37" s="306">
        <f>'Staffing Plan'!BP74*$C37*3</f>
        <v>5760</v>
      </c>
      <c r="BP37" s="306">
        <f>'Staffing Plan'!BQ74*$C37*3</f>
        <v>5760</v>
      </c>
      <c r="BQ37" s="306">
        <f>'Staffing Plan'!BR74*$C37*3</f>
        <v>5760</v>
      </c>
      <c r="BR37" s="306">
        <f>'Staffing Plan'!BS74*$C37*3</f>
        <v>5760</v>
      </c>
      <c r="BS37" s="306">
        <f>'Staffing Plan'!BT74*$C37*3</f>
        <v>5760</v>
      </c>
      <c r="BT37" s="306">
        <f>'Staffing Plan'!BU74*$C37*3</f>
        <v>5760</v>
      </c>
      <c r="BU37" s="306">
        <f>'Staffing Plan'!BV74*$C37*3</f>
        <v>5760</v>
      </c>
      <c r="BV37" s="306">
        <f>'Staffing Plan'!BW74*$C37*3</f>
        <v>5760</v>
      </c>
      <c r="BW37" s="306">
        <f>'Staffing Plan'!BX74*$C37*3</f>
        <v>5760</v>
      </c>
      <c r="BX37" s="306">
        <f>'Staffing Plan'!BY74*$C37*3</f>
        <v>5760</v>
      </c>
      <c r="BY37" s="306">
        <f>'Staffing Plan'!BZ74*$C37*3</f>
        <v>5760</v>
      </c>
      <c r="BZ37" s="306">
        <f>'Staffing Plan'!CA74*$C37*3</f>
        <v>5760</v>
      </c>
      <c r="CA37" s="306">
        <f>'Staffing Plan'!CB74*$C37*3</f>
        <v>5760</v>
      </c>
      <c r="CB37" s="306">
        <f>'Staffing Plan'!CC74*$C37*3</f>
        <v>5760</v>
      </c>
      <c r="CC37" s="306">
        <f>'Staffing Plan'!CD74*$C37*3</f>
        <v>5760</v>
      </c>
      <c r="CD37" s="306">
        <f>'Staffing Plan'!CE74*$C37*3</f>
        <v>5760</v>
      </c>
      <c r="CE37" s="306">
        <f>'Staffing Plan'!CF74*$C37*3</f>
        <v>5760</v>
      </c>
      <c r="CF37" s="306">
        <f>'Staffing Plan'!CG74*$C37*3</f>
        <v>5760</v>
      </c>
    </row>
    <row r="38" spans="1:84" x14ac:dyDescent="0.15">
      <c r="B38" s="365" t="s">
        <v>317</v>
      </c>
      <c r="C38" s="283"/>
      <c r="D38" s="261" t="s">
        <v>320</v>
      </c>
      <c r="E38" s="254">
        <f>(('P&amp;L by Year Revised'!$H$17)*0.005)/4</f>
        <v>51331.691827442693</v>
      </c>
      <c r="F38" s="254">
        <f>(('P&amp;L by Year Revised'!$H$17)*0.005)/4</f>
        <v>51331.691827442693</v>
      </c>
      <c r="G38" s="254">
        <f>(('P&amp;L by Year Revised'!$H$17)*0.005)/4</f>
        <v>51331.691827442693</v>
      </c>
      <c r="H38" s="254">
        <f>(('P&amp;L by Year Revised'!$H$17)*0.005)/4</f>
        <v>51331.691827442693</v>
      </c>
      <c r="I38" s="254">
        <f>(('P&amp;L by Year Revised'!$H$17)*0.005)/4</f>
        <v>51331.691827442693</v>
      </c>
      <c r="J38" s="369">
        <f>((('P&amp;L by Year Revised'!$H$17)*0.02)/4)*1.0075</f>
        <v>206866.71806459405</v>
      </c>
      <c r="K38" s="370">
        <f>J38*1.0075</f>
        <v>208418.21845007851</v>
      </c>
      <c r="L38" s="370">
        <f>K38*1.0075</f>
        <v>209981.35508845412</v>
      </c>
      <c r="M38" s="369">
        <f>(('P&amp;L by Year Revised'!$K$17)*0.02)/4</f>
        <v>211556.21525161754</v>
      </c>
      <c r="N38" s="369">
        <f>((('P&amp;L by Year Revised'!$K$17)*0.02)/4)*1.0075</f>
        <v>213142.88686600467</v>
      </c>
      <c r="O38" s="370">
        <f>N38*1.0075</f>
        <v>214741.45851749973</v>
      </c>
      <c r="P38" s="370">
        <f>O38*1.0075</f>
        <v>216352.01945638101</v>
      </c>
      <c r="Q38" s="369">
        <f>(('P&amp;L by Year Revised'!$N$17)*0.02)/4</f>
        <v>217974.65960230399</v>
      </c>
      <c r="R38" s="369">
        <f>((('P&amp;L by Year Revised'!$N$17)*0.02)/4)*1.0075</f>
        <v>219609.46954932128</v>
      </c>
      <c r="S38" s="370">
        <f>R38*1.0075</f>
        <v>221256.5405709412</v>
      </c>
      <c r="T38" s="370">
        <f>S38*1.0075</f>
        <v>222915.96462522328</v>
      </c>
      <c r="U38" s="369">
        <f>(('P&amp;L by Year Revised'!$Q$17)*0.02)/4</f>
        <v>224587.83435991249</v>
      </c>
      <c r="V38" s="369">
        <f>((('P&amp;L by Year Revised'!$Q$17)*0.02)/4)*1.0075</f>
        <v>226272.24311761186</v>
      </c>
      <c r="W38" s="370">
        <f t="shared" ref="W38:X38" si="37">V38*1.0075</f>
        <v>227969.28494099397</v>
      </c>
      <c r="X38" s="370">
        <f t="shared" si="37"/>
        <v>229679.05457805144</v>
      </c>
      <c r="Y38" s="369">
        <f>(('P&amp;L by Year Revised'!$T$17)*0.02)/4</f>
        <v>231401.64748738677</v>
      </c>
      <c r="Z38" s="369">
        <f>((('P&amp;L by Year Revised'!$T$17)*0.02)/4)*1.0075</f>
        <v>233137.15984354218</v>
      </c>
      <c r="AA38" s="370">
        <f t="shared" ref="AA38:AB38" si="38">Z38*1.0075</f>
        <v>234885.68854236876</v>
      </c>
      <c r="AB38" s="370">
        <f t="shared" si="38"/>
        <v>236647.33120643653</v>
      </c>
      <c r="AC38" s="369">
        <f>(('P&amp;L by Year Revised'!$W$17)*0.02)/4</f>
        <v>238422.18619048479</v>
      </c>
      <c r="AD38" s="369">
        <f>((('P&amp;L by Year Revised'!$W$17)*0.02)/4)*1.0075</f>
        <v>240210.35258691345</v>
      </c>
      <c r="AE38" s="370">
        <f t="shared" ref="AE38:AF38" si="39">AD38*1.0075</f>
        <v>242011.93023131532</v>
      </c>
      <c r="AF38" s="370">
        <f t="shared" si="39"/>
        <v>243827.01970805018</v>
      </c>
      <c r="AG38" s="369">
        <f>(('P&amp;L by Year Revised'!$Z$17)*0.02)/4</f>
        <v>245655.72235586055</v>
      </c>
      <c r="AH38" s="369">
        <f>((('P&amp;L by Year Revised'!$Z$17)*0.02)/4)*1.0075</f>
        <v>247498.14027352951</v>
      </c>
      <c r="AI38" s="370">
        <f t="shared" ref="AI38:AJ38" si="40">AH38*1.0075</f>
        <v>249354.37632558099</v>
      </c>
      <c r="AJ38" s="370">
        <f t="shared" si="40"/>
        <v>251224.53414802285</v>
      </c>
      <c r="AK38" s="369">
        <f>(('P&amp;L by Year Revised'!$AC$17)*0.02)/4</f>
        <v>253108.71815413312</v>
      </c>
      <c r="AL38" s="369">
        <f>((('P&amp;L by Year Revised'!$AC$17)*0.02)/4)*1.0075</f>
        <v>255007.03354028915</v>
      </c>
      <c r="AM38" s="370">
        <f t="shared" ref="AM38:AN38" si="41">AL38*1.0075</f>
        <v>256919.58629184135</v>
      </c>
      <c r="AN38" s="370">
        <f t="shared" si="41"/>
        <v>258846.48318903017</v>
      </c>
      <c r="AO38" s="369">
        <f>(('P&amp;L by Year Revised'!$AF$17)*0.02)/4</f>
        <v>260787.83181294787</v>
      </c>
      <c r="AP38" s="369">
        <f>((('P&amp;L by Year Revised'!$AF$17)*0.02)/4)*1.0075</f>
        <v>262743.74055154499</v>
      </c>
      <c r="AQ38" s="370">
        <f t="shared" ref="AQ38:AR38" si="42">AP38*1.0075</f>
        <v>264714.31860568159</v>
      </c>
      <c r="AR38" s="370">
        <f t="shared" si="42"/>
        <v>266699.67599522421</v>
      </c>
      <c r="AS38" s="369">
        <f>(('P&amp;L by Year Revised'!$AI$17)*0.02)/4</f>
        <v>268699.92356518842</v>
      </c>
      <c r="AT38" s="369">
        <f>((('P&amp;L by Year Revised'!$AI$17)*0.02)/4)*1.0075</f>
        <v>270715.17299192736</v>
      </c>
      <c r="AU38" s="370">
        <f t="shared" ref="AU38:AV38" si="43">AT38*1.0075</f>
        <v>272745.53678936686</v>
      </c>
      <c r="AV38" s="370">
        <f t="shared" si="43"/>
        <v>274791.12831528712</v>
      </c>
      <c r="AW38" s="369">
        <f>(('P&amp;L by Year Revised'!$AL$17)*0.02)/4</f>
        <v>276852.06177765178</v>
      </c>
      <c r="AX38" s="369">
        <f>((('P&amp;L by Year Revised'!$AL$17)*0.02)/4)*1.0075</f>
        <v>278928.45224098419</v>
      </c>
      <c r="AY38" s="370">
        <f t="shared" ref="AY38:AZ38" si="44">AX38*1.0075</f>
        <v>281020.41563279158</v>
      </c>
      <c r="AZ38" s="370">
        <f t="shared" si="44"/>
        <v>283128.06875003752</v>
      </c>
      <c r="BA38" s="369">
        <f>(('P&amp;L by Year Revised'!$AO$17)*0.02)/4</f>
        <v>285251.52926566283</v>
      </c>
      <c r="BB38" s="369">
        <f>((('P&amp;L by Year Revised'!$AL$17)*0.02)/4)*1.0075</f>
        <v>278928.45224098419</v>
      </c>
      <c r="BC38" s="370">
        <f t="shared" ref="BC38:BD38" si="45">BB38*1.0075</f>
        <v>281020.41563279158</v>
      </c>
      <c r="BD38" s="370">
        <f t="shared" si="45"/>
        <v>283128.06875003752</v>
      </c>
      <c r="BE38" s="369">
        <f>(('P&amp;L by Year Revised'!$AR$17)*0.02)/4</f>
        <v>293905.82979926921</v>
      </c>
      <c r="BF38" s="369">
        <f>((('P&amp;L by Year Revised'!$AR$17)*0.02)/4)*1.0075</f>
        <v>296110.12352276372</v>
      </c>
      <c r="BG38" s="370">
        <f t="shared" ref="BG38:BH38" si="46">BF38*1.0075</f>
        <v>298330.94944918447</v>
      </c>
      <c r="BH38" s="370">
        <f t="shared" si="46"/>
        <v>300568.43157005339</v>
      </c>
      <c r="BI38" s="369">
        <f>(('P&amp;L by Year Revised'!$AU$17)*0.02)/4</f>
        <v>302822.69480682886</v>
      </c>
      <c r="BJ38" s="369">
        <f>((('P&amp;L by Year Revised'!$AU$17)*0.02)/4)*1.0075</f>
        <v>305093.8650178801</v>
      </c>
      <c r="BK38" s="370">
        <f t="shared" ref="BK38:BL38" si="47">BJ38*1.0075</f>
        <v>307382.0690055142</v>
      </c>
      <c r="BL38" s="370">
        <f t="shared" si="47"/>
        <v>309687.43452305556</v>
      </c>
      <c r="BM38" s="369">
        <f>(('P&amp;L by Year Revised'!$AX$17)*0.02)/4</f>
        <v>312010.09028197854</v>
      </c>
      <c r="BN38" s="369">
        <f>((('P&amp;L by Year Revised'!$AX$17)*0.02)/4)*1.0075</f>
        <v>314350.16595909337</v>
      </c>
      <c r="BO38" s="370">
        <f t="shared" ref="BO38:BP38" si="48">BN38*1.0075</f>
        <v>316707.79220378661</v>
      </c>
      <c r="BP38" s="370">
        <f t="shared" si="48"/>
        <v>319083.10064531502</v>
      </c>
      <c r="BQ38" s="369">
        <f>(('P&amp;L by Year Revised'!$BA$17)*0.02)/4</f>
        <v>321476.22390015487</v>
      </c>
      <c r="BR38" s="369">
        <f>((('P&amp;L by Year Revised'!$BA$17)*0.02)/4)*1.0075</f>
        <v>323887.29557940608</v>
      </c>
      <c r="BS38" s="370">
        <f t="shared" ref="BS38:BT38" si="49">BR38*1.0075</f>
        <v>326316.45029625163</v>
      </c>
      <c r="BT38" s="370">
        <f t="shared" si="49"/>
        <v>328763.82367347355</v>
      </c>
      <c r="BU38" s="369">
        <f>(('P&amp;L by Year Revised'!$BD$17)*0.02)/4</f>
        <v>331229.55235102464</v>
      </c>
      <c r="BV38" s="369">
        <f>((('P&amp;L by Year Revised'!$BD$17)*0.02)/4)*1.0075</f>
        <v>333713.77399365732</v>
      </c>
      <c r="BW38" s="370">
        <f t="shared" ref="BW38:BX38" si="50">BV38*1.0075</f>
        <v>336216.62729860976</v>
      </c>
      <c r="BX38" s="370">
        <f t="shared" si="50"/>
        <v>338738.25200334936</v>
      </c>
      <c r="BY38" s="369">
        <f>(('P&amp;L by Year Revised'!$BG$17)*0.02)/4</f>
        <v>341278.78889337444</v>
      </c>
      <c r="BZ38" s="369">
        <f>((('P&amp;L by Year Revised'!$BG$17)*0.02)/4)*1.0075</f>
        <v>343838.37981007475</v>
      </c>
      <c r="CA38" s="370">
        <f t="shared" ref="CA38:CB38" si="51">BZ38*1.0075</f>
        <v>346417.16765865032</v>
      </c>
      <c r="CB38" s="370">
        <f t="shared" si="51"/>
        <v>349015.29641609022</v>
      </c>
      <c r="CC38" s="369">
        <f>(('P&amp;L by Year Revised'!$BJ$17)*0.02)/4</f>
        <v>351632.91113921086</v>
      </c>
      <c r="CD38" s="369">
        <f>((('P&amp;L by Year Revised'!$BJ$17)*0.02)/4)*1.0075</f>
        <v>354270.15797275497</v>
      </c>
      <c r="CE38" s="370">
        <f t="shared" ref="CE38:CF38" si="52">CD38*1.0075</f>
        <v>356927.18415755063</v>
      </c>
      <c r="CF38" s="370">
        <f t="shared" si="52"/>
        <v>359604.13803873229</v>
      </c>
    </row>
    <row r="39" spans="1:84" x14ac:dyDescent="0.15">
      <c r="B39" s="6" t="s">
        <v>238</v>
      </c>
      <c r="C39" s="283"/>
      <c r="D39" s="270" t="s">
        <v>45</v>
      </c>
      <c r="E39" s="276">
        <v>300</v>
      </c>
      <c r="F39" s="276">
        <f>E39*1.0075</f>
        <v>302.25</v>
      </c>
      <c r="G39" s="276">
        <f t="shared" ref="G39:BR39" si="53">F39*1.0075</f>
        <v>304.51687500000003</v>
      </c>
      <c r="H39" s="276">
        <f t="shared" si="53"/>
        <v>306.80075156250007</v>
      </c>
      <c r="I39" s="276">
        <f t="shared" si="53"/>
        <v>309.10175719921881</v>
      </c>
      <c r="J39" s="276">
        <f t="shared" si="53"/>
        <v>311.420020378213</v>
      </c>
      <c r="K39" s="276">
        <f t="shared" si="53"/>
        <v>313.75567053104959</v>
      </c>
      <c r="L39" s="276">
        <f t="shared" si="53"/>
        <v>316.1088380600325</v>
      </c>
      <c r="M39" s="276">
        <f t="shared" si="53"/>
        <v>318.47965434548274</v>
      </c>
      <c r="N39" s="276">
        <f t="shared" si="53"/>
        <v>320.86825175307388</v>
      </c>
      <c r="O39" s="276">
        <f t="shared" si="53"/>
        <v>323.27476364122197</v>
      </c>
      <c r="P39" s="276">
        <f t="shared" si="53"/>
        <v>325.69932436853117</v>
      </c>
      <c r="Q39" s="276">
        <f t="shared" si="53"/>
        <v>328.14206930129518</v>
      </c>
      <c r="R39" s="276">
        <f t="shared" si="53"/>
        <v>330.60313482105494</v>
      </c>
      <c r="S39" s="276">
        <f t="shared" si="53"/>
        <v>333.08265833221287</v>
      </c>
      <c r="T39" s="276">
        <f t="shared" si="53"/>
        <v>335.58077826970447</v>
      </c>
      <c r="U39" s="276">
        <f t="shared" si="53"/>
        <v>338.0976341067273</v>
      </c>
      <c r="V39" s="276">
        <f t="shared" si="53"/>
        <v>340.63336636252779</v>
      </c>
      <c r="W39" s="276">
        <f t="shared" si="53"/>
        <v>343.18811661024677</v>
      </c>
      <c r="X39" s="276">
        <f t="shared" si="53"/>
        <v>345.76202748482365</v>
      </c>
      <c r="Y39" s="276">
        <f t="shared" si="53"/>
        <v>348.35524269095987</v>
      </c>
      <c r="Z39" s="276">
        <f t="shared" si="53"/>
        <v>350.96790701114207</v>
      </c>
      <c r="AA39" s="276">
        <f t="shared" si="53"/>
        <v>353.60016631372565</v>
      </c>
      <c r="AB39" s="276">
        <f t="shared" si="53"/>
        <v>356.25216756107864</v>
      </c>
      <c r="AC39" s="276">
        <f t="shared" si="53"/>
        <v>358.92405881778677</v>
      </c>
      <c r="AD39" s="276">
        <f t="shared" si="53"/>
        <v>361.61598925892019</v>
      </c>
      <c r="AE39" s="276">
        <f t="shared" si="53"/>
        <v>364.32810917836213</v>
      </c>
      <c r="AF39" s="276">
        <f t="shared" si="53"/>
        <v>367.06056999719988</v>
      </c>
      <c r="AG39" s="276">
        <f t="shared" si="53"/>
        <v>369.81352427217888</v>
      </c>
      <c r="AH39" s="276">
        <f t="shared" si="53"/>
        <v>372.58712570422023</v>
      </c>
      <c r="AI39" s="276">
        <f t="shared" si="53"/>
        <v>375.38152914700191</v>
      </c>
      <c r="AJ39" s="276">
        <f t="shared" si="53"/>
        <v>378.19689061560445</v>
      </c>
      <c r="AK39" s="276">
        <f t="shared" si="53"/>
        <v>381.03336729522152</v>
      </c>
      <c r="AL39" s="276">
        <f t="shared" si="53"/>
        <v>383.8911175499357</v>
      </c>
      <c r="AM39" s="276">
        <f t="shared" si="53"/>
        <v>386.77030093156026</v>
      </c>
      <c r="AN39" s="276">
        <f t="shared" si="53"/>
        <v>389.67107818854697</v>
      </c>
      <c r="AO39" s="276">
        <f t="shared" si="53"/>
        <v>392.59361127496112</v>
      </c>
      <c r="AP39" s="276">
        <f t="shared" si="53"/>
        <v>395.53806335952333</v>
      </c>
      <c r="AQ39" s="276">
        <f t="shared" si="53"/>
        <v>398.50459883471979</v>
      </c>
      <c r="AR39" s="276">
        <f t="shared" si="53"/>
        <v>401.49338332598023</v>
      </c>
      <c r="AS39" s="276">
        <f t="shared" si="53"/>
        <v>404.50458370092508</v>
      </c>
      <c r="AT39" s="276">
        <f t="shared" si="53"/>
        <v>407.53836807868203</v>
      </c>
      <c r="AU39" s="276">
        <f t="shared" si="53"/>
        <v>410.59490583927214</v>
      </c>
      <c r="AV39" s="276">
        <f t="shared" si="53"/>
        <v>413.67436763306671</v>
      </c>
      <c r="AW39" s="276">
        <f t="shared" si="53"/>
        <v>416.77692539031472</v>
      </c>
      <c r="AX39" s="276">
        <f t="shared" si="53"/>
        <v>419.90275233074209</v>
      </c>
      <c r="AY39" s="276">
        <f t="shared" si="53"/>
        <v>423.05202297322268</v>
      </c>
      <c r="AZ39" s="276">
        <f t="shared" si="53"/>
        <v>426.2249131455219</v>
      </c>
      <c r="BA39" s="276">
        <f t="shared" si="53"/>
        <v>429.42159999411336</v>
      </c>
      <c r="BB39" s="276">
        <f t="shared" si="53"/>
        <v>432.64226199406926</v>
      </c>
      <c r="BC39" s="276">
        <f t="shared" si="53"/>
        <v>435.88707895902479</v>
      </c>
      <c r="BD39" s="276">
        <f t="shared" si="53"/>
        <v>439.1562320512175</v>
      </c>
      <c r="BE39" s="276">
        <f t="shared" si="53"/>
        <v>442.44990379160168</v>
      </c>
      <c r="BF39" s="276">
        <f t="shared" si="53"/>
        <v>445.76827807003872</v>
      </c>
      <c r="BG39" s="276">
        <f t="shared" si="53"/>
        <v>449.11154015556406</v>
      </c>
      <c r="BH39" s="276">
        <f t="shared" si="53"/>
        <v>452.47987670673081</v>
      </c>
      <c r="BI39" s="276">
        <f t="shared" si="53"/>
        <v>455.87347578203133</v>
      </c>
      <c r="BJ39" s="276">
        <f t="shared" si="53"/>
        <v>459.2925268503966</v>
      </c>
      <c r="BK39" s="276">
        <f t="shared" si="53"/>
        <v>462.73722080177458</v>
      </c>
      <c r="BL39" s="276">
        <f t="shared" si="53"/>
        <v>466.20774995778794</v>
      </c>
      <c r="BM39" s="276">
        <f t="shared" si="53"/>
        <v>469.70430808247136</v>
      </c>
      <c r="BN39" s="276">
        <f t="shared" si="53"/>
        <v>473.2270903930899</v>
      </c>
      <c r="BO39" s="276">
        <f t="shared" si="53"/>
        <v>476.77629357103808</v>
      </c>
      <c r="BP39" s="276">
        <f t="shared" si="53"/>
        <v>480.35211577282092</v>
      </c>
      <c r="BQ39" s="276">
        <f t="shared" si="53"/>
        <v>483.95475664111711</v>
      </c>
      <c r="BR39" s="276">
        <f t="shared" si="53"/>
        <v>487.58441731592552</v>
      </c>
      <c r="BS39" s="276">
        <f t="shared" ref="BS39:CF39" si="54">BR39*1.0075</f>
        <v>491.24130044579499</v>
      </c>
      <c r="BT39" s="276">
        <f t="shared" si="54"/>
        <v>494.92561019913848</v>
      </c>
      <c r="BU39" s="276">
        <f t="shared" si="54"/>
        <v>498.63755227563206</v>
      </c>
      <c r="BV39" s="276">
        <f t="shared" si="54"/>
        <v>502.37733391769933</v>
      </c>
      <c r="BW39" s="276">
        <f t="shared" si="54"/>
        <v>506.14516392208213</v>
      </c>
      <c r="BX39" s="276">
        <f t="shared" si="54"/>
        <v>509.94125265149779</v>
      </c>
      <c r="BY39" s="276">
        <f t="shared" si="54"/>
        <v>513.7658120463841</v>
      </c>
      <c r="BZ39" s="276">
        <f t="shared" si="54"/>
        <v>517.61905563673201</v>
      </c>
      <c r="CA39" s="276">
        <f t="shared" si="54"/>
        <v>521.50119855400749</v>
      </c>
      <c r="CB39" s="276">
        <f t="shared" si="54"/>
        <v>525.41245754316253</v>
      </c>
      <c r="CC39" s="276">
        <f t="shared" si="54"/>
        <v>529.35305097473633</v>
      </c>
      <c r="CD39" s="276">
        <f t="shared" si="54"/>
        <v>533.32319885704692</v>
      </c>
      <c r="CE39" s="276">
        <f t="shared" si="54"/>
        <v>537.32312284847478</v>
      </c>
      <c r="CF39" s="276">
        <f t="shared" si="54"/>
        <v>541.35304626983839</v>
      </c>
    </row>
    <row r="40" spans="1:84" x14ac:dyDescent="0.15">
      <c r="B40" s="6" t="s">
        <v>241</v>
      </c>
      <c r="C40" s="283"/>
      <c r="D40" s="270" t="s">
        <v>45</v>
      </c>
      <c r="E40" s="276">
        <v>600</v>
      </c>
      <c r="F40" s="276">
        <f>E40*1.0075</f>
        <v>604.5</v>
      </c>
      <c r="G40" s="276">
        <f t="shared" ref="G40:BR41" si="55">F40*1.0075</f>
        <v>609.03375000000005</v>
      </c>
      <c r="H40" s="276">
        <f t="shared" si="55"/>
        <v>613.60150312500014</v>
      </c>
      <c r="I40" s="276">
        <f t="shared" si="55"/>
        <v>618.20351439843762</v>
      </c>
      <c r="J40" s="276">
        <f t="shared" si="55"/>
        <v>622.84004075642599</v>
      </c>
      <c r="K40" s="276">
        <f t="shared" si="55"/>
        <v>627.51134106209918</v>
      </c>
      <c r="L40" s="276">
        <f t="shared" si="55"/>
        <v>632.21767612006499</v>
      </c>
      <c r="M40" s="276">
        <f t="shared" si="55"/>
        <v>636.95930869096549</v>
      </c>
      <c r="N40" s="276">
        <f t="shared" si="55"/>
        <v>641.73650350614776</v>
      </c>
      <c r="O40" s="276">
        <f t="shared" si="55"/>
        <v>646.54952728244393</v>
      </c>
      <c r="P40" s="276">
        <f t="shared" si="55"/>
        <v>651.39864873706233</v>
      </c>
      <c r="Q40" s="276">
        <f t="shared" si="55"/>
        <v>656.28413860259036</v>
      </c>
      <c r="R40" s="276">
        <f t="shared" si="55"/>
        <v>661.20626964210987</v>
      </c>
      <c r="S40" s="276">
        <f t="shared" si="55"/>
        <v>666.16531666442575</v>
      </c>
      <c r="T40" s="276">
        <f t="shared" si="55"/>
        <v>671.16155653940893</v>
      </c>
      <c r="U40" s="276">
        <f t="shared" si="55"/>
        <v>676.1952682134546</v>
      </c>
      <c r="V40" s="276">
        <f t="shared" si="55"/>
        <v>681.26673272505559</v>
      </c>
      <c r="W40" s="276">
        <f t="shared" si="55"/>
        <v>686.37623322049353</v>
      </c>
      <c r="X40" s="276">
        <f t="shared" si="55"/>
        <v>691.5240549696473</v>
      </c>
      <c r="Y40" s="276">
        <f t="shared" si="55"/>
        <v>696.71048538191974</v>
      </c>
      <c r="Z40" s="276">
        <f t="shared" si="55"/>
        <v>701.93581402228415</v>
      </c>
      <c r="AA40" s="276">
        <f t="shared" si="55"/>
        <v>707.2003326274513</v>
      </c>
      <c r="AB40" s="276">
        <f t="shared" si="55"/>
        <v>712.50433512215727</v>
      </c>
      <c r="AC40" s="276">
        <f t="shared" si="55"/>
        <v>717.84811763557354</v>
      </c>
      <c r="AD40" s="276">
        <f t="shared" si="55"/>
        <v>723.23197851784039</v>
      </c>
      <c r="AE40" s="276">
        <f t="shared" si="55"/>
        <v>728.65621835672425</v>
      </c>
      <c r="AF40" s="276">
        <f t="shared" si="55"/>
        <v>734.12113999439975</v>
      </c>
      <c r="AG40" s="276">
        <f t="shared" si="55"/>
        <v>739.62704854435776</v>
      </c>
      <c r="AH40" s="276">
        <f t="shared" si="55"/>
        <v>745.17425140844045</v>
      </c>
      <c r="AI40" s="276">
        <f t="shared" si="55"/>
        <v>750.76305829400383</v>
      </c>
      <c r="AJ40" s="276">
        <f t="shared" si="55"/>
        <v>756.39378123120889</v>
      </c>
      <c r="AK40" s="276">
        <f t="shared" si="55"/>
        <v>762.06673459044305</v>
      </c>
      <c r="AL40" s="276">
        <f t="shared" si="55"/>
        <v>767.7822350998714</v>
      </c>
      <c r="AM40" s="276">
        <f t="shared" si="55"/>
        <v>773.54060186312051</v>
      </c>
      <c r="AN40" s="276">
        <f t="shared" si="55"/>
        <v>779.34215637709394</v>
      </c>
      <c r="AO40" s="276">
        <f t="shared" si="55"/>
        <v>785.18722254992224</v>
      </c>
      <c r="AP40" s="276">
        <f t="shared" si="55"/>
        <v>791.07612671904667</v>
      </c>
      <c r="AQ40" s="276">
        <f t="shared" si="55"/>
        <v>797.00919766943957</v>
      </c>
      <c r="AR40" s="276">
        <f t="shared" si="55"/>
        <v>802.98676665196047</v>
      </c>
      <c r="AS40" s="276">
        <f t="shared" si="55"/>
        <v>809.00916740185016</v>
      </c>
      <c r="AT40" s="276">
        <f t="shared" si="55"/>
        <v>815.07673615736405</v>
      </c>
      <c r="AU40" s="276">
        <f t="shared" si="55"/>
        <v>821.18981167854429</v>
      </c>
      <c r="AV40" s="276">
        <f t="shared" si="55"/>
        <v>827.34873526613342</v>
      </c>
      <c r="AW40" s="276">
        <f t="shared" si="55"/>
        <v>833.55385078062943</v>
      </c>
      <c r="AX40" s="276">
        <f t="shared" si="55"/>
        <v>839.80550466148418</v>
      </c>
      <c r="AY40" s="276">
        <f t="shared" si="55"/>
        <v>846.10404594644535</v>
      </c>
      <c r="AZ40" s="276">
        <f t="shared" si="55"/>
        <v>852.44982629104379</v>
      </c>
      <c r="BA40" s="276">
        <f t="shared" si="55"/>
        <v>858.84319998822673</v>
      </c>
      <c r="BB40" s="276">
        <f t="shared" si="55"/>
        <v>865.28452398813852</v>
      </c>
      <c r="BC40" s="276">
        <f t="shared" si="55"/>
        <v>871.77415791804958</v>
      </c>
      <c r="BD40" s="276">
        <f t="shared" si="55"/>
        <v>878.312464102435</v>
      </c>
      <c r="BE40" s="276">
        <f t="shared" si="55"/>
        <v>884.89980758320337</v>
      </c>
      <c r="BF40" s="276">
        <f t="shared" si="55"/>
        <v>891.53655614007744</v>
      </c>
      <c r="BG40" s="276">
        <f t="shared" si="55"/>
        <v>898.22308031112811</v>
      </c>
      <c r="BH40" s="276">
        <f t="shared" si="55"/>
        <v>904.95975341346161</v>
      </c>
      <c r="BI40" s="276">
        <f t="shared" si="55"/>
        <v>911.74695156406267</v>
      </c>
      <c r="BJ40" s="276">
        <f t="shared" si="55"/>
        <v>918.5850537007932</v>
      </c>
      <c r="BK40" s="276">
        <f t="shared" si="55"/>
        <v>925.47444160354917</v>
      </c>
      <c r="BL40" s="276">
        <f t="shared" si="55"/>
        <v>932.41549991557588</v>
      </c>
      <c r="BM40" s="276">
        <f t="shared" si="55"/>
        <v>939.40861616494271</v>
      </c>
      <c r="BN40" s="276">
        <f t="shared" si="55"/>
        <v>946.45418078617979</v>
      </c>
      <c r="BO40" s="276">
        <f t="shared" si="55"/>
        <v>953.55258714207616</v>
      </c>
      <c r="BP40" s="276">
        <f t="shared" si="55"/>
        <v>960.70423154564185</v>
      </c>
      <c r="BQ40" s="276">
        <f t="shared" si="55"/>
        <v>967.90951328223423</v>
      </c>
      <c r="BR40" s="276">
        <f t="shared" si="55"/>
        <v>975.16883463185104</v>
      </c>
      <c r="BS40" s="276">
        <f t="shared" ref="BS40:CF41" si="56">BR40*1.0075</f>
        <v>982.48260089158998</v>
      </c>
      <c r="BT40" s="276">
        <f t="shared" si="56"/>
        <v>989.85122039827695</v>
      </c>
      <c r="BU40" s="276">
        <f t="shared" si="56"/>
        <v>997.27510455126412</v>
      </c>
      <c r="BV40" s="276">
        <f t="shared" si="56"/>
        <v>1004.7546678353987</v>
      </c>
      <c r="BW40" s="276">
        <f t="shared" si="56"/>
        <v>1012.2903278441643</v>
      </c>
      <c r="BX40" s="276">
        <f t="shared" si="56"/>
        <v>1019.8825053029956</v>
      </c>
      <c r="BY40" s="276">
        <f t="shared" si="56"/>
        <v>1027.5316240927682</v>
      </c>
      <c r="BZ40" s="276">
        <f t="shared" si="56"/>
        <v>1035.238111273464</v>
      </c>
      <c r="CA40" s="276">
        <f t="shared" si="56"/>
        <v>1043.002397108015</v>
      </c>
      <c r="CB40" s="276">
        <f t="shared" si="56"/>
        <v>1050.8249150863251</v>
      </c>
      <c r="CC40" s="276">
        <f t="shared" si="56"/>
        <v>1058.7061019494727</v>
      </c>
      <c r="CD40" s="276">
        <f t="shared" si="56"/>
        <v>1066.6463977140938</v>
      </c>
      <c r="CE40" s="276">
        <f t="shared" si="56"/>
        <v>1074.6462456969496</v>
      </c>
      <c r="CF40" s="276">
        <f t="shared" si="56"/>
        <v>1082.7060925396768</v>
      </c>
    </row>
    <row r="41" spans="1:84" x14ac:dyDescent="0.15">
      <c r="B41" s="6" t="s">
        <v>242</v>
      </c>
      <c r="C41" s="283"/>
      <c r="D41" s="261" t="s">
        <v>192</v>
      </c>
      <c r="E41" s="276">
        <f>(('CapEx Building'!$F$55)*0.0025)/4</f>
        <v>2425.3125</v>
      </c>
      <c r="F41" s="276">
        <f>E41*1.0075</f>
        <v>2443.5023437500004</v>
      </c>
      <c r="G41" s="276">
        <f t="shared" si="55"/>
        <v>2461.8286113281256</v>
      </c>
      <c r="H41" s="276">
        <f t="shared" si="55"/>
        <v>2480.2923259130866</v>
      </c>
      <c r="I41" s="276">
        <f t="shared" si="55"/>
        <v>2498.8945183574351</v>
      </c>
      <c r="J41" s="276">
        <f t="shared" si="55"/>
        <v>2517.6362272451161</v>
      </c>
      <c r="K41" s="276">
        <f t="shared" si="55"/>
        <v>2536.5184989494546</v>
      </c>
      <c r="L41" s="276">
        <f t="shared" si="55"/>
        <v>2555.5423876915756</v>
      </c>
      <c r="M41" s="276">
        <f t="shared" si="55"/>
        <v>2574.7089555992625</v>
      </c>
      <c r="N41" s="276">
        <f t="shared" si="55"/>
        <v>2594.019272766257</v>
      </c>
      <c r="O41" s="276">
        <f t="shared" si="55"/>
        <v>2613.4744173120039</v>
      </c>
      <c r="P41" s="276">
        <f t="shared" si="55"/>
        <v>2633.075475441844</v>
      </c>
      <c r="Q41" s="276">
        <f t="shared" si="55"/>
        <v>2652.8235415076579</v>
      </c>
      <c r="R41" s="276">
        <f t="shared" si="55"/>
        <v>2672.7197180689654</v>
      </c>
      <c r="S41" s="276">
        <f t="shared" si="55"/>
        <v>2692.765115954483</v>
      </c>
      <c r="T41" s="276">
        <f t="shared" si="55"/>
        <v>2712.960854324142</v>
      </c>
      <c r="U41" s="276">
        <f t="shared" si="55"/>
        <v>2733.3080607315733</v>
      </c>
      <c r="V41" s="276">
        <f t="shared" si="55"/>
        <v>2753.8078711870603</v>
      </c>
      <c r="W41" s="276">
        <f t="shared" si="55"/>
        <v>2774.4614302209634</v>
      </c>
      <c r="X41" s="276">
        <f t="shared" si="55"/>
        <v>2795.2698909476208</v>
      </c>
      <c r="Y41" s="276">
        <f t="shared" si="55"/>
        <v>2816.2344151297279</v>
      </c>
      <c r="Z41" s="276">
        <f t="shared" si="55"/>
        <v>2837.3561732432013</v>
      </c>
      <c r="AA41" s="276">
        <f t="shared" si="55"/>
        <v>2858.6363445425254</v>
      </c>
      <c r="AB41" s="276">
        <f t="shared" si="55"/>
        <v>2880.0761171265945</v>
      </c>
      <c r="AC41" s="276">
        <f t="shared" si="55"/>
        <v>2901.6766880050441</v>
      </c>
      <c r="AD41" s="276">
        <f t="shared" si="55"/>
        <v>2923.4392631650821</v>
      </c>
      <c r="AE41" s="276">
        <f t="shared" si="55"/>
        <v>2945.3650576388204</v>
      </c>
      <c r="AF41" s="276">
        <f t="shared" si="55"/>
        <v>2967.4552955711119</v>
      </c>
      <c r="AG41" s="276">
        <f t="shared" si="55"/>
        <v>2989.7112102878955</v>
      </c>
      <c r="AH41" s="276">
        <f t="shared" si="55"/>
        <v>3012.1340443650547</v>
      </c>
      <c r="AI41" s="276">
        <f t="shared" si="55"/>
        <v>3034.7250496977927</v>
      </c>
      <c r="AJ41" s="276">
        <f t="shared" si="55"/>
        <v>3057.4854875705264</v>
      </c>
      <c r="AK41" s="276">
        <f t="shared" si="55"/>
        <v>3080.4166287273056</v>
      </c>
      <c r="AL41" s="276">
        <f t="shared" si="55"/>
        <v>3103.5197534427607</v>
      </c>
      <c r="AM41" s="276">
        <f t="shared" si="55"/>
        <v>3126.7961515935817</v>
      </c>
      <c r="AN41" s="276">
        <f t="shared" si="55"/>
        <v>3150.2471227305336</v>
      </c>
      <c r="AO41" s="276">
        <f t="shared" si="55"/>
        <v>3173.8739761510128</v>
      </c>
      <c r="AP41" s="276">
        <f t="shared" si="55"/>
        <v>3197.6780309721457</v>
      </c>
      <c r="AQ41" s="276">
        <f t="shared" si="55"/>
        <v>3221.6606162044372</v>
      </c>
      <c r="AR41" s="276">
        <f t="shared" si="55"/>
        <v>3245.8230708259707</v>
      </c>
      <c r="AS41" s="276">
        <f t="shared" si="55"/>
        <v>3270.1667438571658</v>
      </c>
      <c r="AT41" s="276">
        <f t="shared" si="55"/>
        <v>3294.6929944360945</v>
      </c>
      <c r="AU41" s="276">
        <f t="shared" si="55"/>
        <v>3319.4031918943656</v>
      </c>
      <c r="AV41" s="276">
        <f t="shared" si="55"/>
        <v>3344.2987158335736</v>
      </c>
      <c r="AW41" s="276">
        <f t="shared" si="55"/>
        <v>3369.3809562023257</v>
      </c>
      <c r="AX41" s="276">
        <f t="shared" si="55"/>
        <v>3394.6513133738435</v>
      </c>
      <c r="AY41" s="276">
        <f t="shared" si="55"/>
        <v>3420.1111982241478</v>
      </c>
      <c r="AZ41" s="276">
        <f t="shared" si="55"/>
        <v>3445.7620322108291</v>
      </c>
      <c r="BA41" s="276">
        <f t="shared" si="55"/>
        <v>3471.6052474524104</v>
      </c>
      <c r="BB41" s="276">
        <f t="shared" si="55"/>
        <v>3497.6422868083037</v>
      </c>
      <c r="BC41" s="276">
        <f t="shared" si="55"/>
        <v>3523.8746039593661</v>
      </c>
      <c r="BD41" s="276">
        <f t="shared" si="55"/>
        <v>3550.3036634890618</v>
      </c>
      <c r="BE41" s="276">
        <f t="shared" si="55"/>
        <v>3576.9309409652301</v>
      </c>
      <c r="BF41" s="276">
        <f t="shared" si="55"/>
        <v>3603.7579230224696</v>
      </c>
      <c r="BG41" s="276">
        <f t="shared" si="55"/>
        <v>3630.7861074451384</v>
      </c>
      <c r="BH41" s="276">
        <f t="shared" si="55"/>
        <v>3658.0170032509773</v>
      </c>
      <c r="BI41" s="276">
        <f t="shared" si="55"/>
        <v>3685.4521307753598</v>
      </c>
      <c r="BJ41" s="276">
        <f t="shared" si="55"/>
        <v>3713.0930217561754</v>
      </c>
      <c r="BK41" s="276">
        <f t="shared" si="55"/>
        <v>3740.9412194193469</v>
      </c>
      <c r="BL41" s="276">
        <f t="shared" si="55"/>
        <v>3768.9982785649922</v>
      </c>
      <c r="BM41" s="276">
        <f t="shared" si="55"/>
        <v>3797.2657656542301</v>
      </c>
      <c r="BN41" s="276">
        <f t="shared" si="55"/>
        <v>3825.7452588966371</v>
      </c>
      <c r="BO41" s="276">
        <f t="shared" si="55"/>
        <v>3854.4383483383622</v>
      </c>
      <c r="BP41" s="276">
        <f t="shared" si="55"/>
        <v>3883.3466359509002</v>
      </c>
      <c r="BQ41" s="276">
        <f t="shared" si="55"/>
        <v>3912.4717357205323</v>
      </c>
      <c r="BR41" s="276">
        <f t="shared" si="55"/>
        <v>3941.8152737384366</v>
      </c>
      <c r="BS41" s="276">
        <f t="shared" si="56"/>
        <v>3971.3788882914751</v>
      </c>
      <c r="BT41" s="276">
        <f t="shared" si="56"/>
        <v>4001.1642299536616</v>
      </c>
      <c r="BU41" s="276">
        <f t="shared" si="56"/>
        <v>4031.1729616783141</v>
      </c>
      <c r="BV41" s="276">
        <f t="shared" si="56"/>
        <v>4061.4067588909015</v>
      </c>
      <c r="BW41" s="276">
        <f t="shared" si="56"/>
        <v>4091.8673095825834</v>
      </c>
      <c r="BX41" s="276">
        <f t="shared" si="56"/>
        <v>4122.5563144044527</v>
      </c>
      <c r="BY41" s="276">
        <f t="shared" si="56"/>
        <v>4153.4754867624861</v>
      </c>
      <c r="BZ41" s="276">
        <f t="shared" si="56"/>
        <v>4184.6265529132052</v>
      </c>
      <c r="CA41" s="276">
        <f t="shared" si="56"/>
        <v>4216.0112520600542</v>
      </c>
      <c r="CB41" s="276">
        <f t="shared" si="56"/>
        <v>4247.6313364505049</v>
      </c>
      <c r="CC41" s="276">
        <f t="shared" si="56"/>
        <v>4279.4885714738839</v>
      </c>
      <c r="CD41" s="276">
        <f t="shared" si="56"/>
        <v>4311.5847357599387</v>
      </c>
      <c r="CE41" s="276">
        <f t="shared" si="56"/>
        <v>4343.9216212781384</v>
      </c>
      <c r="CF41" s="276">
        <f t="shared" si="56"/>
        <v>4376.5010334377248</v>
      </c>
    </row>
    <row r="42" spans="1:84" x14ac:dyDescent="0.15">
      <c r="B42" s="6" t="s">
        <v>243</v>
      </c>
      <c r="C42" s="283"/>
      <c r="D42" s="270" t="s">
        <v>45</v>
      </c>
      <c r="E42" s="276">
        <v>3000</v>
      </c>
      <c r="F42" s="276">
        <f>E42*1.0075</f>
        <v>3022.5</v>
      </c>
      <c r="G42" s="276">
        <f t="shared" ref="G42:BR42" si="57">F42*1.0075</f>
        <v>3045.1687500000003</v>
      </c>
      <c r="H42" s="276">
        <f t="shared" si="57"/>
        <v>3068.0075156250005</v>
      </c>
      <c r="I42" s="276">
        <f t="shared" si="57"/>
        <v>3091.0175719921881</v>
      </c>
      <c r="J42" s="276">
        <f t="shared" si="57"/>
        <v>3114.2002037821298</v>
      </c>
      <c r="K42" s="276">
        <f t="shared" si="57"/>
        <v>3137.556705310496</v>
      </c>
      <c r="L42" s="276">
        <f t="shared" si="57"/>
        <v>3161.0883806003249</v>
      </c>
      <c r="M42" s="276">
        <f t="shared" si="57"/>
        <v>3184.7965434548273</v>
      </c>
      <c r="N42" s="276">
        <f t="shared" si="57"/>
        <v>3208.6825175307386</v>
      </c>
      <c r="O42" s="276">
        <f t="shared" si="57"/>
        <v>3232.7476364122194</v>
      </c>
      <c r="P42" s="276">
        <f t="shared" si="57"/>
        <v>3256.9932436853114</v>
      </c>
      <c r="Q42" s="276">
        <f t="shared" si="57"/>
        <v>3281.4206930129517</v>
      </c>
      <c r="R42" s="276">
        <f t="shared" si="57"/>
        <v>3306.0313482105489</v>
      </c>
      <c r="S42" s="276">
        <f t="shared" si="57"/>
        <v>3330.826583322128</v>
      </c>
      <c r="T42" s="276">
        <f t="shared" si="57"/>
        <v>3355.8077826970443</v>
      </c>
      <c r="U42" s="276">
        <f t="shared" si="57"/>
        <v>3380.9763410672722</v>
      </c>
      <c r="V42" s="276">
        <f t="shared" si="57"/>
        <v>3406.333663625277</v>
      </c>
      <c r="W42" s="276">
        <f t="shared" si="57"/>
        <v>3431.881166102467</v>
      </c>
      <c r="X42" s="276">
        <f t="shared" si="57"/>
        <v>3457.6202748482356</v>
      </c>
      <c r="Y42" s="276">
        <f t="shared" si="57"/>
        <v>3483.5524269095977</v>
      </c>
      <c r="Z42" s="276">
        <f t="shared" si="57"/>
        <v>3509.6790701114201</v>
      </c>
      <c r="AA42" s="276">
        <f t="shared" si="57"/>
        <v>3536.0016631372559</v>
      </c>
      <c r="AB42" s="276">
        <f t="shared" si="57"/>
        <v>3562.5216756107857</v>
      </c>
      <c r="AC42" s="276">
        <f t="shared" si="57"/>
        <v>3589.2405881778668</v>
      </c>
      <c r="AD42" s="276">
        <f t="shared" si="57"/>
        <v>3616.1598925892013</v>
      </c>
      <c r="AE42" s="276">
        <f t="shared" si="57"/>
        <v>3643.2810917836205</v>
      </c>
      <c r="AF42" s="276">
        <f t="shared" si="57"/>
        <v>3670.6056999719976</v>
      </c>
      <c r="AG42" s="276">
        <f t="shared" si="57"/>
        <v>3698.135242721788</v>
      </c>
      <c r="AH42" s="276">
        <f t="shared" si="57"/>
        <v>3725.8712570422017</v>
      </c>
      <c r="AI42" s="276">
        <f t="shared" si="57"/>
        <v>3753.8152914700186</v>
      </c>
      <c r="AJ42" s="276">
        <f t="shared" si="57"/>
        <v>3781.9689061560439</v>
      </c>
      <c r="AK42" s="276">
        <f t="shared" si="57"/>
        <v>3810.3336729522143</v>
      </c>
      <c r="AL42" s="276">
        <f t="shared" si="57"/>
        <v>3838.911175499356</v>
      </c>
      <c r="AM42" s="276">
        <f t="shared" si="57"/>
        <v>3867.7030093156013</v>
      </c>
      <c r="AN42" s="276">
        <f t="shared" si="57"/>
        <v>3896.7107818854684</v>
      </c>
      <c r="AO42" s="276">
        <f t="shared" si="57"/>
        <v>3925.9361127496095</v>
      </c>
      <c r="AP42" s="276">
        <f t="shared" si="57"/>
        <v>3955.3806335952318</v>
      </c>
      <c r="AQ42" s="276">
        <f t="shared" si="57"/>
        <v>3985.0459883471963</v>
      </c>
      <c r="AR42" s="276">
        <f t="shared" si="57"/>
        <v>4014.9338332598004</v>
      </c>
      <c r="AS42" s="276">
        <f t="shared" si="57"/>
        <v>4045.0458370092492</v>
      </c>
      <c r="AT42" s="276">
        <f t="shared" si="57"/>
        <v>4075.3836807868188</v>
      </c>
      <c r="AU42" s="276">
        <f t="shared" si="57"/>
        <v>4105.94905839272</v>
      </c>
      <c r="AV42" s="276">
        <f t="shared" si="57"/>
        <v>4136.7436763306659</v>
      </c>
      <c r="AW42" s="276">
        <f t="shared" si="57"/>
        <v>4167.7692539031459</v>
      </c>
      <c r="AX42" s="276">
        <f t="shared" si="57"/>
        <v>4199.0275233074199</v>
      </c>
      <c r="AY42" s="276">
        <f t="shared" si="57"/>
        <v>4230.5202297322257</v>
      </c>
      <c r="AZ42" s="276">
        <f t="shared" si="57"/>
        <v>4262.249131455218</v>
      </c>
      <c r="BA42" s="276">
        <f t="shared" si="57"/>
        <v>4294.2159999411324</v>
      </c>
      <c r="BB42" s="276">
        <f t="shared" si="57"/>
        <v>4326.4226199406912</v>
      </c>
      <c r="BC42" s="276">
        <f t="shared" si="57"/>
        <v>4358.8707895902471</v>
      </c>
      <c r="BD42" s="276">
        <f t="shared" si="57"/>
        <v>4391.5623205121747</v>
      </c>
      <c r="BE42" s="276">
        <f t="shared" si="57"/>
        <v>4424.4990379160163</v>
      </c>
      <c r="BF42" s="276">
        <f t="shared" si="57"/>
        <v>4457.6827807003865</v>
      </c>
      <c r="BG42" s="276">
        <f t="shared" si="57"/>
        <v>4491.1154015556394</v>
      </c>
      <c r="BH42" s="276">
        <f t="shared" si="57"/>
        <v>4524.7987670673074</v>
      </c>
      <c r="BI42" s="276">
        <f t="shared" si="57"/>
        <v>4558.7347578203126</v>
      </c>
      <c r="BJ42" s="276">
        <f t="shared" si="57"/>
        <v>4592.9252685039655</v>
      </c>
      <c r="BK42" s="276">
        <f t="shared" si="57"/>
        <v>4627.3722080177458</v>
      </c>
      <c r="BL42" s="276">
        <f t="shared" si="57"/>
        <v>4662.0774995778793</v>
      </c>
      <c r="BM42" s="276">
        <f t="shared" si="57"/>
        <v>4697.0430808247138</v>
      </c>
      <c r="BN42" s="276">
        <f t="shared" si="57"/>
        <v>4732.2709039308993</v>
      </c>
      <c r="BO42" s="276">
        <f t="shared" si="57"/>
        <v>4767.7629357103815</v>
      </c>
      <c r="BP42" s="276">
        <f t="shared" si="57"/>
        <v>4803.5211577282098</v>
      </c>
      <c r="BQ42" s="276">
        <f t="shared" si="57"/>
        <v>4839.5475664111718</v>
      </c>
      <c r="BR42" s="276">
        <f t="shared" si="57"/>
        <v>4875.8441731592557</v>
      </c>
      <c r="BS42" s="276">
        <f t="shared" ref="BS42:CF42" si="58">BR42*1.0075</f>
        <v>4912.4130044579506</v>
      </c>
      <c r="BT42" s="276">
        <f t="shared" si="58"/>
        <v>4949.2561019913855</v>
      </c>
      <c r="BU42" s="276">
        <f t="shared" si="58"/>
        <v>4986.3755227563215</v>
      </c>
      <c r="BV42" s="276">
        <f t="shared" si="58"/>
        <v>5023.7733391769943</v>
      </c>
      <c r="BW42" s="276">
        <f t="shared" si="58"/>
        <v>5061.4516392208225</v>
      </c>
      <c r="BX42" s="276">
        <f t="shared" si="58"/>
        <v>5099.4125265149787</v>
      </c>
      <c r="BY42" s="276">
        <f t="shared" si="58"/>
        <v>5137.6581204638414</v>
      </c>
      <c r="BZ42" s="276">
        <f t="shared" si="58"/>
        <v>5176.1905563673208</v>
      </c>
      <c r="CA42" s="276">
        <f t="shared" si="58"/>
        <v>5215.0119855400762</v>
      </c>
      <c r="CB42" s="276">
        <f t="shared" si="58"/>
        <v>5254.1245754316269</v>
      </c>
      <c r="CC42" s="276">
        <f t="shared" si="58"/>
        <v>5293.5305097473647</v>
      </c>
      <c r="CD42" s="276">
        <f t="shared" si="58"/>
        <v>5333.2319885704701</v>
      </c>
      <c r="CE42" s="276">
        <f t="shared" si="58"/>
        <v>5373.2312284847485</v>
      </c>
      <c r="CF42" s="276">
        <f t="shared" si="58"/>
        <v>5413.5304626983843</v>
      </c>
    </row>
    <row r="43" spans="1:84" x14ac:dyDescent="0.15">
      <c r="B43" s="2" t="s">
        <v>245</v>
      </c>
      <c r="C43" s="283"/>
      <c r="E43" s="287">
        <f t="shared" ref="E43:X43" si="59">SUM(E34:E42)</f>
        <v>59877.004327442693</v>
      </c>
      <c r="F43" s="287">
        <f t="shared" si="59"/>
        <v>59937.944171192692</v>
      </c>
      <c r="G43" s="287">
        <f t="shared" si="59"/>
        <v>60059.341063770822</v>
      </c>
      <c r="H43" s="287">
        <f t="shared" si="59"/>
        <v>60181.198433043282</v>
      </c>
      <c r="I43" s="287">
        <f t="shared" si="59"/>
        <v>60783.519732585286</v>
      </c>
      <c r="J43" s="287">
        <f t="shared" si="59"/>
        <v>216381.33467902523</v>
      </c>
      <c r="K43" s="287">
        <f t="shared" si="59"/>
        <v>218116.09468911792</v>
      </c>
      <c r="L43" s="287">
        <f t="shared" si="59"/>
        <v>222142.9653992863</v>
      </c>
      <c r="M43" s="287">
        <f t="shared" si="59"/>
        <v>224862.03763978099</v>
      </c>
      <c r="N43" s="287">
        <f t="shared" si="59"/>
        <v>226513.40292207932</v>
      </c>
      <c r="O43" s="287">
        <f t="shared" si="59"/>
        <v>228177.15344399496</v>
      </c>
      <c r="P43" s="287">
        <f t="shared" si="59"/>
        <v>229853.38209482495</v>
      </c>
      <c r="Q43" s="287">
        <f t="shared" si="59"/>
        <v>232262.18246053625</v>
      </c>
      <c r="R43" s="287">
        <f t="shared" si="59"/>
        <v>233963.64882899026</v>
      </c>
      <c r="S43" s="287">
        <f t="shared" si="59"/>
        <v>236277.87619520776</v>
      </c>
      <c r="T43" s="287">
        <f t="shared" si="59"/>
        <v>237404.96026667181</v>
      </c>
      <c r="U43" s="287">
        <f t="shared" si="59"/>
        <v>239504.99746867188</v>
      </c>
      <c r="V43" s="287">
        <f t="shared" si="59"/>
        <v>241258.08494968692</v>
      </c>
      <c r="W43" s="287">
        <f t="shared" si="59"/>
        <v>243664.32058680966</v>
      </c>
      <c r="X43" s="287">
        <f t="shared" si="59"/>
        <v>244803.80299121074</v>
      </c>
      <c r="Y43" s="287">
        <f t="shared" ref="Y43:AR43" si="60">SUM(Y34:Y42)</f>
        <v>246596.63151364474</v>
      </c>
      <c r="Z43" s="287">
        <f t="shared" si="60"/>
        <v>248402.90624999706</v>
      </c>
      <c r="AA43" s="287">
        <f t="shared" si="60"/>
        <v>250222.72804687207</v>
      </c>
      <c r="AB43" s="287">
        <f t="shared" si="60"/>
        <v>252056.19850722363</v>
      </c>
      <c r="AC43" s="287">
        <f t="shared" si="60"/>
        <v>253903.41999602781</v>
      </c>
      <c r="AD43" s="287">
        <f t="shared" si="60"/>
        <v>255764.49564599802</v>
      </c>
      <c r="AE43" s="287">
        <f t="shared" si="60"/>
        <v>257639.52936334303</v>
      </c>
      <c r="AF43" s="287">
        <f t="shared" si="60"/>
        <v>259528.62583356808</v>
      </c>
      <c r="AG43" s="287">
        <f t="shared" si="60"/>
        <v>261431.89052731986</v>
      </c>
      <c r="AH43" s="287">
        <f t="shared" si="60"/>
        <v>263349.42970627476</v>
      </c>
      <c r="AI43" s="287">
        <f t="shared" si="60"/>
        <v>265921.35042907181</v>
      </c>
      <c r="AJ43" s="287">
        <f t="shared" si="60"/>
        <v>267227.76055728988</v>
      </c>
      <c r="AK43" s="287">
        <f t="shared" si="60"/>
        <v>269188.76876146958</v>
      </c>
      <c r="AL43" s="287">
        <f t="shared" si="60"/>
        <v>271164.48452718073</v>
      </c>
      <c r="AM43" s="287">
        <f t="shared" si="60"/>
        <v>273795.01816113456</v>
      </c>
      <c r="AN43" s="287">
        <f t="shared" si="60"/>
        <v>275160.48079734307</v>
      </c>
      <c r="AO43" s="287">
        <f t="shared" si="60"/>
        <v>277180.98440332315</v>
      </c>
      <c r="AP43" s="287">
        <f t="shared" si="60"/>
        <v>279216.64178634807</v>
      </c>
      <c r="AQ43" s="287">
        <f t="shared" si="60"/>
        <v>281267.56659974571</v>
      </c>
      <c r="AR43" s="287">
        <f t="shared" si="60"/>
        <v>283333.87334924378</v>
      </c>
      <c r="AS43" s="287">
        <f t="shared" ref="AS43:AV43" si="61">SUM(AS34:AS42)</f>
        <v>285415.67739936319</v>
      </c>
      <c r="AT43" s="287">
        <f t="shared" si="61"/>
        <v>287513.09497985843</v>
      </c>
      <c r="AU43" s="287">
        <f t="shared" si="61"/>
        <v>289626.24319220736</v>
      </c>
      <c r="AV43" s="287">
        <f t="shared" si="61"/>
        <v>291755.24001614895</v>
      </c>
      <c r="AW43" s="287">
        <f t="shared" ref="AW43:CB43" si="62">SUM(AW34:AW42)</f>
        <v>293900.20431627007</v>
      </c>
      <c r="AX43" s="287">
        <f t="shared" si="62"/>
        <v>296061.25584864209</v>
      </c>
      <c r="AY43" s="287">
        <f t="shared" si="62"/>
        <v>298238.51526750694</v>
      </c>
      <c r="AZ43" s="287">
        <f t="shared" si="62"/>
        <v>300432.10413201328</v>
      </c>
      <c r="BA43" s="287">
        <f t="shared" si="62"/>
        <v>302642.14491300337</v>
      </c>
      <c r="BB43" s="287">
        <f t="shared" si="62"/>
        <v>296406.29750567983</v>
      </c>
      <c r="BC43" s="287">
        <f t="shared" si="62"/>
        <v>298586.14473697246</v>
      </c>
      <c r="BD43" s="287">
        <f t="shared" si="62"/>
        <v>300782.34082249977</v>
      </c>
      <c r="BE43" s="287">
        <f t="shared" si="62"/>
        <v>311649.30891227489</v>
      </c>
      <c r="BF43" s="287">
        <f t="shared" si="62"/>
        <v>313943.47872911691</v>
      </c>
      <c r="BG43" s="287">
        <f t="shared" si="62"/>
        <v>316254.85481958534</v>
      </c>
      <c r="BH43" s="287">
        <f t="shared" si="62"/>
        <v>318583.56623073225</v>
      </c>
      <c r="BI43" s="287">
        <f t="shared" si="62"/>
        <v>320929.74297746283</v>
      </c>
      <c r="BJ43" s="287">
        <f t="shared" si="62"/>
        <v>323293.5160497938</v>
      </c>
      <c r="BK43" s="287">
        <f t="shared" si="62"/>
        <v>325675.01742016722</v>
      </c>
      <c r="BL43" s="287">
        <f t="shared" si="62"/>
        <v>328074.38005081861</v>
      </c>
      <c r="BM43" s="287">
        <f t="shared" si="62"/>
        <v>330491.73790119973</v>
      </c>
      <c r="BN43" s="287">
        <f t="shared" si="62"/>
        <v>332927.22593545861</v>
      </c>
      <c r="BO43" s="287">
        <f t="shared" si="62"/>
        <v>335380.98012997472</v>
      </c>
      <c r="BP43" s="287">
        <f t="shared" si="62"/>
        <v>337853.13748094952</v>
      </c>
      <c r="BQ43" s="287">
        <f t="shared" si="62"/>
        <v>340343.83601205662</v>
      </c>
      <c r="BR43" s="287">
        <f t="shared" si="62"/>
        <v>342853.21478214709</v>
      </c>
      <c r="BS43" s="287">
        <f t="shared" si="62"/>
        <v>345381.41389301326</v>
      </c>
      <c r="BT43" s="287">
        <f t="shared" si="62"/>
        <v>347928.57449721085</v>
      </c>
      <c r="BU43" s="287">
        <f t="shared" si="62"/>
        <v>350494.83880593994</v>
      </c>
      <c r="BV43" s="287">
        <f t="shared" si="62"/>
        <v>353080.35009698459</v>
      </c>
      <c r="BW43" s="287">
        <f t="shared" si="62"/>
        <v>355685.25272271194</v>
      </c>
      <c r="BX43" s="287">
        <f t="shared" si="62"/>
        <v>358309.69211813231</v>
      </c>
      <c r="BY43" s="287">
        <f t="shared" si="62"/>
        <v>360953.81480901816</v>
      </c>
      <c r="BZ43" s="287">
        <f t="shared" si="62"/>
        <v>363617.76842008589</v>
      </c>
      <c r="CA43" s="287">
        <f t="shared" si="62"/>
        <v>366301.70168323652</v>
      </c>
      <c r="CB43" s="287">
        <f t="shared" si="62"/>
        <v>369005.76444586081</v>
      </c>
      <c r="CC43" s="287">
        <f t="shared" ref="CC43:CF43" si="63">SUM(CC34:CC42)</f>
        <v>371730.10767920472</v>
      </c>
      <c r="CD43" s="287">
        <f t="shared" si="63"/>
        <v>374474.88348679879</v>
      </c>
      <c r="CE43" s="287">
        <f t="shared" si="63"/>
        <v>377240.24511294981</v>
      </c>
      <c r="CF43" s="287">
        <f t="shared" si="63"/>
        <v>380026.3469512969</v>
      </c>
    </row>
    <row r="44" spans="1:84" x14ac:dyDescent="0.15">
      <c r="B44" s="6"/>
      <c r="R44" s="7"/>
      <c r="S44" s="7"/>
      <c r="T44" s="7"/>
      <c r="V44" s="7"/>
      <c r="W44" s="7"/>
      <c r="X44" s="7"/>
      <c r="AH44" s="7"/>
      <c r="AI44" s="7"/>
      <c r="AJ44" s="7"/>
      <c r="AL44" s="7"/>
      <c r="AM44" s="7"/>
      <c r="AN44" s="7"/>
      <c r="BB44" s="7"/>
      <c r="BC44" s="7"/>
      <c r="BD44" s="7"/>
      <c r="BF44" s="7"/>
      <c r="BG44" s="7"/>
      <c r="BH44" s="7"/>
      <c r="BR44" s="7"/>
      <c r="BS44" s="7"/>
      <c r="BT44" s="7"/>
      <c r="BV44" s="7"/>
      <c r="BW44" s="7"/>
      <c r="BX44" s="7"/>
    </row>
    <row r="45" spans="1:84" x14ac:dyDescent="0.15">
      <c r="B45" s="5"/>
      <c r="R45" s="7"/>
      <c r="S45" s="7"/>
      <c r="T45" s="7"/>
      <c r="V45" s="7"/>
      <c r="W45" s="7"/>
      <c r="X45" s="7"/>
      <c r="AH45" s="7"/>
      <c r="AI45" s="7"/>
      <c r="AJ45" s="7"/>
      <c r="AL45" s="7"/>
      <c r="AM45" s="7"/>
      <c r="AN45" s="7"/>
      <c r="BB45" s="7"/>
      <c r="BC45" s="7"/>
      <c r="BD45" s="7"/>
      <c r="BF45" s="7"/>
      <c r="BG45" s="7"/>
      <c r="BH45" s="7"/>
      <c r="BR45" s="7"/>
      <c r="BS45" s="7"/>
      <c r="BT45" s="7"/>
      <c r="BV45" s="7"/>
      <c r="BW45" s="7"/>
      <c r="BX45" s="7"/>
    </row>
    <row r="46" spans="1:84" s="5" customFormat="1" x14ac:dyDescent="0.15">
      <c r="A46" s="257" t="s">
        <v>81</v>
      </c>
      <c r="B46" s="258"/>
      <c r="D46" s="4"/>
      <c r="E46" s="253">
        <f t="shared" ref="E46:AJ46" si="64">E31-(E5+E12+E19+E25)+E43</f>
        <v>128647.7586548854</v>
      </c>
      <c r="F46" s="253">
        <f t="shared" si="64"/>
        <v>128836.3414673854</v>
      </c>
      <c r="G46" s="253">
        <f t="shared" si="64"/>
        <v>129146.33865097916</v>
      </c>
      <c r="H46" s="253">
        <f t="shared" si="64"/>
        <v>129457.76081344983</v>
      </c>
      <c r="I46" s="253">
        <f t="shared" si="64"/>
        <v>130730.61864213913</v>
      </c>
      <c r="J46" s="253">
        <f t="shared" si="64"/>
        <v>441994.97537884628</v>
      </c>
      <c r="K46" s="253">
        <f t="shared" si="64"/>
        <v>445533.7376941875</v>
      </c>
      <c r="L46" s="253">
        <f t="shared" si="64"/>
        <v>453657.24072689394</v>
      </c>
      <c r="M46" s="253">
        <f t="shared" si="64"/>
        <v>459165.67003234581</v>
      </c>
      <c r="N46" s="253">
        <f t="shared" si="64"/>
        <v>462539.21255758824</v>
      </c>
      <c r="O46" s="253">
        <f t="shared" si="64"/>
        <v>465938.05665177025</v>
      </c>
      <c r="P46" s="253">
        <f t="shared" si="64"/>
        <v>469362.39207665867</v>
      </c>
      <c r="Q46" s="253">
        <f t="shared" si="64"/>
        <v>474252.41001723392</v>
      </c>
      <c r="R46" s="253">
        <f t="shared" si="64"/>
        <v>477728.30309236317</v>
      </c>
      <c r="S46" s="253">
        <f t="shared" si="64"/>
        <v>482430.26536555571</v>
      </c>
      <c r="T46" s="253">
        <f t="shared" si="64"/>
        <v>484758.49235579767</v>
      </c>
      <c r="U46" s="253">
        <f t="shared" si="64"/>
        <v>489033.18104846613</v>
      </c>
      <c r="V46" s="253">
        <f t="shared" si="64"/>
        <v>492614.52990632958</v>
      </c>
      <c r="W46" s="253">
        <f t="shared" si="64"/>
        <v>497502.73888062721</v>
      </c>
      <c r="X46" s="253">
        <f t="shared" si="64"/>
        <v>499858.00942223193</v>
      </c>
      <c r="Y46" s="253">
        <f t="shared" si="64"/>
        <v>503520.54449289851</v>
      </c>
      <c r="Z46" s="253">
        <f t="shared" si="64"/>
        <v>507210.54857659526</v>
      </c>
      <c r="AA46" s="253">
        <f t="shared" si="64"/>
        <v>510928.22769091977</v>
      </c>
      <c r="AB46" s="253">
        <f t="shared" si="64"/>
        <v>514673.78939860174</v>
      </c>
      <c r="AC46" s="253">
        <f t="shared" si="64"/>
        <v>518447.44281909126</v>
      </c>
      <c r="AD46" s="253">
        <f t="shared" si="64"/>
        <v>522249.39864023449</v>
      </c>
      <c r="AE46" s="253">
        <f t="shared" si="64"/>
        <v>526079.86913003633</v>
      </c>
      <c r="AF46" s="253">
        <f t="shared" si="64"/>
        <v>529939.06814851146</v>
      </c>
      <c r="AG46" s="253">
        <f t="shared" si="64"/>
        <v>533827.21115962532</v>
      </c>
      <c r="AH46" s="253">
        <f t="shared" si="64"/>
        <v>537744.51524332247</v>
      </c>
      <c r="AI46" s="253">
        <f t="shared" si="64"/>
        <v>542971.19910764752</v>
      </c>
      <c r="AJ46" s="253">
        <f t="shared" si="64"/>
        <v>545667.48310095491</v>
      </c>
      <c r="AK46" s="253">
        <f t="shared" ref="AK46:BP46" si="65">AK31-(AK5+AK12+AK19+AK25)+AK43</f>
        <v>549673.5892242121</v>
      </c>
      <c r="AL46" s="253">
        <f t="shared" si="65"/>
        <v>553709.7411433938</v>
      </c>
      <c r="AM46" s="253">
        <f t="shared" si="65"/>
        <v>559056.16420196928</v>
      </c>
      <c r="AN46" s="253">
        <f t="shared" si="65"/>
        <v>561873.08543348406</v>
      </c>
      <c r="AO46" s="253">
        <f t="shared" si="65"/>
        <v>566000.73357423511</v>
      </c>
      <c r="AP46" s="253">
        <f t="shared" si="65"/>
        <v>570159.33907604194</v>
      </c>
      <c r="AQ46" s="253">
        <f t="shared" si="65"/>
        <v>574349.13411911228</v>
      </c>
      <c r="AR46" s="253">
        <f t="shared" si="65"/>
        <v>578570.35262500565</v>
      </c>
      <c r="AS46" s="253">
        <f t="shared" si="65"/>
        <v>582823.2302696933</v>
      </c>
      <c r="AT46" s="253">
        <f t="shared" si="65"/>
        <v>587108.0044967162</v>
      </c>
      <c r="AU46" s="253">
        <f t="shared" si="65"/>
        <v>591424.9145304414</v>
      </c>
      <c r="AV46" s="253">
        <f t="shared" si="65"/>
        <v>595774.20138941985</v>
      </c>
      <c r="AW46" s="253">
        <f t="shared" si="65"/>
        <v>600156.10789984046</v>
      </c>
      <c r="AX46" s="253">
        <f t="shared" si="65"/>
        <v>604570.87870908924</v>
      </c>
      <c r="AY46" s="253">
        <f t="shared" si="65"/>
        <v>609018.76029940753</v>
      </c>
      <c r="AZ46" s="253">
        <f t="shared" si="65"/>
        <v>613500.00100165315</v>
      </c>
      <c r="BA46" s="253">
        <f t="shared" si="65"/>
        <v>618014.8510091654</v>
      </c>
      <c r="BB46" s="253">
        <f t="shared" si="65"/>
        <v>605638.63540339214</v>
      </c>
      <c r="BC46" s="253">
        <f t="shared" si="65"/>
        <v>610094.52516891761</v>
      </c>
      <c r="BD46" s="253">
        <f t="shared" si="65"/>
        <v>614583.83410768467</v>
      </c>
      <c r="BE46" s="253">
        <f t="shared" si="65"/>
        <v>636415.41393070482</v>
      </c>
      <c r="BF46" s="253">
        <f t="shared" si="65"/>
        <v>641102.12953518517</v>
      </c>
      <c r="BG46" s="253">
        <f t="shared" si="65"/>
        <v>645823.9955066992</v>
      </c>
      <c r="BH46" s="253">
        <f t="shared" si="65"/>
        <v>650581.27547299932</v>
      </c>
      <c r="BI46" s="253">
        <f t="shared" si="65"/>
        <v>655374.2350390472</v>
      </c>
      <c r="BJ46" s="253">
        <f t="shared" si="65"/>
        <v>660203.14180184004</v>
      </c>
      <c r="BK46" s="253">
        <f t="shared" si="65"/>
        <v>665068.26536535355</v>
      </c>
      <c r="BL46" s="253">
        <f t="shared" si="65"/>
        <v>669969.87735559442</v>
      </c>
      <c r="BM46" s="253">
        <f t="shared" si="65"/>
        <v>674908.25143576122</v>
      </c>
      <c r="BN46" s="253">
        <f t="shared" si="65"/>
        <v>679883.66332152905</v>
      </c>
      <c r="BO46" s="253">
        <f t="shared" si="65"/>
        <v>684896.39079644065</v>
      </c>
      <c r="BP46" s="253">
        <f t="shared" si="65"/>
        <v>689946.71372741414</v>
      </c>
      <c r="BQ46" s="253">
        <f t="shared" ref="BQ46:CF46" si="66">BQ31-(BQ5+BQ12+BQ19+BQ25)+BQ43</f>
        <v>695034.91408036975</v>
      </c>
      <c r="BR46" s="253">
        <f t="shared" si="66"/>
        <v>700161.27593597246</v>
      </c>
      <c r="BS46" s="253">
        <f t="shared" si="66"/>
        <v>705326.08550549264</v>
      </c>
      <c r="BT46" s="253">
        <f t="shared" si="66"/>
        <v>710529.63114678371</v>
      </c>
      <c r="BU46" s="253">
        <f t="shared" si="66"/>
        <v>715772.20338038448</v>
      </c>
      <c r="BV46" s="253">
        <f t="shared" si="66"/>
        <v>721054.09490573755</v>
      </c>
      <c r="BW46" s="253">
        <f t="shared" si="66"/>
        <v>726375.60061753052</v>
      </c>
      <c r="BX46" s="253">
        <f t="shared" si="66"/>
        <v>731737.01762216212</v>
      </c>
      <c r="BY46" s="253">
        <f t="shared" si="66"/>
        <v>737138.64525432826</v>
      </c>
      <c r="BZ46" s="253">
        <f t="shared" si="66"/>
        <v>742580.78509373555</v>
      </c>
      <c r="CA46" s="253">
        <f t="shared" si="66"/>
        <v>748063.74098193867</v>
      </c>
      <c r="CB46" s="253">
        <f t="shared" si="66"/>
        <v>753587.81903930358</v>
      </c>
      <c r="CC46" s="253">
        <f t="shared" si="66"/>
        <v>759153.32768209791</v>
      </c>
      <c r="CD46" s="253">
        <f t="shared" si="66"/>
        <v>764760.57763971365</v>
      </c>
      <c r="CE46" s="253">
        <f t="shared" si="66"/>
        <v>770409.88197201164</v>
      </c>
      <c r="CF46" s="253">
        <f t="shared" si="66"/>
        <v>776101.55608680181</v>
      </c>
    </row>
    <row r="48" spans="1:84" s="5" customFormat="1" x14ac:dyDescent="0.15">
      <c r="A48" s="364" t="s">
        <v>82</v>
      </c>
      <c r="B48" s="341"/>
      <c r="E48" s="9"/>
      <c r="F48" s="9"/>
      <c r="G48" s="9"/>
      <c r="H48" s="9"/>
      <c r="I48" s="9"/>
      <c r="J48" s="9"/>
      <c r="K48" s="9"/>
      <c r="L48" s="9"/>
      <c r="M48" s="9"/>
      <c r="N48" s="9"/>
      <c r="O48" s="9"/>
      <c r="P48" s="9"/>
      <c r="Q48" s="9"/>
      <c r="U48" s="9"/>
      <c r="Y48" s="9"/>
      <c r="Z48" s="9"/>
      <c r="AA48" s="9"/>
      <c r="AB48" s="9"/>
      <c r="AC48" s="9"/>
      <c r="AD48" s="9"/>
      <c r="AE48" s="9"/>
      <c r="AF48" s="9"/>
      <c r="AG48" s="9"/>
      <c r="AK48" s="9"/>
      <c r="AO48" s="9"/>
      <c r="AP48" s="9"/>
      <c r="AQ48" s="9"/>
      <c r="AR48" s="9"/>
      <c r="AS48" s="9"/>
      <c r="AT48" s="9"/>
      <c r="AU48" s="9"/>
      <c r="AV48" s="9"/>
      <c r="AW48" s="9"/>
      <c r="AX48" s="9"/>
      <c r="AY48" s="9"/>
      <c r="AZ48" s="9"/>
      <c r="BA48" s="9"/>
      <c r="BE48" s="9"/>
      <c r="BI48" s="9"/>
      <c r="BJ48" s="9"/>
      <c r="BK48" s="9"/>
      <c r="BL48" s="9"/>
      <c r="BM48" s="9"/>
      <c r="BN48" s="9"/>
      <c r="BO48" s="9"/>
      <c r="BP48" s="9"/>
      <c r="BQ48" s="9"/>
      <c r="BU48" s="9"/>
      <c r="BY48" s="9"/>
      <c r="BZ48" s="9"/>
      <c r="CA48" s="9"/>
      <c r="CB48" s="9"/>
      <c r="CC48" s="9"/>
      <c r="CD48" s="9"/>
      <c r="CE48" s="9"/>
      <c r="CF48" s="9"/>
    </row>
    <row r="49" spans="1:84" s="11" customFormat="1" x14ac:dyDescent="0.15">
      <c r="A49" s="5"/>
      <c r="B49" s="5" t="s">
        <v>314</v>
      </c>
      <c r="C49" s="5"/>
      <c r="D49" s="10" t="s">
        <v>52</v>
      </c>
      <c r="E49" s="21">
        <f>'Staffing Plan'!F75</f>
        <v>7</v>
      </c>
      <c r="F49" s="21">
        <f>'Staffing Plan'!G75</f>
        <v>7</v>
      </c>
      <c r="G49" s="21">
        <f>'Staffing Plan'!H75</f>
        <v>8</v>
      </c>
      <c r="H49" s="21">
        <f>'Staffing Plan'!I75</f>
        <v>9</v>
      </c>
      <c r="I49" s="21">
        <f>'Staffing Plan'!J75</f>
        <v>17</v>
      </c>
      <c r="J49" s="21">
        <f>'Staffing Plan'!K75</f>
        <v>17</v>
      </c>
      <c r="K49" s="21">
        <f>'Staffing Plan'!L75</f>
        <v>19</v>
      </c>
      <c r="L49" s="21">
        <f>'Staffing Plan'!M75</f>
        <v>19</v>
      </c>
      <c r="M49" s="21">
        <f>'Staffing Plan'!N75</f>
        <v>23</v>
      </c>
      <c r="N49" s="21">
        <f>'Staffing Plan'!O75</f>
        <v>23</v>
      </c>
      <c r="O49" s="21">
        <f>'Staffing Plan'!P75</f>
        <v>23</v>
      </c>
      <c r="P49" s="21">
        <f>'Staffing Plan'!Q75</f>
        <v>23</v>
      </c>
      <c r="Q49" s="21">
        <f>'Staffing Plan'!R75</f>
        <v>25</v>
      </c>
      <c r="R49" s="21">
        <f>'Staffing Plan'!S75</f>
        <v>25</v>
      </c>
      <c r="S49" s="21">
        <f>'Staffing Plan'!T75</f>
        <v>25</v>
      </c>
      <c r="T49" s="21">
        <f>'Staffing Plan'!U75</f>
        <v>25</v>
      </c>
      <c r="U49" s="21">
        <f>'Staffing Plan'!V75</f>
        <v>27</v>
      </c>
      <c r="V49" s="21">
        <f>'Staffing Plan'!W75</f>
        <v>27</v>
      </c>
      <c r="W49" s="21">
        <f>'Staffing Plan'!X75</f>
        <v>27</v>
      </c>
      <c r="X49" s="21">
        <f>'Staffing Plan'!Y75</f>
        <v>27</v>
      </c>
      <c r="Y49" s="21">
        <f>'Staffing Plan'!Z75</f>
        <v>27</v>
      </c>
      <c r="Z49" s="21">
        <f>'Staffing Plan'!AA75</f>
        <v>27</v>
      </c>
      <c r="AA49" s="21">
        <f>'Staffing Plan'!AB75</f>
        <v>27</v>
      </c>
      <c r="AB49" s="21">
        <f>'Staffing Plan'!AC75</f>
        <v>27</v>
      </c>
      <c r="AC49" s="21">
        <f>'Staffing Plan'!AD75</f>
        <v>27</v>
      </c>
      <c r="AD49" s="21">
        <f>'Staffing Plan'!AE75</f>
        <v>27</v>
      </c>
      <c r="AE49" s="21">
        <f>'Staffing Plan'!AF75</f>
        <v>27</v>
      </c>
      <c r="AF49" s="21">
        <f>'Staffing Plan'!AG75</f>
        <v>27</v>
      </c>
      <c r="AG49" s="21">
        <f>'Staffing Plan'!AH75</f>
        <v>27</v>
      </c>
      <c r="AH49" s="21">
        <f>'Staffing Plan'!AI75</f>
        <v>27</v>
      </c>
      <c r="AI49" s="21">
        <f>'Staffing Plan'!AJ75</f>
        <v>27</v>
      </c>
      <c r="AJ49" s="21">
        <f>'Staffing Plan'!AK75</f>
        <v>27</v>
      </c>
      <c r="AK49" s="21">
        <f>'Staffing Plan'!AL75</f>
        <v>27</v>
      </c>
      <c r="AL49" s="21">
        <f>'Staffing Plan'!AM75</f>
        <v>27</v>
      </c>
      <c r="AM49" s="21">
        <f>'Staffing Plan'!AN75</f>
        <v>27</v>
      </c>
      <c r="AN49" s="21">
        <f>'Staffing Plan'!AO75</f>
        <v>27</v>
      </c>
      <c r="AO49" s="21">
        <f>'Staffing Plan'!AP75</f>
        <v>27</v>
      </c>
      <c r="AP49" s="21">
        <f>'Staffing Plan'!AQ75</f>
        <v>27</v>
      </c>
      <c r="AQ49" s="21">
        <f>'Staffing Plan'!AR75</f>
        <v>27</v>
      </c>
      <c r="AR49" s="21">
        <f>'Staffing Plan'!AS75</f>
        <v>27</v>
      </c>
      <c r="AS49" s="21">
        <f>'Staffing Plan'!AT75</f>
        <v>27</v>
      </c>
      <c r="AT49" s="21">
        <f>'Staffing Plan'!AU75</f>
        <v>27</v>
      </c>
      <c r="AU49" s="21">
        <f>'Staffing Plan'!AV75</f>
        <v>27</v>
      </c>
      <c r="AV49" s="21">
        <f>'Staffing Plan'!AW75</f>
        <v>27</v>
      </c>
      <c r="AW49" s="21">
        <f>'Staffing Plan'!AX75</f>
        <v>27</v>
      </c>
      <c r="AX49" s="21">
        <f>'Staffing Plan'!AY75</f>
        <v>27</v>
      </c>
      <c r="AY49" s="21">
        <f>'Staffing Plan'!AZ75</f>
        <v>27</v>
      </c>
      <c r="AZ49" s="21">
        <f>'Staffing Plan'!BA75</f>
        <v>27</v>
      </c>
      <c r="BA49" s="21">
        <f>'Staffing Plan'!BB75</f>
        <v>27</v>
      </c>
      <c r="BB49" s="21">
        <f>'Staffing Plan'!BC75</f>
        <v>27</v>
      </c>
      <c r="BC49" s="21">
        <f>'Staffing Plan'!BD75</f>
        <v>27</v>
      </c>
      <c r="BD49" s="21">
        <f>'Staffing Plan'!BE75</f>
        <v>27</v>
      </c>
      <c r="BE49" s="21">
        <f>'Staffing Plan'!BF75</f>
        <v>27</v>
      </c>
      <c r="BF49" s="21">
        <f>'Staffing Plan'!BG75</f>
        <v>27</v>
      </c>
      <c r="BG49" s="21">
        <f>'Staffing Plan'!BH75</f>
        <v>27</v>
      </c>
      <c r="BH49" s="21">
        <f>'Staffing Plan'!BI75</f>
        <v>27</v>
      </c>
      <c r="BI49" s="21">
        <f>'Staffing Plan'!BJ75</f>
        <v>27</v>
      </c>
      <c r="BJ49" s="21">
        <f>'Staffing Plan'!BK75</f>
        <v>27</v>
      </c>
      <c r="BK49" s="21">
        <f>'Staffing Plan'!BL75</f>
        <v>27</v>
      </c>
      <c r="BL49" s="21">
        <f>'Staffing Plan'!BM75</f>
        <v>27</v>
      </c>
      <c r="BM49" s="21">
        <f>'Staffing Plan'!BN75</f>
        <v>27</v>
      </c>
      <c r="BN49" s="21">
        <f>'Staffing Plan'!BO75</f>
        <v>27</v>
      </c>
      <c r="BO49" s="21">
        <f>'Staffing Plan'!BP75</f>
        <v>27</v>
      </c>
      <c r="BP49" s="21">
        <f>'Staffing Plan'!BQ75</f>
        <v>27</v>
      </c>
      <c r="BQ49" s="21">
        <f>'Staffing Plan'!BR75</f>
        <v>27</v>
      </c>
      <c r="BR49" s="21">
        <f>'Staffing Plan'!BS75</f>
        <v>27</v>
      </c>
      <c r="BS49" s="21">
        <f>'Staffing Plan'!BT75</f>
        <v>27</v>
      </c>
      <c r="BT49" s="21">
        <f>'Staffing Plan'!BU75</f>
        <v>27</v>
      </c>
      <c r="BU49" s="21">
        <f>'Staffing Plan'!BV75</f>
        <v>27</v>
      </c>
      <c r="BV49" s="21">
        <f>'Staffing Plan'!BW75</f>
        <v>27</v>
      </c>
      <c r="BW49" s="21">
        <f>'Staffing Plan'!BX75</f>
        <v>27</v>
      </c>
      <c r="BX49" s="21">
        <f>'Staffing Plan'!BY75</f>
        <v>27</v>
      </c>
      <c r="BY49" s="21">
        <f>'Staffing Plan'!BZ75</f>
        <v>27</v>
      </c>
      <c r="BZ49" s="21">
        <f>'Staffing Plan'!CA75</f>
        <v>27</v>
      </c>
      <c r="CA49" s="21">
        <f>'Staffing Plan'!CB75</f>
        <v>27</v>
      </c>
      <c r="CB49" s="21">
        <f>'Staffing Plan'!CC75</f>
        <v>27</v>
      </c>
      <c r="CC49" s="21">
        <f>'Staffing Plan'!CD75</f>
        <v>27</v>
      </c>
      <c r="CD49" s="21">
        <f>'Staffing Plan'!CE75</f>
        <v>27</v>
      </c>
      <c r="CE49" s="21">
        <f>'Staffing Plan'!CF75</f>
        <v>27</v>
      </c>
      <c r="CF49" s="21">
        <f>'Staffing Plan'!CG75</f>
        <v>27</v>
      </c>
    </row>
    <row r="50" spans="1:84" x14ac:dyDescent="0.15">
      <c r="A50" s="11"/>
      <c r="B50" s="11" t="s">
        <v>83</v>
      </c>
      <c r="C50" s="355">
        <v>150</v>
      </c>
      <c r="E50" s="22">
        <f t="shared" ref="E50:T50" si="67">E49*$C50</f>
        <v>1050</v>
      </c>
      <c r="F50" s="22">
        <f t="shared" si="67"/>
        <v>1050</v>
      </c>
      <c r="G50" s="22">
        <f t="shared" si="67"/>
        <v>1200</v>
      </c>
      <c r="H50" s="22">
        <f t="shared" si="67"/>
        <v>1350</v>
      </c>
      <c r="I50" s="22">
        <f t="shared" si="67"/>
        <v>2550</v>
      </c>
      <c r="J50" s="22">
        <f t="shared" si="67"/>
        <v>2550</v>
      </c>
      <c r="K50" s="22">
        <f t="shared" si="67"/>
        <v>2850</v>
      </c>
      <c r="L50" s="22">
        <f t="shared" si="67"/>
        <v>2850</v>
      </c>
      <c r="M50" s="22">
        <f t="shared" si="67"/>
        <v>3450</v>
      </c>
      <c r="N50" s="22">
        <f t="shared" si="67"/>
        <v>3450</v>
      </c>
      <c r="O50" s="22">
        <f t="shared" si="67"/>
        <v>3450</v>
      </c>
      <c r="P50" s="22">
        <f t="shared" si="67"/>
        <v>3450</v>
      </c>
      <c r="Q50" s="22">
        <f t="shared" si="67"/>
        <v>3750</v>
      </c>
      <c r="R50" s="22">
        <f t="shared" si="67"/>
        <v>3750</v>
      </c>
      <c r="S50" s="22">
        <f t="shared" si="67"/>
        <v>3750</v>
      </c>
      <c r="T50" s="22">
        <f t="shared" si="67"/>
        <v>3750</v>
      </c>
      <c r="U50" s="22">
        <f t="shared" ref="U50:AJ50" si="68">U49*$C50</f>
        <v>4050</v>
      </c>
      <c r="V50" s="22">
        <f t="shared" si="68"/>
        <v>4050</v>
      </c>
      <c r="W50" s="22">
        <f t="shared" si="68"/>
        <v>4050</v>
      </c>
      <c r="X50" s="22">
        <f t="shared" si="68"/>
        <v>4050</v>
      </c>
      <c r="Y50" s="22">
        <f t="shared" si="68"/>
        <v>4050</v>
      </c>
      <c r="Z50" s="22">
        <f t="shared" si="68"/>
        <v>4050</v>
      </c>
      <c r="AA50" s="22">
        <f t="shared" si="68"/>
        <v>4050</v>
      </c>
      <c r="AB50" s="22">
        <f t="shared" si="68"/>
        <v>4050</v>
      </c>
      <c r="AC50" s="22">
        <f t="shared" si="68"/>
        <v>4050</v>
      </c>
      <c r="AD50" s="22">
        <f t="shared" si="68"/>
        <v>4050</v>
      </c>
      <c r="AE50" s="22">
        <f t="shared" si="68"/>
        <v>4050</v>
      </c>
      <c r="AF50" s="22">
        <f t="shared" si="68"/>
        <v>4050</v>
      </c>
      <c r="AG50" s="22">
        <f t="shared" si="68"/>
        <v>4050</v>
      </c>
      <c r="AH50" s="22">
        <f t="shared" si="68"/>
        <v>4050</v>
      </c>
      <c r="AI50" s="22">
        <f t="shared" si="68"/>
        <v>4050</v>
      </c>
      <c r="AJ50" s="22">
        <f t="shared" si="68"/>
        <v>4050</v>
      </c>
      <c r="AK50" s="22">
        <f t="shared" ref="AK50:BD50" si="69">AK49*$C50</f>
        <v>4050</v>
      </c>
      <c r="AL50" s="22">
        <f t="shared" si="69"/>
        <v>4050</v>
      </c>
      <c r="AM50" s="22">
        <f t="shared" si="69"/>
        <v>4050</v>
      </c>
      <c r="AN50" s="22">
        <f t="shared" si="69"/>
        <v>4050</v>
      </c>
      <c r="AO50" s="22">
        <f t="shared" si="69"/>
        <v>4050</v>
      </c>
      <c r="AP50" s="22">
        <f t="shared" si="69"/>
        <v>4050</v>
      </c>
      <c r="AQ50" s="22">
        <f t="shared" si="69"/>
        <v>4050</v>
      </c>
      <c r="AR50" s="22">
        <f t="shared" si="69"/>
        <v>4050</v>
      </c>
      <c r="AS50" s="22">
        <f t="shared" si="69"/>
        <v>4050</v>
      </c>
      <c r="AT50" s="22">
        <f t="shared" si="69"/>
        <v>4050</v>
      </c>
      <c r="AU50" s="22">
        <f t="shared" si="69"/>
        <v>4050</v>
      </c>
      <c r="AV50" s="22">
        <f t="shared" si="69"/>
        <v>4050</v>
      </c>
      <c r="AW50" s="22">
        <f t="shared" si="69"/>
        <v>4050</v>
      </c>
      <c r="AX50" s="22">
        <f t="shared" si="69"/>
        <v>4050</v>
      </c>
      <c r="AY50" s="22">
        <f t="shared" si="69"/>
        <v>4050</v>
      </c>
      <c r="AZ50" s="22">
        <f t="shared" si="69"/>
        <v>4050</v>
      </c>
      <c r="BA50" s="22">
        <f t="shared" si="69"/>
        <v>4050</v>
      </c>
      <c r="BB50" s="22">
        <f t="shared" si="69"/>
        <v>4050</v>
      </c>
      <c r="BC50" s="22">
        <f t="shared" si="69"/>
        <v>4050</v>
      </c>
      <c r="BD50" s="22">
        <f t="shared" si="69"/>
        <v>4050</v>
      </c>
      <c r="BE50" s="22">
        <f t="shared" ref="BE50:CB50" si="70">BE49*$C50</f>
        <v>4050</v>
      </c>
      <c r="BF50" s="22">
        <f t="shared" si="70"/>
        <v>4050</v>
      </c>
      <c r="BG50" s="22">
        <f t="shared" si="70"/>
        <v>4050</v>
      </c>
      <c r="BH50" s="22">
        <f t="shared" si="70"/>
        <v>4050</v>
      </c>
      <c r="BI50" s="22">
        <f t="shared" si="70"/>
        <v>4050</v>
      </c>
      <c r="BJ50" s="22">
        <f t="shared" si="70"/>
        <v>4050</v>
      </c>
      <c r="BK50" s="22">
        <f t="shared" si="70"/>
        <v>4050</v>
      </c>
      <c r="BL50" s="22">
        <f t="shared" si="70"/>
        <v>4050</v>
      </c>
      <c r="BM50" s="22">
        <f t="shared" si="70"/>
        <v>4050</v>
      </c>
      <c r="BN50" s="22">
        <f t="shared" si="70"/>
        <v>4050</v>
      </c>
      <c r="BO50" s="22">
        <f t="shared" si="70"/>
        <v>4050</v>
      </c>
      <c r="BP50" s="22">
        <f t="shared" si="70"/>
        <v>4050</v>
      </c>
      <c r="BQ50" s="22">
        <f t="shared" si="70"/>
        <v>4050</v>
      </c>
      <c r="BR50" s="22">
        <f t="shared" si="70"/>
        <v>4050</v>
      </c>
      <c r="BS50" s="22">
        <f t="shared" si="70"/>
        <v>4050</v>
      </c>
      <c r="BT50" s="22">
        <f t="shared" si="70"/>
        <v>4050</v>
      </c>
      <c r="BU50" s="22">
        <f t="shared" si="70"/>
        <v>4050</v>
      </c>
      <c r="BV50" s="22">
        <f t="shared" si="70"/>
        <v>4050</v>
      </c>
      <c r="BW50" s="22">
        <f t="shared" si="70"/>
        <v>4050</v>
      </c>
      <c r="BX50" s="22">
        <f t="shared" si="70"/>
        <v>4050</v>
      </c>
      <c r="BY50" s="22">
        <f t="shared" si="70"/>
        <v>4050</v>
      </c>
      <c r="BZ50" s="22">
        <f t="shared" si="70"/>
        <v>4050</v>
      </c>
      <c r="CA50" s="22">
        <f t="shared" si="70"/>
        <v>4050</v>
      </c>
      <c r="CB50" s="22">
        <f t="shared" si="70"/>
        <v>4050</v>
      </c>
      <c r="CC50" s="22">
        <f t="shared" ref="CC50:CF50" si="71">CC49*$C50</f>
        <v>4050</v>
      </c>
      <c r="CD50" s="22">
        <f t="shared" si="71"/>
        <v>4050</v>
      </c>
      <c r="CE50" s="22">
        <f t="shared" si="71"/>
        <v>4050</v>
      </c>
      <c r="CF50" s="22">
        <f t="shared" si="71"/>
        <v>4050</v>
      </c>
    </row>
    <row r="51" spans="1:84" x14ac:dyDescent="0.15">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row>
    <row r="52" spans="1:84" x14ac:dyDescent="0.15">
      <c r="C52" s="15" t="s">
        <v>84</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row>
    <row r="53" spans="1:84" x14ac:dyDescent="0.15">
      <c r="B53" s="8" t="s">
        <v>85</v>
      </c>
      <c r="C53" s="16">
        <v>1.5</v>
      </c>
      <c r="E53" s="7">
        <f>E50*$C53/4</f>
        <v>393.75</v>
      </c>
      <c r="F53" s="7">
        <f t="shared" ref="F53:T53" si="72">F50*$C53/4</f>
        <v>393.75</v>
      </c>
      <c r="G53" s="7">
        <f t="shared" si="72"/>
        <v>450</v>
      </c>
      <c r="H53" s="7">
        <f t="shared" si="72"/>
        <v>506.25</v>
      </c>
      <c r="I53" s="7">
        <f t="shared" si="72"/>
        <v>956.25</v>
      </c>
      <c r="J53" s="7">
        <f t="shared" si="72"/>
        <v>956.25</v>
      </c>
      <c r="K53" s="7">
        <f t="shared" si="72"/>
        <v>1068.75</v>
      </c>
      <c r="L53" s="7">
        <f t="shared" si="72"/>
        <v>1068.75</v>
      </c>
      <c r="M53" s="7">
        <f t="shared" si="72"/>
        <v>1293.75</v>
      </c>
      <c r="N53" s="7">
        <f t="shared" si="72"/>
        <v>1293.75</v>
      </c>
      <c r="O53" s="7">
        <f t="shared" si="72"/>
        <v>1293.75</v>
      </c>
      <c r="P53" s="7">
        <f t="shared" si="72"/>
        <v>1293.75</v>
      </c>
      <c r="Q53" s="7">
        <f t="shared" si="72"/>
        <v>1406.25</v>
      </c>
      <c r="R53" s="7">
        <f t="shared" si="72"/>
        <v>1406.25</v>
      </c>
      <c r="S53" s="7">
        <f t="shared" si="72"/>
        <v>1406.25</v>
      </c>
      <c r="T53" s="7">
        <f t="shared" si="72"/>
        <v>1406.25</v>
      </c>
      <c r="U53" s="7">
        <f t="shared" ref="U53:AJ53" si="73">U50*$C53/4</f>
        <v>1518.75</v>
      </c>
      <c r="V53" s="7">
        <f t="shared" si="73"/>
        <v>1518.75</v>
      </c>
      <c r="W53" s="7">
        <f t="shared" si="73"/>
        <v>1518.75</v>
      </c>
      <c r="X53" s="7">
        <f t="shared" si="73"/>
        <v>1518.75</v>
      </c>
      <c r="Y53" s="7">
        <f t="shared" si="73"/>
        <v>1518.75</v>
      </c>
      <c r="Z53" s="7">
        <f t="shared" si="73"/>
        <v>1518.75</v>
      </c>
      <c r="AA53" s="7">
        <f t="shared" si="73"/>
        <v>1518.75</v>
      </c>
      <c r="AB53" s="7">
        <f t="shared" si="73"/>
        <v>1518.75</v>
      </c>
      <c r="AC53" s="7">
        <f t="shared" si="73"/>
        <v>1518.75</v>
      </c>
      <c r="AD53" s="7">
        <f t="shared" si="73"/>
        <v>1518.75</v>
      </c>
      <c r="AE53" s="7">
        <f t="shared" si="73"/>
        <v>1518.75</v>
      </c>
      <c r="AF53" s="7">
        <f t="shared" si="73"/>
        <v>1518.75</v>
      </c>
      <c r="AG53" s="7">
        <f t="shared" si="73"/>
        <v>1518.75</v>
      </c>
      <c r="AH53" s="7">
        <f t="shared" si="73"/>
        <v>1518.75</v>
      </c>
      <c r="AI53" s="7">
        <f t="shared" si="73"/>
        <v>1518.75</v>
      </c>
      <c r="AJ53" s="7">
        <f t="shared" si="73"/>
        <v>1518.75</v>
      </c>
      <c r="AK53" s="7">
        <f t="shared" ref="AK53:BD53" si="74">AK50*$C53/4</f>
        <v>1518.75</v>
      </c>
      <c r="AL53" s="7">
        <f t="shared" si="74"/>
        <v>1518.75</v>
      </c>
      <c r="AM53" s="7">
        <f t="shared" si="74"/>
        <v>1518.75</v>
      </c>
      <c r="AN53" s="7">
        <f t="shared" si="74"/>
        <v>1518.75</v>
      </c>
      <c r="AO53" s="7">
        <f t="shared" si="74"/>
        <v>1518.75</v>
      </c>
      <c r="AP53" s="7">
        <f t="shared" si="74"/>
        <v>1518.75</v>
      </c>
      <c r="AQ53" s="7">
        <f t="shared" si="74"/>
        <v>1518.75</v>
      </c>
      <c r="AR53" s="7">
        <f t="shared" si="74"/>
        <v>1518.75</v>
      </c>
      <c r="AS53" s="7">
        <f t="shared" si="74"/>
        <v>1518.75</v>
      </c>
      <c r="AT53" s="7">
        <f t="shared" si="74"/>
        <v>1518.75</v>
      </c>
      <c r="AU53" s="7">
        <f t="shared" si="74"/>
        <v>1518.75</v>
      </c>
      <c r="AV53" s="7">
        <f t="shared" si="74"/>
        <v>1518.75</v>
      </c>
      <c r="AW53" s="7">
        <f t="shared" si="74"/>
        <v>1518.75</v>
      </c>
      <c r="AX53" s="7">
        <f t="shared" si="74"/>
        <v>1518.75</v>
      </c>
      <c r="AY53" s="7">
        <f t="shared" si="74"/>
        <v>1518.75</v>
      </c>
      <c r="AZ53" s="7">
        <f t="shared" si="74"/>
        <v>1518.75</v>
      </c>
      <c r="BA53" s="7">
        <f t="shared" si="74"/>
        <v>1518.75</v>
      </c>
      <c r="BB53" s="7">
        <f t="shared" si="74"/>
        <v>1518.75</v>
      </c>
      <c r="BC53" s="7">
        <f t="shared" si="74"/>
        <v>1518.75</v>
      </c>
      <c r="BD53" s="7">
        <f t="shared" si="74"/>
        <v>1518.75</v>
      </c>
      <c r="BE53" s="7">
        <f t="shared" ref="BE53:CB53" si="75">BE50*$C53/4</f>
        <v>1518.75</v>
      </c>
      <c r="BF53" s="7">
        <f t="shared" si="75"/>
        <v>1518.75</v>
      </c>
      <c r="BG53" s="7">
        <f t="shared" si="75"/>
        <v>1518.75</v>
      </c>
      <c r="BH53" s="7">
        <f t="shared" si="75"/>
        <v>1518.75</v>
      </c>
      <c r="BI53" s="7">
        <f t="shared" si="75"/>
        <v>1518.75</v>
      </c>
      <c r="BJ53" s="7">
        <f t="shared" si="75"/>
        <v>1518.75</v>
      </c>
      <c r="BK53" s="7">
        <f t="shared" si="75"/>
        <v>1518.75</v>
      </c>
      <c r="BL53" s="7">
        <f t="shared" si="75"/>
        <v>1518.75</v>
      </c>
      <c r="BM53" s="7">
        <f t="shared" si="75"/>
        <v>1518.75</v>
      </c>
      <c r="BN53" s="7">
        <f t="shared" si="75"/>
        <v>1518.75</v>
      </c>
      <c r="BO53" s="7">
        <f t="shared" si="75"/>
        <v>1518.75</v>
      </c>
      <c r="BP53" s="7">
        <f t="shared" si="75"/>
        <v>1518.75</v>
      </c>
      <c r="BQ53" s="7">
        <f t="shared" si="75"/>
        <v>1518.75</v>
      </c>
      <c r="BR53" s="7">
        <f t="shared" si="75"/>
        <v>1518.75</v>
      </c>
      <c r="BS53" s="7">
        <f t="shared" si="75"/>
        <v>1518.75</v>
      </c>
      <c r="BT53" s="7">
        <f t="shared" si="75"/>
        <v>1518.75</v>
      </c>
      <c r="BU53" s="7">
        <f t="shared" si="75"/>
        <v>1518.75</v>
      </c>
      <c r="BV53" s="7">
        <f t="shared" si="75"/>
        <v>1518.75</v>
      </c>
      <c r="BW53" s="7">
        <f t="shared" si="75"/>
        <v>1518.75</v>
      </c>
      <c r="BX53" s="7">
        <f t="shared" si="75"/>
        <v>1518.75</v>
      </c>
      <c r="BY53" s="7">
        <f t="shared" si="75"/>
        <v>1518.75</v>
      </c>
      <c r="BZ53" s="7">
        <f t="shared" si="75"/>
        <v>1518.75</v>
      </c>
      <c r="CA53" s="7">
        <f t="shared" si="75"/>
        <v>1518.75</v>
      </c>
      <c r="CB53" s="7">
        <f t="shared" si="75"/>
        <v>1518.75</v>
      </c>
      <c r="CC53" s="7">
        <f t="shared" ref="CC53:CF53" si="76">CC50*$C53/4</f>
        <v>1518.75</v>
      </c>
      <c r="CD53" s="7">
        <f t="shared" si="76"/>
        <v>1518.75</v>
      </c>
      <c r="CE53" s="7">
        <f t="shared" si="76"/>
        <v>1518.75</v>
      </c>
      <c r="CF53" s="7">
        <f t="shared" si="76"/>
        <v>1518.75</v>
      </c>
    </row>
    <row r="54" spans="1:84" x14ac:dyDescent="0.15">
      <c r="B54" s="8" t="s">
        <v>86</v>
      </c>
      <c r="D54" s="95" t="s">
        <v>45</v>
      </c>
      <c r="E54" s="17">
        <v>2500</v>
      </c>
      <c r="F54" s="17">
        <f>E54*1.0075</f>
        <v>2518.75</v>
      </c>
      <c r="G54" s="17">
        <f t="shared" ref="G54:BR54" si="77">F54*1.0075</f>
        <v>2537.640625</v>
      </c>
      <c r="H54" s="17">
        <f t="shared" si="77"/>
        <v>2556.6729296875001</v>
      </c>
      <c r="I54" s="17">
        <f t="shared" si="77"/>
        <v>2575.8479766601563</v>
      </c>
      <c r="J54" s="17">
        <f t="shared" si="77"/>
        <v>2595.1668364851075</v>
      </c>
      <c r="K54" s="17">
        <f t="shared" si="77"/>
        <v>2614.6305877587461</v>
      </c>
      <c r="L54" s="17">
        <f t="shared" si="77"/>
        <v>2634.2403171669366</v>
      </c>
      <c r="M54" s="17">
        <f t="shared" si="77"/>
        <v>2653.9971195456887</v>
      </c>
      <c r="N54" s="17">
        <f t="shared" si="77"/>
        <v>2673.9020979422817</v>
      </c>
      <c r="O54" s="17">
        <f t="shared" si="77"/>
        <v>2693.9563636768489</v>
      </c>
      <c r="P54" s="17">
        <f t="shared" si="77"/>
        <v>2714.1610364044254</v>
      </c>
      <c r="Q54" s="17">
        <f t="shared" si="77"/>
        <v>2734.5172441774589</v>
      </c>
      <c r="R54" s="17">
        <f t="shared" si="77"/>
        <v>2755.0261235087901</v>
      </c>
      <c r="S54" s="17">
        <f t="shared" si="77"/>
        <v>2775.6888194351063</v>
      </c>
      <c r="T54" s="17">
        <f t="shared" si="77"/>
        <v>2796.5064855808696</v>
      </c>
      <c r="U54" s="17">
        <f t="shared" si="77"/>
        <v>2817.4802842227264</v>
      </c>
      <c r="V54" s="17">
        <f t="shared" si="77"/>
        <v>2838.6113863543969</v>
      </c>
      <c r="W54" s="17">
        <f t="shared" si="77"/>
        <v>2859.9009717520553</v>
      </c>
      <c r="X54" s="17">
        <f t="shared" si="77"/>
        <v>2881.3502290401957</v>
      </c>
      <c r="Y54" s="17">
        <f t="shared" si="77"/>
        <v>2902.9603557579971</v>
      </c>
      <c r="Z54" s="17">
        <f t="shared" si="77"/>
        <v>2924.7325584261821</v>
      </c>
      <c r="AA54" s="17">
        <f t="shared" si="77"/>
        <v>2946.6680526143787</v>
      </c>
      <c r="AB54" s="17">
        <f t="shared" si="77"/>
        <v>2968.7680630089867</v>
      </c>
      <c r="AC54" s="17">
        <f t="shared" si="77"/>
        <v>2991.0338234815545</v>
      </c>
      <c r="AD54" s="17">
        <f t="shared" si="77"/>
        <v>3013.4665771576665</v>
      </c>
      <c r="AE54" s="17">
        <f t="shared" si="77"/>
        <v>3036.067576486349</v>
      </c>
      <c r="AF54" s="17">
        <f t="shared" si="77"/>
        <v>3058.8380833099968</v>
      </c>
      <c r="AG54" s="17">
        <f t="shared" si="77"/>
        <v>3081.7793689348218</v>
      </c>
      <c r="AH54" s="17">
        <f t="shared" si="77"/>
        <v>3104.8927142018333</v>
      </c>
      <c r="AI54" s="17">
        <f t="shared" si="77"/>
        <v>3128.1794095583473</v>
      </c>
      <c r="AJ54" s="17">
        <f t="shared" si="77"/>
        <v>3151.6407551300349</v>
      </c>
      <c r="AK54" s="17">
        <f t="shared" si="77"/>
        <v>3175.2780607935106</v>
      </c>
      <c r="AL54" s="17">
        <f t="shared" si="77"/>
        <v>3199.0926462494622</v>
      </c>
      <c r="AM54" s="17">
        <f t="shared" si="77"/>
        <v>3223.0858410963333</v>
      </c>
      <c r="AN54" s="17">
        <f t="shared" si="77"/>
        <v>3247.2589849045562</v>
      </c>
      <c r="AO54" s="17">
        <f t="shared" si="77"/>
        <v>3271.6134272913405</v>
      </c>
      <c r="AP54" s="17">
        <f t="shared" si="77"/>
        <v>3296.1505279960256</v>
      </c>
      <c r="AQ54" s="17">
        <f t="shared" si="77"/>
        <v>3320.8716569559961</v>
      </c>
      <c r="AR54" s="17">
        <f t="shared" si="77"/>
        <v>3345.778194383166</v>
      </c>
      <c r="AS54" s="17">
        <f t="shared" si="77"/>
        <v>3370.8715308410401</v>
      </c>
      <c r="AT54" s="17">
        <f t="shared" si="77"/>
        <v>3396.1530673223483</v>
      </c>
      <c r="AU54" s="17">
        <f t="shared" si="77"/>
        <v>3421.624215327266</v>
      </c>
      <c r="AV54" s="17">
        <f t="shared" si="77"/>
        <v>3447.2863969422206</v>
      </c>
      <c r="AW54" s="17">
        <f t="shared" si="77"/>
        <v>3473.1410449192877</v>
      </c>
      <c r="AX54" s="17">
        <f t="shared" si="77"/>
        <v>3499.1896027561825</v>
      </c>
      <c r="AY54" s="17">
        <f t="shared" si="77"/>
        <v>3525.433524776854</v>
      </c>
      <c r="AZ54" s="17">
        <f t="shared" si="77"/>
        <v>3551.8742762126808</v>
      </c>
      <c r="BA54" s="17">
        <f t="shared" si="77"/>
        <v>3578.5133332842761</v>
      </c>
      <c r="BB54" s="17">
        <f t="shared" si="77"/>
        <v>3605.3521832839083</v>
      </c>
      <c r="BC54" s="17">
        <f t="shared" si="77"/>
        <v>3632.3923246585377</v>
      </c>
      <c r="BD54" s="17">
        <f t="shared" si="77"/>
        <v>3659.6352670934771</v>
      </c>
      <c r="BE54" s="17">
        <f t="shared" si="77"/>
        <v>3687.0825315966786</v>
      </c>
      <c r="BF54" s="17">
        <f t="shared" si="77"/>
        <v>3714.7356505836538</v>
      </c>
      <c r="BG54" s="17">
        <f t="shared" si="77"/>
        <v>3742.5961679630313</v>
      </c>
      <c r="BH54" s="17">
        <f t="shared" si="77"/>
        <v>3770.6656392227542</v>
      </c>
      <c r="BI54" s="17">
        <f t="shared" si="77"/>
        <v>3798.945631516925</v>
      </c>
      <c r="BJ54" s="17">
        <f t="shared" si="77"/>
        <v>3827.4377237533022</v>
      </c>
      <c r="BK54" s="17">
        <f t="shared" si="77"/>
        <v>3856.143506681452</v>
      </c>
      <c r="BL54" s="17">
        <f t="shared" si="77"/>
        <v>3885.064582981563</v>
      </c>
      <c r="BM54" s="17">
        <f t="shared" si="77"/>
        <v>3914.2025673539251</v>
      </c>
      <c r="BN54" s="17">
        <f t="shared" si="77"/>
        <v>3943.5590866090797</v>
      </c>
      <c r="BO54" s="17">
        <f t="shared" si="77"/>
        <v>3973.1357797586479</v>
      </c>
      <c r="BP54" s="17">
        <f t="shared" si="77"/>
        <v>4002.934298106838</v>
      </c>
      <c r="BQ54" s="17">
        <f t="shared" si="77"/>
        <v>4032.9563053426396</v>
      </c>
      <c r="BR54" s="17">
        <f t="shared" si="77"/>
        <v>4063.2034776327096</v>
      </c>
      <c r="BS54" s="17">
        <f t="shared" ref="BS54:CF54" si="78">BR54*1.0075</f>
        <v>4093.677503714955</v>
      </c>
      <c r="BT54" s="17">
        <f t="shared" si="78"/>
        <v>4124.3800849928175</v>
      </c>
      <c r="BU54" s="17">
        <f t="shared" si="78"/>
        <v>4155.3129356302643</v>
      </c>
      <c r="BV54" s="17">
        <f t="shared" si="78"/>
        <v>4186.4777826474919</v>
      </c>
      <c r="BW54" s="17">
        <f t="shared" si="78"/>
        <v>4217.8763660173481</v>
      </c>
      <c r="BX54" s="17">
        <f t="shared" si="78"/>
        <v>4249.5104387624788</v>
      </c>
      <c r="BY54" s="17">
        <f t="shared" si="78"/>
        <v>4281.381767053198</v>
      </c>
      <c r="BZ54" s="17">
        <f t="shared" si="78"/>
        <v>4313.4921303060974</v>
      </c>
      <c r="CA54" s="17">
        <f t="shared" si="78"/>
        <v>4345.8433212833934</v>
      </c>
      <c r="CB54" s="17">
        <f t="shared" si="78"/>
        <v>4378.4371461930195</v>
      </c>
      <c r="CC54" s="17">
        <f t="shared" si="78"/>
        <v>4411.2754247894673</v>
      </c>
      <c r="CD54" s="17">
        <f t="shared" si="78"/>
        <v>4444.3599904753883</v>
      </c>
      <c r="CE54" s="17">
        <f t="shared" si="78"/>
        <v>4477.6926904039537</v>
      </c>
      <c r="CF54" s="17">
        <f t="shared" si="78"/>
        <v>4511.2753855819838</v>
      </c>
    </row>
    <row r="55" spans="1:84" x14ac:dyDescent="0.15">
      <c r="D55" s="95"/>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row>
    <row r="58" spans="1:84" x14ac:dyDescent="0.15">
      <c r="A58" s="5" t="s">
        <v>212</v>
      </c>
      <c r="I58" s="9" t="s">
        <v>31</v>
      </c>
      <c r="L58" s="7">
        <f>(SUM(I31:L31)/365)*45</f>
        <v>367000.60967778729</v>
      </c>
      <c r="P58" s="7">
        <f>(SUM(M31:P31)/365)*45</f>
        <v>431813.3603693035</v>
      </c>
      <c r="T58" s="7">
        <f>(SUM(Q31:T31)/365)*45</f>
        <v>442241.65394131385</v>
      </c>
      <c r="X58" s="7">
        <f>(SUM(U31:X31)/365)*45</f>
        <v>478515.10447741777</v>
      </c>
      <c r="Y58" s="9" t="s">
        <v>31</v>
      </c>
      <c r="AB58" s="7">
        <f>(SUM(Y31:AB31)/365)*45</f>
        <v>489166.35698728118</v>
      </c>
      <c r="AF58" s="7">
        <f>(SUM(AC31:AF31)/365)*45</f>
        <v>500008.41806288296</v>
      </c>
      <c r="AJ58" s="7">
        <f>(SUM(AG31:AJ31)/365)*45</f>
        <v>511044.68279485451</v>
      </c>
      <c r="AN58" s="7">
        <f>(SUM(AK31:AN31)/365)*45</f>
        <v>522120.84105895105</v>
      </c>
      <c r="AO58" s="9" t="s">
        <v>31</v>
      </c>
      <c r="AR58" s="7">
        <f>(SUM(AO31:AR31)/365)*45</f>
        <v>533240.49707947474</v>
      </c>
      <c r="AS58" s="9" t="s">
        <v>31</v>
      </c>
      <c r="AV58" s="7">
        <f>(SUM(AS31:AV31)/365)*45</f>
        <v>544565.17264915456</v>
      </c>
      <c r="AZ58" s="7">
        <f>(SUM(AW31:AZ31)/365)*45</f>
        <v>556019.78989876807</v>
      </c>
      <c r="BD58" s="7">
        <f>(SUM(BA31:BD31)/365)*45</f>
        <v>564454.8055739603</v>
      </c>
      <c r="BH58" s="7">
        <f>(SUM(BE31:BH31)/365)*45</f>
        <v>579334.73834636947</v>
      </c>
      <c r="BI58" s="9" t="s">
        <v>31</v>
      </c>
      <c r="BL58" s="7">
        <f>(SUM(BI31:BL31)/365)*45</f>
        <v>591203.31664482725</v>
      </c>
      <c r="BP58" s="7">
        <f>(SUM(BM31:BP31)/365)*45</f>
        <v>603218.33819180995</v>
      </c>
      <c r="BT58" s="7">
        <f>(SUM(BQ31:BT31)/365)*45</f>
        <v>615384.24595695594</v>
      </c>
      <c r="BX58" s="7">
        <f>(SUM(BU31:BX31)/365)*45</f>
        <v>627705.61770600674</v>
      </c>
      <c r="BY58" s="9" t="s">
        <v>31</v>
      </c>
      <c r="CB58" s="7">
        <f>(SUM(BY31:CB31)/365)*45</f>
        <v>640187.17009041121</v>
      </c>
      <c r="CC58" s="9" t="s">
        <v>31</v>
      </c>
      <c r="CF58" s="7">
        <f>(SUM(CC31:CF31)/365)*45</f>
        <v>652833.76286100619</v>
      </c>
    </row>
    <row r="60" spans="1:84" x14ac:dyDescent="0.15">
      <c r="B60" s="258" t="s">
        <v>252</v>
      </c>
      <c r="E60" s="276"/>
      <c r="F60" s="276"/>
      <c r="G60" s="276"/>
      <c r="H60" s="276"/>
      <c r="I60" s="276"/>
      <c r="J60" s="276"/>
      <c r="K60" s="276"/>
      <c r="L60" s="276"/>
      <c r="M60" s="276"/>
      <c r="N60" s="276"/>
      <c r="O60" s="276"/>
      <c r="P60" s="276"/>
      <c r="Q60" s="276"/>
      <c r="U60" s="276"/>
      <c r="Y60" s="276"/>
      <c r="Z60" s="276"/>
      <c r="AA60" s="276"/>
      <c r="AB60" s="276"/>
      <c r="AC60" s="276"/>
      <c r="AD60" s="276"/>
      <c r="AE60" s="276"/>
      <c r="AF60" s="276"/>
      <c r="AG60" s="276"/>
      <c r="AK60" s="276"/>
      <c r="AO60" s="276"/>
      <c r="AP60" s="276"/>
      <c r="AQ60" s="276"/>
      <c r="AR60" s="276"/>
      <c r="AS60" s="276"/>
      <c r="AT60" s="276"/>
      <c r="AU60" s="276"/>
      <c r="AV60" s="276"/>
      <c r="AW60" s="276"/>
      <c r="AX60" s="276"/>
      <c r="AY60" s="276"/>
      <c r="AZ60" s="276"/>
      <c r="BA60" s="276"/>
      <c r="BE60" s="276"/>
      <c r="BI60" s="276"/>
      <c r="BJ60" s="276"/>
      <c r="BK60" s="276"/>
      <c r="BL60" s="276"/>
      <c r="BM60" s="276"/>
      <c r="BN60" s="276"/>
      <c r="BO60" s="276"/>
      <c r="BP60" s="276"/>
      <c r="BQ60" s="276"/>
      <c r="BU60" s="276"/>
      <c r="BY60" s="276"/>
      <c r="BZ60" s="276"/>
      <c r="CA60" s="276"/>
      <c r="CB60" s="276"/>
      <c r="CC60" s="276"/>
      <c r="CD60" s="276"/>
      <c r="CE60" s="276"/>
      <c r="CF60" s="276"/>
    </row>
    <row r="62" spans="1:84" x14ac:dyDescent="0.15">
      <c r="A62" s="341" t="s">
        <v>197</v>
      </c>
      <c r="B62" s="5" t="s">
        <v>319</v>
      </c>
    </row>
    <row r="63" spans="1:84" x14ac:dyDescent="0.15">
      <c r="A63" s="341" t="s">
        <v>197</v>
      </c>
      <c r="B63" s="5" t="s">
        <v>318</v>
      </c>
      <c r="R63" s="7"/>
      <c r="S63" s="7"/>
      <c r="T63" s="7"/>
      <c r="V63" s="7"/>
      <c r="W63" s="7"/>
      <c r="X63" s="7"/>
      <c r="AH63" s="7"/>
      <c r="AI63" s="7"/>
      <c r="AJ63" s="7"/>
      <c r="AL63" s="7"/>
      <c r="AM63" s="7"/>
      <c r="AN63" s="7"/>
      <c r="BB63" s="7"/>
      <c r="BC63" s="7"/>
      <c r="BD63" s="7"/>
      <c r="BF63" s="7"/>
      <c r="BG63" s="7"/>
      <c r="BH63" s="7"/>
      <c r="BR63" s="7"/>
      <c r="BS63" s="7"/>
      <c r="BT63" s="7"/>
      <c r="BV63" s="7"/>
      <c r="BW63" s="7"/>
      <c r="BX63" s="7"/>
    </row>
    <row r="64" spans="1:84" x14ac:dyDescent="0.15">
      <c r="A64" s="341" t="s">
        <v>308</v>
      </c>
      <c r="B64" s="5" t="s">
        <v>333</v>
      </c>
    </row>
    <row r="65" spans="5:83" x14ac:dyDescent="0.15">
      <c r="E65" s="9"/>
      <c r="H65" s="9"/>
      <c r="K65" s="9"/>
      <c r="N65" s="9"/>
      <c r="AA65" s="9"/>
      <c r="AD65" s="9"/>
      <c r="AQ65" s="9"/>
      <c r="AU65" s="9"/>
      <c r="AX65" s="9"/>
      <c r="BK65" s="9"/>
      <c r="BN65" s="9"/>
      <c r="CA65" s="9"/>
      <c r="CE65" s="9"/>
    </row>
  </sheetData>
  <phoneticPr fontId="0" type="noConversion"/>
  <printOptions horizontalCentered="1" gridLines="1" gridLinesSet="0"/>
  <pageMargins left="0.25" right="0.25" top="1" bottom="1" header="0.5" footer="0.5"/>
  <pageSetup orientation="landscape" horizontalDpi="300" verticalDpi="300"/>
  <headerFooter alignWithMargins="0">
    <oddFooter>&amp;L&amp;A&amp;CPage &amp;P</oddFoot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3373F-C8C7-5246-8C80-56B2318D8584}">
  <dimension ref="A1:AA58"/>
  <sheetViews>
    <sheetView topLeftCell="A21" zoomScale="150" zoomScaleNormal="150" workbookViewId="0">
      <selection activeCell="F54" sqref="F54"/>
    </sheetView>
  </sheetViews>
  <sheetFormatPr baseColWidth="10" defaultRowHeight="14" x14ac:dyDescent="0.2"/>
  <cols>
    <col min="1" max="1" width="5.33203125" style="43" customWidth="1"/>
    <col min="2" max="2" width="38.5" style="43" customWidth="1"/>
    <col min="3" max="3" width="12.33203125" style="43" customWidth="1"/>
    <col min="4" max="4" width="10.83203125" style="43"/>
    <col min="5" max="5" width="10.83203125" style="72"/>
    <col min="6" max="6" width="12" style="72" customWidth="1"/>
    <col min="7" max="25" width="12.83203125" style="43" customWidth="1"/>
    <col min="26" max="16384" width="10.83203125" style="43"/>
  </cols>
  <sheetData>
    <row r="1" spans="1:12" x14ac:dyDescent="0.2">
      <c r="A1" s="44" t="s">
        <v>168</v>
      </c>
      <c r="K1" s="83"/>
    </row>
    <row r="2" spans="1:12" x14ac:dyDescent="0.2">
      <c r="A2" s="44"/>
      <c r="K2" s="83"/>
    </row>
    <row r="3" spans="1:12" ht="15" thickBot="1" x14ac:dyDescent="0.25">
      <c r="B3" s="47" t="s">
        <v>169</v>
      </c>
      <c r="C3" s="220" t="s">
        <v>53</v>
      </c>
      <c r="D3" s="220" t="s">
        <v>131</v>
      </c>
      <c r="E3" s="221" t="s">
        <v>132</v>
      </c>
      <c r="F3" s="221" t="s">
        <v>258</v>
      </c>
      <c r="G3" s="212" t="s">
        <v>43</v>
      </c>
      <c r="H3" s="212" t="s">
        <v>47</v>
      </c>
      <c r="I3" s="212" t="s">
        <v>48</v>
      </c>
    </row>
    <row r="4" spans="1:12" x14ac:dyDescent="0.2">
      <c r="K4" s="83"/>
    </row>
    <row r="5" spans="1:12" x14ac:dyDescent="0.2">
      <c r="B5" s="47" t="s">
        <v>170</v>
      </c>
      <c r="K5" s="83"/>
    </row>
    <row r="6" spans="1:12" x14ac:dyDescent="0.2">
      <c r="B6" s="43" t="s">
        <v>362</v>
      </c>
      <c r="C6" s="98" t="s">
        <v>45</v>
      </c>
      <c r="D6" s="43">
        <v>1</v>
      </c>
      <c r="E6" s="72">
        <v>2995000</v>
      </c>
      <c r="F6" s="72">
        <f t="shared" ref="F6:F10" si="0">D6*E6</f>
        <v>2995000</v>
      </c>
      <c r="L6" s="322" t="s">
        <v>363</v>
      </c>
    </row>
    <row r="7" spans="1:12" x14ac:dyDescent="0.2">
      <c r="B7" s="102" t="s">
        <v>178</v>
      </c>
      <c r="C7" s="98" t="s">
        <v>45</v>
      </c>
      <c r="D7" s="43">
        <v>1</v>
      </c>
      <c r="E7" s="72">
        <v>25000</v>
      </c>
      <c r="F7" s="72">
        <f t="shared" si="0"/>
        <v>25000</v>
      </c>
      <c r="K7" s="83"/>
      <c r="L7" s="322" t="s">
        <v>379</v>
      </c>
    </row>
    <row r="8" spans="1:12" x14ac:dyDescent="0.2">
      <c r="B8" s="102" t="s">
        <v>179</v>
      </c>
      <c r="C8" s="98" t="s">
        <v>45</v>
      </c>
      <c r="D8" s="43">
        <v>1</v>
      </c>
      <c r="E8" s="72">
        <v>25000</v>
      </c>
      <c r="F8" s="72">
        <f t="shared" ref="F8" si="1">D8*E8</f>
        <v>25000</v>
      </c>
      <c r="K8" s="83"/>
    </row>
    <row r="9" spans="1:12" x14ac:dyDescent="0.2">
      <c r="B9" s="102" t="s">
        <v>171</v>
      </c>
      <c r="C9" s="98" t="s">
        <v>45</v>
      </c>
      <c r="D9" s="43">
        <v>1</v>
      </c>
      <c r="E9" s="72">
        <v>10000</v>
      </c>
      <c r="F9" s="72">
        <f t="shared" si="0"/>
        <v>10000</v>
      </c>
      <c r="K9" s="83"/>
    </row>
    <row r="10" spans="1:12" x14ac:dyDescent="0.2">
      <c r="B10" s="102" t="s">
        <v>172</v>
      </c>
      <c r="C10" s="98" t="s">
        <v>45</v>
      </c>
      <c r="D10" s="43">
        <v>1</v>
      </c>
      <c r="E10" s="72">
        <v>10000</v>
      </c>
      <c r="F10" s="72">
        <f t="shared" si="0"/>
        <v>10000</v>
      </c>
    </row>
    <row r="11" spans="1:12" x14ac:dyDescent="0.2">
      <c r="B11" s="102" t="s">
        <v>173</v>
      </c>
      <c r="C11" s="98" t="s">
        <v>45</v>
      </c>
      <c r="D11" s="43">
        <v>1</v>
      </c>
      <c r="E11" s="72">
        <v>10000</v>
      </c>
      <c r="F11" s="72">
        <f t="shared" ref="F11:F14" si="2">D11*E11</f>
        <v>10000</v>
      </c>
    </row>
    <row r="12" spans="1:12" x14ac:dyDescent="0.2">
      <c r="B12" s="102" t="s">
        <v>174</v>
      </c>
      <c r="C12" s="98" t="s">
        <v>45</v>
      </c>
      <c r="D12" s="43">
        <v>1</v>
      </c>
      <c r="E12" s="72">
        <v>10000</v>
      </c>
      <c r="F12" s="72">
        <f t="shared" ref="F12:F13" si="3">D12*E12</f>
        <v>10000</v>
      </c>
      <c r="K12" s="83"/>
    </row>
    <row r="13" spans="1:12" x14ac:dyDescent="0.2">
      <c r="B13" s="102" t="s">
        <v>177</v>
      </c>
      <c r="C13" s="98" t="s">
        <v>45</v>
      </c>
      <c r="D13" s="43">
        <v>1</v>
      </c>
      <c r="E13" s="72">
        <v>2000</v>
      </c>
      <c r="F13" s="72">
        <f t="shared" si="3"/>
        <v>2000</v>
      </c>
      <c r="K13" s="83"/>
    </row>
    <row r="14" spans="1:12" x14ac:dyDescent="0.2">
      <c r="B14" s="102" t="s">
        <v>322</v>
      </c>
      <c r="C14" s="98" t="s">
        <v>45</v>
      </c>
      <c r="D14" s="43">
        <v>1</v>
      </c>
      <c r="E14" s="72">
        <v>2000</v>
      </c>
      <c r="F14" s="72">
        <f t="shared" si="2"/>
        <v>2000</v>
      </c>
      <c r="K14" s="83"/>
    </row>
    <row r="15" spans="1:12" x14ac:dyDescent="0.2">
      <c r="B15" s="43" t="s">
        <v>133</v>
      </c>
      <c r="F15" s="96">
        <f>SUM(F6:F14)</f>
        <v>3089000</v>
      </c>
    </row>
    <row r="17" spans="2:12" x14ac:dyDescent="0.2">
      <c r="B17" s="358" t="s">
        <v>327</v>
      </c>
      <c r="K17" s="83"/>
    </row>
    <row r="18" spans="2:12" x14ac:dyDescent="0.2">
      <c r="B18" s="43" t="s">
        <v>175</v>
      </c>
      <c r="C18" s="98" t="s">
        <v>45</v>
      </c>
      <c r="D18" s="43">
        <v>2</v>
      </c>
      <c r="E18" s="72">
        <v>5000</v>
      </c>
      <c r="F18" s="72">
        <f t="shared" ref="F18:F25" si="4">D18*E18</f>
        <v>10000</v>
      </c>
    </row>
    <row r="19" spans="2:12" x14ac:dyDescent="0.2">
      <c r="B19" s="43" t="s">
        <v>176</v>
      </c>
      <c r="C19" s="303" t="s">
        <v>52</v>
      </c>
      <c r="D19" s="43">
        <f>'Staffing Plan'!$I$75</f>
        <v>9</v>
      </c>
      <c r="E19" s="72">
        <v>5000</v>
      </c>
      <c r="F19" s="72">
        <f t="shared" si="4"/>
        <v>45000</v>
      </c>
      <c r="K19" s="83"/>
    </row>
    <row r="20" spans="2:12" x14ac:dyDescent="0.2">
      <c r="B20" s="43" t="s">
        <v>321</v>
      </c>
      <c r="C20" s="303" t="s">
        <v>52</v>
      </c>
      <c r="D20" s="43">
        <f>'Staffing Plan'!$I$75</f>
        <v>9</v>
      </c>
      <c r="E20" s="72">
        <v>2000</v>
      </c>
      <c r="F20" s="72">
        <f t="shared" ref="F20" si="5">D20*E20</f>
        <v>18000</v>
      </c>
      <c r="L20" s="72"/>
    </row>
    <row r="21" spans="2:12" x14ac:dyDescent="0.2">
      <c r="B21" s="43" t="s">
        <v>322</v>
      </c>
      <c r="C21" s="98" t="s">
        <v>45</v>
      </c>
      <c r="D21" s="43">
        <v>1</v>
      </c>
      <c r="E21" s="72">
        <v>10000</v>
      </c>
      <c r="F21" s="72">
        <f t="shared" ref="F21" si="6">D21*E21</f>
        <v>10000</v>
      </c>
      <c r="L21" s="72"/>
    </row>
    <row r="22" spans="2:12" x14ac:dyDescent="0.2">
      <c r="B22" s="43" t="s">
        <v>323</v>
      </c>
      <c r="C22" s="98" t="s">
        <v>45</v>
      </c>
      <c r="D22" s="43">
        <v>1</v>
      </c>
      <c r="E22" s="72">
        <v>10000</v>
      </c>
      <c r="F22" s="72">
        <f t="shared" ref="F22" si="7">D22*E22</f>
        <v>10000</v>
      </c>
      <c r="L22" s="72"/>
    </row>
    <row r="23" spans="2:12" x14ac:dyDescent="0.2">
      <c r="B23" s="43" t="s">
        <v>324</v>
      </c>
      <c r="C23" s="98" t="s">
        <v>45</v>
      </c>
      <c r="D23" s="43">
        <v>1</v>
      </c>
      <c r="E23" s="72">
        <v>5000</v>
      </c>
      <c r="F23" s="72">
        <f t="shared" ref="F23" si="8">D23*E23</f>
        <v>5000</v>
      </c>
      <c r="L23" s="72"/>
    </row>
    <row r="24" spans="2:12" x14ac:dyDescent="0.2">
      <c r="B24" s="43" t="s">
        <v>180</v>
      </c>
      <c r="C24" s="98" t="s">
        <v>45</v>
      </c>
      <c r="D24" s="43">
        <v>1</v>
      </c>
      <c r="E24" s="72">
        <v>20000</v>
      </c>
      <c r="F24" s="72">
        <f t="shared" si="4"/>
        <v>20000</v>
      </c>
      <c r="L24" s="72"/>
    </row>
    <row r="25" spans="2:12" x14ac:dyDescent="0.2">
      <c r="B25" s="43" t="s">
        <v>181</v>
      </c>
      <c r="C25" s="98" t="s">
        <v>45</v>
      </c>
      <c r="D25" s="43">
        <v>1</v>
      </c>
      <c r="E25" s="72">
        <v>20000</v>
      </c>
      <c r="F25" s="72">
        <f t="shared" si="4"/>
        <v>20000</v>
      </c>
      <c r="K25" s="83"/>
      <c r="L25" s="72"/>
    </row>
    <row r="26" spans="2:12" x14ac:dyDescent="0.2">
      <c r="F26" s="96">
        <f>SUM(F18:F25)</f>
        <v>138000</v>
      </c>
      <c r="L26" s="72"/>
    </row>
    <row r="27" spans="2:12" x14ac:dyDescent="0.2">
      <c r="K27" s="83"/>
      <c r="L27" s="72"/>
    </row>
    <row r="28" spans="2:12" x14ac:dyDescent="0.2">
      <c r="B28" s="44" t="s">
        <v>207</v>
      </c>
      <c r="K28" s="83"/>
      <c r="L28" s="72"/>
    </row>
    <row r="29" spans="2:12" x14ac:dyDescent="0.2">
      <c r="B29" s="64" t="str">
        <f>'P &amp; L by Qtr'!$B$18</f>
        <v>Manufacturing</v>
      </c>
      <c r="C29" s="43" t="s">
        <v>210</v>
      </c>
      <c r="F29" s="72">
        <f>+'P&amp;L by Year Revised'!E29</f>
        <v>3969236.1329729687</v>
      </c>
      <c r="K29" s="83"/>
    </row>
    <row r="30" spans="2:12" x14ac:dyDescent="0.2">
      <c r="B30" s="64" t="s">
        <v>30</v>
      </c>
      <c r="C30" s="43" t="s">
        <v>210</v>
      </c>
      <c r="F30" s="72">
        <f>+'P&amp;L by Year Revised'!E30</f>
        <v>181621.70084375003</v>
      </c>
      <c r="K30" s="83"/>
    </row>
    <row r="31" spans="2:12" x14ac:dyDescent="0.2">
      <c r="B31" s="64" t="s">
        <v>33</v>
      </c>
      <c r="C31" s="43" t="s">
        <v>210</v>
      </c>
      <c r="F31" s="72">
        <f>+'P&amp;L by Year Revised'!E31</f>
        <v>108655.46313281251</v>
      </c>
      <c r="K31" s="83"/>
    </row>
    <row r="32" spans="2:12" x14ac:dyDescent="0.2">
      <c r="B32" s="64" t="s">
        <v>36</v>
      </c>
      <c r="C32" s="43" t="s">
        <v>210</v>
      </c>
      <c r="F32" s="72">
        <f>+'P&amp;L by Year Revised'!E32</f>
        <v>50032.125000000007</v>
      </c>
      <c r="K32" s="83"/>
    </row>
    <row r="33" spans="2:27" x14ac:dyDescent="0.2">
      <c r="B33" s="64" t="s">
        <v>0</v>
      </c>
      <c r="C33" s="43" t="s">
        <v>210</v>
      </c>
      <c r="F33" s="72">
        <f>+'P&amp;L by Year Revised'!E33</f>
        <v>604883.93461923837</v>
      </c>
      <c r="K33" s="83"/>
    </row>
    <row r="34" spans="2:27" x14ac:dyDescent="0.2">
      <c r="B34" s="64"/>
      <c r="F34" s="72">
        <f>+'P&amp;L by Year Revised'!E34</f>
        <v>245721.4678284385</v>
      </c>
      <c r="K34" s="83"/>
    </row>
    <row r="35" spans="2:27" x14ac:dyDescent="0.2">
      <c r="F35" s="96">
        <f>SUM(F29:F34)</f>
        <v>5160150.8243972082</v>
      </c>
      <c r="K35" s="256"/>
    </row>
    <row r="36" spans="2:27" ht="15" thickBot="1" x14ac:dyDescent="0.25">
      <c r="G36" s="212" t="s">
        <v>47</v>
      </c>
      <c r="H36" s="212" t="s">
        <v>48</v>
      </c>
      <c r="I36" s="212" t="s">
        <v>49</v>
      </c>
      <c r="J36" s="212" t="s">
        <v>193</v>
      </c>
      <c r="K36" s="212" t="s">
        <v>268</v>
      </c>
      <c r="L36" s="212" t="s">
        <v>269</v>
      </c>
      <c r="M36" s="212" t="s">
        <v>270</v>
      </c>
      <c r="N36" s="212" t="s">
        <v>271</v>
      </c>
      <c r="O36" s="212" t="s">
        <v>272</v>
      </c>
      <c r="P36" s="212" t="s">
        <v>274</v>
      </c>
      <c r="Q36" s="212" t="s">
        <v>275</v>
      </c>
      <c r="R36" s="212" t="s">
        <v>276</v>
      </c>
      <c r="S36" s="212" t="s">
        <v>277</v>
      </c>
      <c r="T36" s="212" t="s">
        <v>278</v>
      </c>
      <c r="U36" s="212" t="s">
        <v>279</v>
      </c>
      <c r="V36" s="212" t="s">
        <v>280</v>
      </c>
      <c r="W36" s="212" t="s">
        <v>281</v>
      </c>
      <c r="X36" s="212" t="s">
        <v>282</v>
      </c>
      <c r="Y36" s="212" t="s">
        <v>283</v>
      </c>
      <c r="Z36" s="212" t="s">
        <v>284</v>
      </c>
      <c r="AA36" s="212" t="s">
        <v>285</v>
      </c>
    </row>
    <row r="38" spans="2:27" ht="15" thickBot="1" x14ac:dyDescent="0.25">
      <c r="B38" s="44" t="s">
        <v>222</v>
      </c>
      <c r="F38" s="99">
        <f>SUM( F15,F26,F35)</f>
        <v>8387150.8243972082</v>
      </c>
      <c r="G38" s="99">
        <f>+F38</f>
        <v>8387150.8243972082</v>
      </c>
      <c r="H38" s="99">
        <f>+G46</f>
        <v>8155672.053787278</v>
      </c>
      <c r="I38" s="99">
        <f>+H46</f>
        <v>7924193.2831773479</v>
      </c>
      <c r="J38" s="99">
        <f>+I46</f>
        <v>7692714.5125674177</v>
      </c>
      <c r="K38" s="99">
        <f>+J46</f>
        <v>7461235.7419574875</v>
      </c>
      <c r="L38" s="99">
        <f>+K46</f>
        <v>7229756.9713475574</v>
      </c>
      <c r="M38" s="99">
        <f>+L38</f>
        <v>7229756.9713475574</v>
      </c>
      <c r="N38" s="99">
        <f>+M46</f>
        <v>6998278.2007376272</v>
      </c>
      <c r="O38" s="99">
        <f>+N46</f>
        <v>6766799.4301276971</v>
      </c>
      <c r="P38" s="99">
        <f>+O38</f>
        <v>6766799.4301276971</v>
      </c>
      <c r="Q38" s="99">
        <f>+P46</f>
        <v>6535320.6595177669</v>
      </c>
      <c r="R38" s="99">
        <f>+Q46</f>
        <v>6303841.8889078368</v>
      </c>
      <c r="S38" s="99">
        <f>+R38</f>
        <v>6303841.8889078368</v>
      </c>
      <c r="T38" s="99">
        <f>+S46</f>
        <v>6072363.1182979066</v>
      </c>
      <c r="U38" s="99">
        <f>+T46</f>
        <v>5840884.3476879764</v>
      </c>
      <c r="V38" s="99">
        <f>+U38</f>
        <v>5840884.3476879764</v>
      </c>
      <c r="W38" s="99">
        <f>+V46</f>
        <v>5609405.5770780463</v>
      </c>
      <c r="X38" s="99">
        <f>+W46</f>
        <v>5377926.8064681161</v>
      </c>
      <c r="Y38" s="99">
        <f>+X38</f>
        <v>5377926.8064681161</v>
      </c>
      <c r="Z38" s="99">
        <f>+Y46</f>
        <v>5146448.035858186</v>
      </c>
      <c r="AA38" s="99">
        <f>+Z46</f>
        <v>4914969.2652482558</v>
      </c>
    </row>
    <row r="39" spans="2:27" ht="15" thickTop="1" x14ac:dyDescent="0.2"/>
    <row r="40" spans="2:27" ht="15" thickBot="1" x14ac:dyDescent="0.25">
      <c r="B40" s="216" t="s">
        <v>200</v>
      </c>
      <c r="C40" s="44" t="s">
        <v>202</v>
      </c>
      <c r="G40" s="449" t="s">
        <v>203</v>
      </c>
      <c r="H40" s="449"/>
      <c r="I40" s="449"/>
      <c r="J40" s="449" t="s">
        <v>203</v>
      </c>
      <c r="K40" s="449"/>
      <c r="L40" s="449"/>
      <c r="M40" s="449" t="s">
        <v>203</v>
      </c>
      <c r="N40" s="449"/>
      <c r="O40" s="449"/>
      <c r="P40" s="449" t="s">
        <v>203</v>
      </c>
      <c r="Q40" s="449"/>
      <c r="R40" s="449"/>
      <c r="S40" s="449" t="s">
        <v>203</v>
      </c>
      <c r="T40" s="449"/>
      <c r="U40" s="449"/>
      <c r="V40" s="449" t="s">
        <v>203</v>
      </c>
      <c r="W40" s="449"/>
      <c r="X40" s="449"/>
      <c r="Y40" s="449" t="s">
        <v>203</v>
      </c>
      <c r="Z40" s="449"/>
      <c r="AA40" s="449"/>
    </row>
    <row r="41" spans="2:27" x14ac:dyDescent="0.2">
      <c r="B41" s="43" t="s">
        <v>201</v>
      </c>
      <c r="C41" s="43">
        <v>40</v>
      </c>
      <c r="F41" s="72">
        <f>F6</f>
        <v>2995000</v>
      </c>
      <c r="G41" s="68">
        <f>-+F41/C41</f>
        <v>-74875</v>
      </c>
      <c r="H41" s="68">
        <f>+-F41/C41</f>
        <v>-74875</v>
      </c>
      <c r="I41" s="68">
        <f>-+F41/C41</f>
        <v>-74875</v>
      </c>
      <c r="J41" s="68">
        <f>-+F41/C41</f>
        <v>-74875</v>
      </c>
      <c r="K41" s="68">
        <f>-+F41/C41</f>
        <v>-74875</v>
      </c>
      <c r="L41" s="68">
        <f>-+F41/C41</f>
        <v>-74875</v>
      </c>
      <c r="M41" s="68">
        <f>-+F41/C41</f>
        <v>-74875</v>
      </c>
      <c r="N41" s="68">
        <f>-+F41/C41</f>
        <v>-74875</v>
      </c>
      <c r="O41" s="68">
        <f>-+F41/C41</f>
        <v>-74875</v>
      </c>
      <c r="P41" s="68">
        <f>-+F41/C41</f>
        <v>-74875</v>
      </c>
      <c r="Q41" s="68">
        <f>-+F41/C41</f>
        <v>-74875</v>
      </c>
      <c r="R41" s="68">
        <f>-+F41/C41</f>
        <v>-74875</v>
      </c>
      <c r="S41" s="68">
        <f>-+F41/C41</f>
        <v>-74875</v>
      </c>
      <c r="T41" s="68">
        <f>-+F41/C41</f>
        <v>-74875</v>
      </c>
      <c r="U41" s="68">
        <f>-+F41/C41</f>
        <v>-74875</v>
      </c>
      <c r="V41" s="68">
        <f>-+F41/C41</f>
        <v>-74875</v>
      </c>
      <c r="W41" s="68">
        <f>-+F41/C41</f>
        <v>-74875</v>
      </c>
      <c r="X41" s="68">
        <f>-+F41/C41</f>
        <v>-74875</v>
      </c>
      <c r="Y41" s="68">
        <f>-+F41/C41</f>
        <v>-74875</v>
      </c>
      <c r="Z41" s="68">
        <f>-+F41/C41</f>
        <v>-74875</v>
      </c>
      <c r="AA41" s="68">
        <f>-+F41/C41</f>
        <v>-74875</v>
      </c>
    </row>
    <row r="42" spans="2:27" x14ac:dyDescent="0.2">
      <c r="B42" s="356" t="s">
        <v>325</v>
      </c>
      <c r="C42" s="43">
        <v>5</v>
      </c>
      <c r="F42" s="72">
        <f>+F26</f>
        <v>138000</v>
      </c>
      <c r="G42" s="68">
        <f>-F42/C42</f>
        <v>-27600</v>
      </c>
      <c r="H42" s="68">
        <f>-+F42/C42</f>
        <v>-27600</v>
      </c>
      <c r="I42" s="68">
        <f>-+F42/C42</f>
        <v>-27600</v>
      </c>
      <c r="J42" s="68">
        <f t="shared" ref="J42:J43" si="9">-+F42/C42</f>
        <v>-27600</v>
      </c>
      <c r="K42" s="68">
        <f t="shared" ref="K42:K43" si="10">-+F42/C42</f>
        <v>-27600</v>
      </c>
      <c r="L42" s="68">
        <f t="shared" ref="L42:L43" si="11">-+F42/C42</f>
        <v>-27600</v>
      </c>
      <c r="M42" s="68">
        <f t="shared" ref="M42:M43" si="12">-+F42/C42</f>
        <v>-27600</v>
      </c>
      <c r="N42" s="68">
        <f t="shared" ref="N42:N43" si="13">-+F42/C42</f>
        <v>-27600</v>
      </c>
      <c r="O42" s="68">
        <f t="shared" ref="O42:O43" si="14">-+F42/C42</f>
        <v>-27600</v>
      </c>
      <c r="P42" s="68">
        <f t="shared" ref="P42:P43" si="15">-+F42/C42</f>
        <v>-27600</v>
      </c>
      <c r="Q42" s="68">
        <f t="shared" ref="Q42:Q43" si="16">-+F42/C42</f>
        <v>-27600</v>
      </c>
      <c r="R42" s="68">
        <f t="shared" ref="R42:R43" si="17">-+F42/C42</f>
        <v>-27600</v>
      </c>
      <c r="S42" s="68">
        <f t="shared" ref="S42:S43" si="18">-+F42/C42</f>
        <v>-27600</v>
      </c>
      <c r="T42" s="68">
        <f t="shared" ref="T42:T43" si="19">-+F42/C42</f>
        <v>-27600</v>
      </c>
      <c r="U42" s="68">
        <f t="shared" ref="U42:U43" si="20">-+F42/C42</f>
        <v>-27600</v>
      </c>
      <c r="V42" s="68">
        <f t="shared" ref="V42:V43" si="21">-+F42/C42</f>
        <v>-27600</v>
      </c>
      <c r="W42" s="68">
        <f t="shared" ref="W42:W43" si="22">-+F42/C42</f>
        <v>-27600</v>
      </c>
      <c r="X42" s="68">
        <f t="shared" ref="X42:X43" si="23">-+F42/C42</f>
        <v>-27600</v>
      </c>
      <c r="Y42" s="68">
        <f t="shared" ref="Y42:Y43" si="24">-+F42/C42</f>
        <v>-27600</v>
      </c>
      <c r="Z42" s="68">
        <f t="shared" ref="Z42:Z43" si="25">-+F42/C42</f>
        <v>-27600</v>
      </c>
      <c r="AA42" s="68">
        <f t="shared" ref="AA42:AA43" si="26">-+F42/C42</f>
        <v>-27600</v>
      </c>
    </row>
    <row r="43" spans="2:27" x14ac:dyDescent="0.2">
      <c r="B43" s="43" t="s">
        <v>207</v>
      </c>
      <c r="C43" s="43">
        <v>40</v>
      </c>
      <c r="F43" s="72">
        <f>+F35</f>
        <v>5160150.8243972082</v>
      </c>
      <c r="G43" s="68">
        <f>-F43/C43</f>
        <v>-129003.7706099302</v>
      </c>
      <c r="H43" s="68">
        <f>-+F43/C43</f>
        <v>-129003.7706099302</v>
      </c>
      <c r="I43" s="68">
        <f>-+F43/C43</f>
        <v>-129003.7706099302</v>
      </c>
      <c r="J43" s="68">
        <f t="shared" si="9"/>
        <v>-129003.7706099302</v>
      </c>
      <c r="K43" s="68">
        <f t="shared" si="10"/>
        <v>-129003.7706099302</v>
      </c>
      <c r="L43" s="68">
        <f t="shared" si="11"/>
        <v>-129003.7706099302</v>
      </c>
      <c r="M43" s="68">
        <f t="shared" si="12"/>
        <v>-129003.7706099302</v>
      </c>
      <c r="N43" s="68">
        <f t="shared" si="13"/>
        <v>-129003.7706099302</v>
      </c>
      <c r="O43" s="68">
        <f t="shared" si="14"/>
        <v>-129003.7706099302</v>
      </c>
      <c r="P43" s="68">
        <f t="shared" si="15"/>
        <v>-129003.7706099302</v>
      </c>
      <c r="Q43" s="68">
        <f t="shared" si="16"/>
        <v>-129003.7706099302</v>
      </c>
      <c r="R43" s="68">
        <f t="shared" si="17"/>
        <v>-129003.7706099302</v>
      </c>
      <c r="S43" s="68">
        <f t="shared" si="18"/>
        <v>-129003.7706099302</v>
      </c>
      <c r="T43" s="68">
        <f t="shared" si="19"/>
        <v>-129003.7706099302</v>
      </c>
      <c r="U43" s="68">
        <f t="shared" si="20"/>
        <v>-129003.7706099302</v>
      </c>
      <c r="V43" s="68">
        <f t="shared" si="21"/>
        <v>-129003.7706099302</v>
      </c>
      <c r="W43" s="68">
        <f t="shared" si="22"/>
        <v>-129003.7706099302</v>
      </c>
      <c r="X43" s="68">
        <f t="shared" si="23"/>
        <v>-129003.7706099302</v>
      </c>
      <c r="Y43" s="68">
        <f t="shared" si="24"/>
        <v>-129003.7706099302</v>
      </c>
      <c r="Z43" s="68">
        <f t="shared" si="25"/>
        <v>-129003.7706099302</v>
      </c>
      <c r="AA43" s="68">
        <f t="shared" si="26"/>
        <v>-129003.7706099302</v>
      </c>
    </row>
    <row r="44" spans="2:27" ht="15" thickBot="1" x14ac:dyDescent="0.25">
      <c r="G44" s="217">
        <f>+G41+G42+G43</f>
        <v>-231478.77060993022</v>
      </c>
      <c r="H44" s="217">
        <f t="shared" ref="H44:I44" si="27">+H41+H42+H43</f>
        <v>-231478.77060993022</v>
      </c>
      <c r="I44" s="217">
        <f t="shared" si="27"/>
        <v>-231478.77060993022</v>
      </c>
      <c r="J44" s="217">
        <f>+J41+J42+J43</f>
        <v>-231478.77060993022</v>
      </c>
      <c r="K44" s="217">
        <f t="shared" ref="K44:L44" si="28">+K41+K42+K43</f>
        <v>-231478.77060993022</v>
      </c>
      <c r="L44" s="217">
        <f t="shared" si="28"/>
        <v>-231478.77060993022</v>
      </c>
      <c r="M44" s="217">
        <f>+M41+M42+M43</f>
        <v>-231478.77060993022</v>
      </c>
      <c r="N44" s="217">
        <f t="shared" ref="N44:O44" si="29">+N41+N42+N43</f>
        <v>-231478.77060993022</v>
      </c>
      <c r="O44" s="217">
        <f t="shared" si="29"/>
        <v>-231478.77060993022</v>
      </c>
      <c r="P44" s="217">
        <f>+P41+P42+P43</f>
        <v>-231478.77060993022</v>
      </c>
      <c r="Q44" s="217">
        <f t="shared" ref="Q44:R44" si="30">+Q41+Q42+Q43</f>
        <v>-231478.77060993022</v>
      </c>
      <c r="R44" s="217">
        <f t="shared" si="30"/>
        <v>-231478.77060993022</v>
      </c>
      <c r="S44" s="217">
        <f>+S41+S42+S43</f>
        <v>-231478.77060993022</v>
      </c>
      <c r="T44" s="217">
        <f t="shared" ref="T44:U44" si="31">+T41+T42+T43</f>
        <v>-231478.77060993022</v>
      </c>
      <c r="U44" s="217">
        <f t="shared" si="31"/>
        <v>-231478.77060993022</v>
      </c>
      <c r="V44" s="217">
        <f>+V41+V42+V43</f>
        <v>-231478.77060993022</v>
      </c>
      <c r="W44" s="217">
        <f t="shared" ref="W44:X44" si="32">+W41+W42+W43</f>
        <v>-231478.77060993022</v>
      </c>
      <c r="X44" s="217">
        <f t="shared" si="32"/>
        <v>-231478.77060993022</v>
      </c>
      <c r="Y44" s="217">
        <f>+Y41+Y42+Y43</f>
        <v>-231478.77060993022</v>
      </c>
      <c r="Z44" s="217">
        <f t="shared" ref="Z44:AA44" si="33">+Z41+Z42+Z43</f>
        <v>-231478.77060993022</v>
      </c>
      <c r="AA44" s="217">
        <f t="shared" si="33"/>
        <v>-231478.77060993022</v>
      </c>
    </row>
    <row r="45" spans="2:27" ht="15" thickTop="1" x14ac:dyDescent="0.2"/>
    <row r="46" spans="2:27" ht="15" thickBot="1" x14ac:dyDescent="0.25">
      <c r="B46" s="44" t="s">
        <v>223</v>
      </c>
      <c r="G46" s="218">
        <f>+G38+G44</f>
        <v>8155672.053787278</v>
      </c>
      <c r="H46" s="218">
        <f t="shared" ref="H46:I46" si="34">+H38+H44</f>
        <v>7924193.2831773479</v>
      </c>
      <c r="I46" s="218">
        <f t="shared" si="34"/>
        <v>7692714.5125674177</v>
      </c>
      <c r="J46" s="218">
        <f>+J38+J44</f>
        <v>7461235.7419574875</v>
      </c>
      <c r="K46" s="218">
        <f t="shared" ref="K46:L46" si="35">+K38+K44</f>
        <v>7229756.9713475574</v>
      </c>
      <c r="L46" s="218">
        <f t="shared" si="35"/>
        <v>6998278.2007376272</v>
      </c>
      <c r="M46" s="218">
        <f>+M38+M44</f>
        <v>6998278.2007376272</v>
      </c>
      <c r="N46" s="218">
        <f t="shared" ref="N46:O46" si="36">+N38+N44</f>
        <v>6766799.4301276971</v>
      </c>
      <c r="O46" s="218">
        <f t="shared" si="36"/>
        <v>6535320.6595177669</v>
      </c>
      <c r="P46" s="218">
        <f>+P38+P44</f>
        <v>6535320.6595177669</v>
      </c>
      <c r="Q46" s="218">
        <f t="shared" ref="Q46:R46" si="37">+Q38+Q44</f>
        <v>6303841.8889078368</v>
      </c>
      <c r="R46" s="218">
        <f t="shared" si="37"/>
        <v>6072363.1182979066</v>
      </c>
      <c r="S46" s="218">
        <f>+S38+S44</f>
        <v>6072363.1182979066</v>
      </c>
      <c r="T46" s="218">
        <f t="shared" ref="T46:U46" si="38">+T38+T44</f>
        <v>5840884.3476879764</v>
      </c>
      <c r="U46" s="218">
        <f t="shared" si="38"/>
        <v>5609405.5770780463</v>
      </c>
      <c r="V46" s="218">
        <f>+V38+V44</f>
        <v>5609405.5770780463</v>
      </c>
      <c r="W46" s="218">
        <f t="shared" ref="W46:X46" si="39">+W38+W44</f>
        <v>5377926.8064681161</v>
      </c>
      <c r="X46" s="218">
        <f t="shared" si="39"/>
        <v>5146448.035858186</v>
      </c>
      <c r="Y46" s="218">
        <f>+Y38+Y44</f>
        <v>5146448.035858186</v>
      </c>
      <c r="Z46" s="218">
        <f t="shared" ref="Z46:AA46" si="40">+Z38+Z44</f>
        <v>4914969.2652482558</v>
      </c>
      <c r="AA46" s="218">
        <f t="shared" si="40"/>
        <v>4683490.4946383256</v>
      </c>
    </row>
    <row r="47" spans="2:27" ht="15" thickTop="1" x14ac:dyDescent="0.2"/>
    <row r="50" spans="1:27" x14ac:dyDescent="0.2">
      <c r="B50" s="43" t="s">
        <v>215</v>
      </c>
      <c r="C50" s="43" t="s">
        <v>214</v>
      </c>
      <c r="F50" s="96">
        <f>+'CapEx Equipment'!F58</f>
        <v>653500</v>
      </c>
      <c r="G50" s="96">
        <f>+'CapEx Equipment'!G58</f>
        <v>653500</v>
      </c>
      <c r="H50" s="96">
        <f>+'CapEx Equipment'!H58</f>
        <v>627360</v>
      </c>
      <c r="I50" s="96">
        <f>+'CapEx Equipment'!I58</f>
        <v>601220</v>
      </c>
      <c r="J50" s="96">
        <f>+'CapEx Equipment'!J58</f>
        <v>601220</v>
      </c>
      <c r="K50" s="96">
        <f>+'CapEx Equipment'!K58</f>
        <v>575080</v>
      </c>
      <c r="L50" s="96">
        <f>+'CapEx Equipment'!L58</f>
        <v>548940</v>
      </c>
      <c r="M50" s="96">
        <f>+'CapEx Equipment'!M58</f>
        <v>548940</v>
      </c>
      <c r="N50" s="96">
        <f>+'CapEx Equipment'!N58</f>
        <v>522800</v>
      </c>
      <c r="O50" s="96">
        <f>+'CapEx Equipment'!O58</f>
        <v>496660</v>
      </c>
      <c r="P50" s="96">
        <f>+'CapEx Equipment'!P58</f>
        <v>496660</v>
      </c>
      <c r="Q50" s="96">
        <f>+'CapEx Equipment'!Q58</f>
        <v>470520</v>
      </c>
      <c r="R50" s="96">
        <f>+'CapEx Equipment'!R58</f>
        <v>444380</v>
      </c>
      <c r="S50" s="96">
        <f>+'CapEx Equipment'!S58</f>
        <v>444380</v>
      </c>
      <c r="T50" s="96">
        <f>+'CapEx Equipment'!T58</f>
        <v>418240</v>
      </c>
      <c r="U50" s="96">
        <f>+'CapEx Equipment'!U58</f>
        <v>392100</v>
      </c>
      <c r="V50" s="96">
        <f>+'CapEx Equipment'!V58</f>
        <v>392100</v>
      </c>
      <c r="W50" s="96">
        <f>+'CapEx Equipment'!W58</f>
        <v>365960</v>
      </c>
      <c r="X50" s="96">
        <f>+'CapEx Equipment'!X58</f>
        <v>339820</v>
      </c>
      <c r="Y50" s="96">
        <f>+'CapEx Equipment'!Y58</f>
        <v>339820</v>
      </c>
      <c r="Z50" s="96">
        <f>+'CapEx Equipment'!Z58</f>
        <v>313680</v>
      </c>
      <c r="AA50" s="96">
        <f>+'CapEx Equipment'!AA58</f>
        <v>287540</v>
      </c>
    </row>
    <row r="51" spans="1:27" x14ac:dyDescent="0.2">
      <c r="B51" s="43" t="s">
        <v>216</v>
      </c>
      <c r="C51" s="43" t="s">
        <v>214</v>
      </c>
      <c r="G51" s="72">
        <f>+'CapEx Equipment'!G63</f>
        <v>627360</v>
      </c>
      <c r="H51" s="72">
        <f>+'CapEx Equipment'!H63</f>
        <v>601220</v>
      </c>
      <c r="I51" s="72">
        <f>+'CapEx Equipment'!I63</f>
        <v>575080</v>
      </c>
      <c r="J51" s="72">
        <f>+'CapEx Equipment'!J63</f>
        <v>575080</v>
      </c>
      <c r="K51" s="72">
        <f>+'CapEx Equipment'!K63</f>
        <v>548940</v>
      </c>
      <c r="L51" s="72">
        <f>+'CapEx Equipment'!L63</f>
        <v>522800</v>
      </c>
      <c r="M51" s="72">
        <f>+'CapEx Equipment'!M63</f>
        <v>522800</v>
      </c>
      <c r="N51" s="72">
        <f>+'CapEx Equipment'!N63</f>
        <v>496660</v>
      </c>
      <c r="O51" s="72">
        <f>+'CapEx Equipment'!O63</f>
        <v>470520</v>
      </c>
      <c r="P51" s="72">
        <f>+'CapEx Equipment'!P63</f>
        <v>470520</v>
      </c>
      <c r="Q51" s="72">
        <f>+'CapEx Equipment'!Q63</f>
        <v>444380</v>
      </c>
      <c r="R51" s="72">
        <f>+'CapEx Equipment'!R63</f>
        <v>418240</v>
      </c>
      <c r="S51" s="72">
        <f>+'CapEx Equipment'!S63</f>
        <v>418240</v>
      </c>
      <c r="T51" s="72">
        <f>+'CapEx Equipment'!T63</f>
        <v>392100</v>
      </c>
      <c r="U51" s="72">
        <f>+'CapEx Equipment'!U63</f>
        <v>365960</v>
      </c>
      <c r="V51" s="72">
        <f>+'CapEx Equipment'!V63</f>
        <v>365960</v>
      </c>
      <c r="W51" s="72">
        <f>+'CapEx Equipment'!W63</f>
        <v>339820</v>
      </c>
      <c r="X51" s="72">
        <f>+'CapEx Equipment'!X63</f>
        <v>313680</v>
      </c>
      <c r="Y51" s="72">
        <f>+'CapEx Equipment'!Y63</f>
        <v>313680</v>
      </c>
      <c r="Z51" s="72">
        <f>+'CapEx Equipment'!Z63</f>
        <v>287540</v>
      </c>
      <c r="AA51" s="72">
        <f>+'CapEx Equipment'!AA63</f>
        <v>261400</v>
      </c>
    </row>
    <row r="54" spans="1:27" s="44" customFormat="1" x14ac:dyDescent="0.2">
      <c r="B54" s="44" t="s">
        <v>259</v>
      </c>
      <c r="E54" s="280"/>
      <c r="F54" s="280">
        <f>+F50+F38</f>
        <v>9040650.8243972082</v>
      </c>
      <c r="G54" s="281">
        <f t="shared" ref="G54:AA54" si="41">+G51+G46</f>
        <v>8783032.053787278</v>
      </c>
      <c r="H54" s="281">
        <f t="shared" si="41"/>
        <v>8525413.2831773479</v>
      </c>
      <c r="I54" s="281">
        <f t="shared" si="41"/>
        <v>8267794.5125674177</v>
      </c>
      <c r="J54" s="281">
        <f t="shared" si="41"/>
        <v>8036315.7419574875</v>
      </c>
      <c r="K54" s="281">
        <f t="shared" si="41"/>
        <v>7778696.9713475574</v>
      </c>
      <c r="L54" s="281">
        <f t="shared" si="41"/>
        <v>7521078.2007376272</v>
      </c>
      <c r="M54" s="281">
        <f t="shared" si="41"/>
        <v>7521078.2007376272</v>
      </c>
      <c r="N54" s="281">
        <f t="shared" si="41"/>
        <v>7263459.4301276971</v>
      </c>
      <c r="O54" s="281">
        <f t="shared" si="41"/>
        <v>7005840.6595177669</v>
      </c>
      <c r="P54" s="281">
        <f t="shared" si="41"/>
        <v>7005840.6595177669</v>
      </c>
      <c r="Q54" s="281">
        <f t="shared" si="41"/>
        <v>6748221.8889078368</v>
      </c>
      <c r="R54" s="281">
        <f t="shared" si="41"/>
        <v>6490603.1182979066</v>
      </c>
      <c r="S54" s="281">
        <f t="shared" si="41"/>
        <v>6490603.1182979066</v>
      </c>
      <c r="T54" s="281">
        <f t="shared" si="41"/>
        <v>6232984.3476879764</v>
      </c>
      <c r="U54" s="281">
        <f t="shared" si="41"/>
        <v>5975365.5770780463</v>
      </c>
      <c r="V54" s="281">
        <f t="shared" si="41"/>
        <v>5975365.5770780463</v>
      </c>
      <c r="W54" s="281">
        <f t="shared" si="41"/>
        <v>5717746.8064681161</v>
      </c>
      <c r="X54" s="281">
        <f t="shared" si="41"/>
        <v>5460128.035858186</v>
      </c>
      <c r="Y54" s="281">
        <f t="shared" si="41"/>
        <v>5460128.035858186</v>
      </c>
      <c r="Z54" s="281">
        <f t="shared" si="41"/>
        <v>5202509.2652482558</v>
      </c>
      <c r="AA54" s="281">
        <f t="shared" si="41"/>
        <v>4944890.4946383256</v>
      </c>
    </row>
    <row r="55" spans="1:27" x14ac:dyDescent="0.2">
      <c r="B55" s="43" t="s">
        <v>266</v>
      </c>
      <c r="F55" s="72">
        <f>SUM(,F15,F26,F50)</f>
        <v>3880500</v>
      </c>
    </row>
    <row r="58" spans="1:27" x14ac:dyDescent="0.2">
      <c r="A58" s="356" t="s">
        <v>197</v>
      </c>
      <c r="B58" s="356" t="s">
        <v>326</v>
      </c>
      <c r="C58" s="356"/>
      <c r="D58" s="356"/>
      <c r="E58" s="357"/>
    </row>
  </sheetData>
  <mergeCells count="7">
    <mergeCell ref="V40:X40"/>
    <mergeCell ref="Y40:AA40"/>
    <mergeCell ref="G40:I40"/>
    <mergeCell ref="J40:L40"/>
    <mergeCell ref="M40:O40"/>
    <mergeCell ref="P40:R40"/>
    <mergeCell ref="S40:U40"/>
  </mergeCells>
  <phoneticPr fontId="38" type="noConversion"/>
  <hyperlinks>
    <hyperlink ref="L6" r:id="rId1" xr:uid="{CCB6688E-9585-F649-904F-D79B297FD065}"/>
    <hyperlink ref="L7" r:id="rId2" xr:uid="{DFD4647A-B38D-6947-AEE2-5102A0929A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3E39-C524-EF42-9B04-25568478E818}">
  <dimension ref="A1:AA41"/>
  <sheetViews>
    <sheetView zoomScale="150" zoomScaleNormal="150" workbookViewId="0">
      <selection activeCell="E6" sqref="E6"/>
    </sheetView>
  </sheetViews>
  <sheetFormatPr baseColWidth="10" defaultRowHeight="14" x14ac:dyDescent="0.2"/>
  <cols>
    <col min="1" max="1" width="5.33203125" style="43" customWidth="1"/>
    <col min="2" max="2" width="38.5" style="43" customWidth="1"/>
    <col min="3" max="3" width="12.83203125" style="43" customWidth="1"/>
    <col min="4" max="4" width="10.83203125" style="43"/>
    <col min="5" max="6" width="10.83203125" style="72"/>
    <col min="7" max="30" width="12.83203125" style="43" customWidth="1"/>
    <col min="31" max="16384" width="10.83203125" style="43"/>
  </cols>
  <sheetData>
    <row r="1" spans="1:12" x14ac:dyDescent="0.2">
      <c r="A1" s="44" t="s">
        <v>157</v>
      </c>
      <c r="K1" s="83"/>
    </row>
    <row r="2" spans="1:12" x14ac:dyDescent="0.2">
      <c r="A2" s="44"/>
      <c r="K2" s="83"/>
    </row>
    <row r="3" spans="1:12" ht="15" thickBot="1" x14ac:dyDescent="0.25">
      <c r="C3" s="48" t="s">
        <v>53</v>
      </c>
      <c r="D3" s="48" t="s">
        <v>131</v>
      </c>
      <c r="E3" s="87" t="s">
        <v>132</v>
      </c>
      <c r="F3" s="87" t="s">
        <v>133</v>
      </c>
      <c r="G3" s="212" t="s">
        <v>47</v>
      </c>
      <c r="H3" s="212" t="s">
        <v>48</v>
      </c>
      <c r="I3" s="212" t="s">
        <v>49</v>
      </c>
    </row>
    <row r="4" spans="1:12" x14ac:dyDescent="0.2">
      <c r="B4" s="47" t="s">
        <v>443</v>
      </c>
      <c r="K4" s="83"/>
    </row>
    <row r="5" spans="1:12" x14ac:dyDescent="0.2">
      <c r="B5" s="43" t="s">
        <v>464</v>
      </c>
      <c r="C5" s="98" t="s">
        <v>45</v>
      </c>
      <c r="D5" s="43">
        <v>1</v>
      </c>
      <c r="E5" s="72">
        <v>7500000</v>
      </c>
      <c r="F5" s="72">
        <f>D5*E5</f>
        <v>7500000</v>
      </c>
      <c r="L5" s="322" t="s">
        <v>465</v>
      </c>
    </row>
    <row r="6" spans="1:12" x14ac:dyDescent="0.2">
      <c r="B6" s="46" t="s">
        <v>454</v>
      </c>
      <c r="C6" s="98"/>
      <c r="F6" s="97">
        <f>SUM(F5:F5)</f>
        <v>7500000</v>
      </c>
      <c r="L6" s="322" t="s">
        <v>466</v>
      </c>
    </row>
    <row r="7" spans="1:12" x14ac:dyDescent="0.2">
      <c r="K7" s="83"/>
      <c r="L7" s="43" t="s">
        <v>467</v>
      </c>
    </row>
    <row r="8" spans="1:12" x14ac:dyDescent="0.2">
      <c r="B8" s="47" t="s">
        <v>444</v>
      </c>
      <c r="K8" s="83"/>
      <c r="L8" s="322" t="s">
        <v>468</v>
      </c>
    </row>
    <row r="9" spans="1:12" x14ac:dyDescent="0.2">
      <c r="B9" s="43" t="s">
        <v>445</v>
      </c>
      <c r="C9" s="98" t="s">
        <v>45</v>
      </c>
      <c r="D9" s="43">
        <v>1</v>
      </c>
      <c r="E9" s="72">
        <v>125000</v>
      </c>
      <c r="F9" s="72">
        <f t="shared" ref="F9:F14" si="0">D9*E9</f>
        <v>125000</v>
      </c>
    </row>
    <row r="10" spans="1:12" x14ac:dyDescent="0.2">
      <c r="B10" s="43" t="s">
        <v>446</v>
      </c>
      <c r="C10" s="98" t="s">
        <v>45</v>
      </c>
      <c r="D10" s="43">
        <v>1</v>
      </c>
      <c r="E10" s="72">
        <v>500000</v>
      </c>
      <c r="F10" s="72">
        <f t="shared" si="0"/>
        <v>500000</v>
      </c>
      <c r="K10" s="83"/>
    </row>
    <row r="11" spans="1:12" x14ac:dyDescent="0.2">
      <c r="B11" s="43" t="s">
        <v>447</v>
      </c>
      <c r="C11" s="98" t="s">
        <v>45</v>
      </c>
      <c r="D11" s="43">
        <v>1</v>
      </c>
      <c r="E11" s="72">
        <v>250000</v>
      </c>
      <c r="F11" s="72">
        <f t="shared" si="0"/>
        <v>250000</v>
      </c>
    </row>
    <row r="12" spans="1:12" x14ac:dyDescent="0.2">
      <c r="B12" s="43" t="s">
        <v>448</v>
      </c>
      <c r="C12" s="98" t="s">
        <v>45</v>
      </c>
      <c r="D12" s="43">
        <v>1</v>
      </c>
      <c r="E12" s="72">
        <v>100000</v>
      </c>
      <c r="F12" s="72">
        <f t="shared" si="0"/>
        <v>100000</v>
      </c>
      <c r="K12" s="83"/>
    </row>
    <row r="13" spans="1:12" x14ac:dyDescent="0.2">
      <c r="B13" s="43" t="s">
        <v>449</v>
      </c>
      <c r="C13" s="98" t="s">
        <v>45</v>
      </c>
      <c r="D13" s="43">
        <v>1</v>
      </c>
      <c r="E13" s="72">
        <v>50000</v>
      </c>
      <c r="F13" s="72">
        <f t="shared" si="0"/>
        <v>50000</v>
      </c>
      <c r="G13" s="43" t="s">
        <v>31</v>
      </c>
    </row>
    <row r="14" spans="1:12" x14ac:dyDescent="0.2">
      <c r="B14" s="43" t="s">
        <v>368</v>
      </c>
      <c r="C14" s="98" t="s">
        <v>45</v>
      </c>
      <c r="D14" s="43">
        <v>1</v>
      </c>
      <c r="E14" s="72">
        <v>5000</v>
      </c>
      <c r="F14" s="72">
        <f t="shared" si="0"/>
        <v>5000</v>
      </c>
      <c r="K14" s="83"/>
    </row>
    <row r="15" spans="1:12" x14ac:dyDescent="0.2">
      <c r="B15" s="46" t="s">
        <v>455</v>
      </c>
      <c r="C15" s="98"/>
      <c r="F15" s="97">
        <f>SUM(F9:F14)</f>
        <v>1030000</v>
      </c>
    </row>
    <row r="16" spans="1:12" x14ac:dyDescent="0.2">
      <c r="K16" s="83"/>
    </row>
    <row r="18" spans="2:27" x14ac:dyDescent="0.2">
      <c r="B18" s="47" t="s">
        <v>450</v>
      </c>
      <c r="K18" s="83"/>
    </row>
    <row r="19" spans="2:27" x14ac:dyDescent="0.2">
      <c r="B19" s="43" t="s">
        <v>450</v>
      </c>
      <c r="C19" s="98" t="s">
        <v>45</v>
      </c>
      <c r="D19" s="43">
        <v>1</v>
      </c>
      <c r="E19" s="72">
        <v>4000000</v>
      </c>
      <c r="F19" s="72">
        <f t="shared" ref="F19:F22" si="1">D19*E19</f>
        <v>4000000</v>
      </c>
      <c r="K19" s="83"/>
    </row>
    <row r="20" spans="2:27" x14ac:dyDescent="0.2">
      <c r="B20" s="43" t="s">
        <v>451</v>
      </c>
      <c r="C20" s="98" t="s">
        <v>45</v>
      </c>
      <c r="D20" s="43">
        <v>1</v>
      </c>
      <c r="E20" s="72">
        <v>500000</v>
      </c>
      <c r="F20" s="72">
        <f t="shared" si="1"/>
        <v>500000</v>
      </c>
      <c r="K20" s="83"/>
    </row>
    <row r="21" spans="2:27" x14ac:dyDescent="0.2">
      <c r="B21" s="43" t="s">
        <v>452</v>
      </c>
      <c r="C21" s="98" t="s">
        <v>45</v>
      </c>
      <c r="D21" s="43">
        <v>3000</v>
      </c>
      <c r="E21" s="72">
        <v>195</v>
      </c>
      <c r="F21" s="72">
        <f t="shared" si="1"/>
        <v>585000</v>
      </c>
      <c r="K21" s="83"/>
    </row>
    <row r="22" spans="2:27" x14ac:dyDescent="0.2">
      <c r="B22" s="43" t="s">
        <v>453</v>
      </c>
      <c r="C22" s="98" t="s">
        <v>45</v>
      </c>
      <c r="D22" s="43">
        <v>1</v>
      </c>
      <c r="E22" s="72">
        <v>500000</v>
      </c>
      <c r="F22" s="72">
        <f t="shared" si="1"/>
        <v>500000</v>
      </c>
    </row>
    <row r="23" spans="2:27" x14ac:dyDescent="0.2">
      <c r="B23" s="366" t="s">
        <v>456</v>
      </c>
      <c r="C23" s="98"/>
      <c r="F23" s="97">
        <f>SUM(F19:F22)</f>
        <v>5585000</v>
      </c>
      <c r="K23" s="83"/>
    </row>
    <row r="25" spans="2:27" x14ac:dyDescent="0.2">
      <c r="B25" s="47" t="s">
        <v>461</v>
      </c>
      <c r="K25" s="83"/>
    </row>
    <row r="26" spans="2:27" x14ac:dyDescent="0.2">
      <c r="B26" s="43" t="s">
        <v>462</v>
      </c>
      <c r="C26" s="98" t="s">
        <v>45</v>
      </c>
      <c r="D26" s="43">
        <v>1</v>
      </c>
      <c r="E26" s="72">
        <v>5000000</v>
      </c>
      <c r="F26" s="72">
        <f t="shared" ref="F26:F27" si="2">D26*E26</f>
        <v>5000000</v>
      </c>
      <c r="K26" s="83"/>
    </row>
    <row r="27" spans="2:27" x14ac:dyDescent="0.2">
      <c r="B27" s="43" t="s">
        <v>463</v>
      </c>
      <c r="C27" s="98" t="s">
        <v>45</v>
      </c>
      <c r="D27" s="43">
        <v>1</v>
      </c>
      <c r="E27" s="72">
        <v>1500000</v>
      </c>
      <c r="F27" s="72">
        <f t="shared" si="2"/>
        <v>1500000</v>
      </c>
      <c r="K27" s="83"/>
    </row>
    <row r="28" spans="2:27" x14ac:dyDescent="0.2">
      <c r="B28" s="366" t="s">
        <v>337</v>
      </c>
      <c r="C28" s="98"/>
      <c r="F28" s="97">
        <f>SUM(F26:F27)</f>
        <v>6500000</v>
      </c>
      <c r="K28" s="83"/>
    </row>
    <row r="29" spans="2:27" x14ac:dyDescent="0.2">
      <c r="B29" s="366"/>
      <c r="C29" s="98"/>
      <c r="F29" s="280"/>
      <c r="K29" s="83"/>
    </row>
    <row r="30" spans="2:27" ht="15" thickBot="1" x14ac:dyDescent="0.25">
      <c r="G30" s="212" t="s">
        <v>47</v>
      </c>
      <c r="H30" s="212" t="s">
        <v>48</v>
      </c>
      <c r="I30" s="212" t="s">
        <v>49</v>
      </c>
      <c r="J30" s="212" t="s">
        <v>193</v>
      </c>
      <c r="K30" s="212" t="s">
        <v>268</v>
      </c>
      <c r="L30" s="212" t="s">
        <v>269</v>
      </c>
      <c r="M30" s="212" t="s">
        <v>270</v>
      </c>
      <c r="N30" s="212" t="s">
        <v>271</v>
      </c>
      <c r="O30" s="212" t="s">
        <v>272</v>
      </c>
      <c r="P30" s="212" t="s">
        <v>274</v>
      </c>
      <c r="Q30" s="212" t="s">
        <v>275</v>
      </c>
      <c r="R30" s="212" t="s">
        <v>276</v>
      </c>
      <c r="S30" s="212" t="s">
        <v>277</v>
      </c>
      <c r="T30" s="212" t="s">
        <v>278</v>
      </c>
      <c r="U30" s="212" t="s">
        <v>279</v>
      </c>
      <c r="V30" s="212" t="s">
        <v>280</v>
      </c>
      <c r="W30" s="212" t="s">
        <v>281</v>
      </c>
      <c r="X30" s="212" t="s">
        <v>282</v>
      </c>
      <c r="Y30" s="212" t="s">
        <v>283</v>
      </c>
      <c r="Z30" s="212" t="s">
        <v>284</v>
      </c>
      <c r="AA30" s="212" t="s">
        <v>285</v>
      </c>
    </row>
    <row r="31" spans="2:27" ht="15" thickBot="1" x14ac:dyDescent="0.25">
      <c r="F31" s="99">
        <f>SUM(F6, F15, F23,, F28)</f>
        <v>20615000</v>
      </c>
      <c r="G31" s="72">
        <f>+F31</f>
        <v>20615000</v>
      </c>
      <c r="H31" s="72">
        <f>+G36</f>
        <v>19790400</v>
      </c>
      <c r="I31" s="72">
        <f>+H36</f>
        <v>18965800</v>
      </c>
      <c r="J31" s="72">
        <f>+I31</f>
        <v>18965800</v>
      </c>
      <c r="K31" s="72">
        <f>+J36</f>
        <v>18141200</v>
      </c>
      <c r="L31" s="72">
        <f>+K36</f>
        <v>17316600</v>
      </c>
      <c r="M31" s="72">
        <f>+L31</f>
        <v>17316600</v>
      </c>
      <c r="N31" s="72">
        <f>+M36</f>
        <v>16492000</v>
      </c>
      <c r="O31" s="72">
        <f>+N36</f>
        <v>15667400</v>
      </c>
      <c r="P31" s="72">
        <f>+O31</f>
        <v>15667400</v>
      </c>
      <c r="Q31" s="72">
        <f>+P36</f>
        <v>14842800</v>
      </c>
      <c r="R31" s="72">
        <f>+Q36</f>
        <v>14018200</v>
      </c>
      <c r="S31" s="72">
        <f>+R31</f>
        <v>14018200</v>
      </c>
      <c r="T31" s="72">
        <f>+S36</f>
        <v>13193600</v>
      </c>
      <c r="U31" s="72">
        <f>+T36</f>
        <v>12369000</v>
      </c>
      <c r="V31" s="72">
        <f>+U31</f>
        <v>12369000</v>
      </c>
      <c r="W31" s="72">
        <f>+V36</f>
        <v>11544400</v>
      </c>
      <c r="X31" s="72">
        <f>+W36</f>
        <v>10719800</v>
      </c>
      <c r="Y31" s="72">
        <f>+X31</f>
        <v>10719800</v>
      </c>
      <c r="Z31" s="72">
        <f>+Y36</f>
        <v>9895200</v>
      </c>
      <c r="AA31" s="72">
        <f>+Z36</f>
        <v>9070600</v>
      </c>
    </row>
    <row r="32" spans="2:27" ht="15" thickTop="1" x14ac:dyDescent="0.2"/>
    <row r="33" spans="1:27" x14ac:dyDescent="0.2">
      <c r="B33" s="43" t="s">
        <v>200</v>
      </c>
      <c r="C33" s="43" t="s">
        <v>204</v>
      </c>
      <c r="F33" s="43"/>
      <c r="G33" s="449" t="s">
        <v>203</v>
      </c>
      <c r="H33" s="449"/>
      <c r="I33" s="449"/>
      <c r="J33" s="449" t="s">
        <v>203</v>
      </c>
      <c r="K33" s="449"/>
      <c r="L33" s="449"/>
      <c r="M33" s="449" t="s">
        <v>203</v>
      </c>
      <c r="N33" s="449"/>
      <c r="O33" s="449"/>
      <c r="P33" s="449" t="s">
        <v>203</v>
      </c>
      <c r="Q33" s="449"/>
      <c r="R33" s="449"/>
      <c r="S33" s="449" t="s">
        <v>203</v>
      </c>
      <c r="T33" s="449"/>
      <c r="U33" s="449"/>
      <c r="V33" s="449" t="s">
        <v>203</v>
      </c>
      <c r="W33" s="449"/>
      <c r="X33" s="449"/>
      <c r="Y33" s="449" t="s">
        <v>203</v>
      </c>
      <c r="Z33" s="449"/>
      <c r="AA33" s="449"/>
    </row>
    <row r="34" spans="1:27" x14ac:dyDescent="0.2">
      <c r="C34" s="43">
        <v>25</v>
      </c>
      <c r="F34" s="72">
        <f>+F31</f>
        <v>20615000</v>
      </c>
      <c r="G34" s="68">
        <f>-+F34/C34</f>
        <v>-824600</v>
      </c>
      <c r="H34" s="68">
        <f>-F34/C34</f>
        <v>-824600</v>
      </c>
      <c r="I34" s="68">
        <f>-F34/C34</f>
        <v>-824600</v>
      </c>
      <c r="J34" s="68">
        <f>-+F34/C34</f>
        <v>-824600</v>
      </c>
      <c r="K34" s="68">
        <f>-F34/C34</f>
        <v>-824600</v>
      </c>
      <c r="L34" s="68">
        <f>-F34/C34</f>
        <v>-824600</v>
      </c>
      <c r="M34" s="68">
        <f>-+F34/C34</f>
        <v>-824600</v>
      </c>
      <c r="N34" s="68">
        <f>-F34/C34</f>
        <v>-824600</v>
      </c>
      <c r="O34" s="68">
        <f>-F34/C34</f>
        <v>-824600</v>
      </c>
      <c r="P34" s="68">
        <f>-+F34/C34</f>
        <v>-824600</v>
      </c>
      <c r="Q34" s="68">
        <f>-F34/C34</f>
        <v>-824600</v>
      </c>
      <c r="R34" s="68">
        <f>-F34/C34</f>
        <v>-824600</v>
      </c>
      <c r="S34" s="68">
        <f>-+F34/C34</f>
        <v>-824600</v>
      </c>
      <c r="T34" s="68">
        <f>-F34/C34</f>
        <v>-824600</v>
      </c>
      <c r="U34" s="68">
        <f>-F34/C34</f>
        <v>-824600</v>
      </c>
      <c r="V34" s="68">
        <f>-F34/C34</f>
        <v>-824600</v>
      </c>
      <c r="W34" s="68">
        <f>-F34/C34</f>
        <v>-824600</v>
      </c>
      <c r="X34" s="68">
        <f>-F34/C34</f>
        <v>-824600</v>
      </c>
      <c r="Y34" s="68">
        <f>-F34/C34</f>
        <v>-824600</v>
      </c>
      <c r="Z34" s="68">
        <f>-F34/C34</f>
        <v>-824600</v>
      </c>
      <c r="AA34" s="68">
        <f>-F34/C34</f>
        <v>-824600</v>
      </c>
    </row>
    <row r="36" spans="1:27" ht="15" thickBot="1" x14ac:dyDescent="0.25">
      <c r="A36" s="43" t="s">
        <v>205</v>
      </c>
      <c r="G36" s="218">
        <f>+G31+G34</f>
        <v>19790400</v>
      </c>
      <c r="H36" s="218">
        <f t="shared" ref="H36:I36" si="3">+H31+H34</f>
        <v>18965800</v>
      </c>
      <c r="I36" s="218">
        <f t="shared" si="3"/>
        <v>18141200</v>
      </c>
      <c r="J36" s="218">
        <f>+J31+J34</f>
        <v>18141200</v>
      </c>
      <c r="K36" s="218">
        <f t="shared" ref="K36:L36" si="4">+K31+K34</f>
        <v>17316600</v>
      </c>
      <c r="L36" s="218">
        <f t="shared" si="4"/>
        <v>16492000</v>
      </c>
      <c r="M36" s="218">
        <f>+M31+M34</f>
        <v>16492000</v>
      </c>
      <c r="N36" s="218">
        <f t="shared" ref="N36:O36" si="5">+N31+N34</f>
        <v>15667400</v>
      </c>
      <c r="O36" s="218">
        <f t="shared" si="5"/>
        <v>14842800</v>
      </c>
      <c r="P36" s="218">
        <f>+P31+P34</f>
        <v>14842800</v>
      </c>
      <c r="Q36" s="218">
        <f t="shared" ref="Q36:R36" si="6">+Q31+Q34</f>
        <v>14018200</v>
      </c>
      <c r="R36" s="218">
        <f t="shared" si="6"/>
        <v>13193600</v>
      </c>
      <c r="S36" s="218">
        <f>+S31+S34</f>
        <v>13193600</v>
      </c>
      <c r="T36" s="218">
        <f t="shared" ref="T36:X36" si="7">+T31+T34</f>
        <v>12369000</v>
      </c>
      <c r="U36" s="218">
        <f t="shared" si="7"/>
        <v>11544400</v>
      </c>
      <c r="V36" s="218">
        <f t="shared" si="7"/>
        <v>11544400</v>
      </c>
      <c r="W36" s="218">
        <f t="shared" si="7"/>
        <v>10719800</v>
      </c>
      <c r="X36" s="218">
        <f t="shared" si="7"/>
        <v>9895200</v>
      </c>
      <c r="Y36" s="218">
        <f>+Y31+Y34</f>
        <v>9895200</v>
      </c>
      <c r="Z36" s="218">
        <f t="shared" ref="Z36:AA36" si="8">+Z31+Z34</f>
        <v>9070600</v>
      </c>
      <c r="AA36" s="218">
        <f t="shared" si="8"/>
        <v>8246000</v>
      </c>
    </row>
    <row r="37" spans="1:27" ht="15" thickTop="1" x14ac:dyDescent="0.2"/>
    <row r="41" spans="1:27" x14ac:dyDescent="0.2">
      <c r="B41" s="322"/>
    </row>
  </sheetData>
  <mergeCells count="7">
    <mergeCell ref="Y33:AA33"/>
    <mergeCell ref="G33:I33"/>
    <mergeCell ref="J33:L33"/>
    <mergeCell ref="M33:O33"/>
    <mergeCell ref="P33:R33"/>
    <mergeCell ref="S33:U33"/>
    <mergeCell ref="V33:X33"/>
  </mergeCells>
  <hyperlinks>
    <hyperlink ref="L5" r:id="rId1" xr:uid="{2691BFB9-BFE8-0840-998D-76E5B5C55DAB}"/>
    <hyperlink ref="L6" r:id="rId2" xr:uid="{E4EEF15E-229C-804A-839A-37D33EF64BC1}"/>
    <hyperlink ref="L8" r:id="rId3" xr:uid="{2F990657-719E-8045-B87B-4A9C274BD73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68"/>
  <sheetViews>
    <sheetView zoomScale="150" zoomScaleNormal="150" workbookViewId="0">
      <selection activeCell="F59" sqref="F59"/>
    </sheetView>
  </sheetViews>
  <sheetFormatPr baseColWidth="10" defaultRowHeight="14" x14ac:dyDescent="0.2"/>
  <cols>
    <col min="1" max="1" width="5.33203125" style="43" customWidth="1"/>
    <col min="2" max="2" width="38.5" style="43" customWidth="1"/>
    <col min="3" max="3" width="12.83203125" style="43" customWidth="1"/>
    <col min="4" max="4" width="10.83203125" style="43"/>
    <col min="5" max="6" width="10.83203125" style="72"/>
    <col min="7" max="30" width="12.83203125" style="43" customWidth="1"/>
    <col min="31" max="16384" width="10.83203125" style="43"/>
  </cols>
  <sheetData>
    <row r="1" spans="1:11" x14ac:dyDescent="0.2">
      <c r="A1" s="44" t="s">
        <v>157</v>
      </c>
      <c r="K1" s="83"/>
    </row>
    <row r="2" spans="1:11" x14ac:dyDescent="0.2">
      <c r="A2" s="44"/>
      <c r="K2" s="83"/>
    </row>
    <row r="3" spans="1:11" ht="15" thickBot="1" x14ac:dyDescent="0.25">
      <c r="C3" s="48" t="s">
        <v>53</v>
      </c>
      <c r="D3" s="48" t="s">
        <v>131</v>
      </c>
      <c r="E3" s="87" t="s">
        <v>132</v>
      </c>
      <c r="F3" s="87" t="s">
        <v>133</v>
      </c>
      <c r="G3" s="212" t="s">
        <v>47</v>
      </c>
      <c r="H3" s="212" t="s">
        <v>48</v>
      </c>
      <c r="I3" s="212" t="s">
        <v>49</v>
      </c>
    </row>
    <row r="4" spans="1:11" x14ac:dyDescent="0.2">
      <c r="B4" s="47" t="s">
        <v>138</v>
      </c>
      <c r="K4" s="83"/>
    </row>
    <row r="5" spans="1:11" x14ac:dyDescent="0.2">
      <c r="B5" s="43" t="s">
        <v>334</v>
      </c>
      <c r="C5" s="98" t="s">
        <v>45</v>
      </c>
      <c r="D5" s="43">
        <v>1</v>
      </c>
      <c r="E5" s="72">
        <v>10000</v>
      </c>
      <c r="F5" s="72">
        <f>D5*E5</f>
        <v>10000</v>
      </c>
    </row>
    <row r="6" spans="1:11" x14ac:dyDescent="0.2">
      <c r="B6" s="46" t="s">
        <v>335</v>
      </c>
      <c r="C6" s="98"/>
      <c r="F6" s="97">
        <f>SUM(F5:F5)</f>
        <v>10000</v>
      </c>
    </row>
    <row r="7" spans="1:11" x14ac:dyDescent="0.2">
      <c r="K7" s="83"/>
    </row>
    <row r="8" spans="1:11" x14ac:dyDescent="0.2">
      <c r="B8" s="47" t="s">
        <v>351</v>
      </c>
      <c r="K8" s="83"/>
    </row>
    <row r="9" spans="1:11" x14ac:dyDescent="0.2">
      <c r="B9" s="43" t="s">
        <v>364</v>
      </c>
      <c r="C9" s="98" t="s">
        <v>45</v>
      </c>
      <c r="D9" s="43">
        <v>1</v>
      </c>
      <c r="E9" s="72">
        <v>50000</v>
      </c>
      <c r="F9" s="72">
        <f t="shared" ref="F9:F14" si="0">D9*E9</f>
        <v>50000</v>
      </c>
    </row>
    <row r="10" spans="1:11" x14ac:dyDescent="0.2">
      <c r="B10" s="43" t="s">
        <v>365</v>
      </c>
      <c r="C10" s="98" t="s">
        <v>45</v>
      </c>
      <c r="D10" s="43">
        <v>1</v>
      </c>
      <c r="E10" s="72">
        <v>20000</v>
      </c>
      <c r="F10" s="72">
        <f t="shared" si="0"/>
        <v>20000</v>
      </c>
      <c r="K10" s="83"/>
    </row>
    <row r="11" spans="1:11" x14ac:dyDescent="0.2">
      <c r="B11" s="43" t="s">
        <v>336</v>
      </c>
      <c r="C11" s="98" t="s">
        <v>45</v>
      </c>
      <c r="D11" s="43">
        <v>1</v>
      </c>
      <c r="E11" s="72">
        <v>5000</v>
      </c>
      <c r="F11" s="72">
        <f t="shared" si="0"/>
        <v>5000</v>
      </c>
    </row>
    <row r="12" spans="1:11" x14ac:dyDescent="0.2">
      <c r="B12" s="43" t="s">
        <v>366</v>
      </c>
      <c r="C12" s="98" t="s">
        <v>45</v>
      </c>
      <c r="D12" s="43">
        <v>1</v>
      </c>
      <c r="E12" s="72">
        <v>5000</v>
      </c>
      <c r="F12" s="72">
        <f t="shared" si="0"/>
        <v>5000</v>
      </c>
      <c r="K12" s="83"/>
    </row>
    <row r="13" spans="1:11" x14ac:dyDescent="0.2">
      <c r="B13" s="43" t="s">
        <v>367</v>
      </c>
      <c r="C13" s="98" t="s">
        <v>45</v>
      </c>
      <c r="D13" s="43">
        <v>1</v>
      </c>
      <c r="E13" s="72">
        <v>5000</v>
      </c>
      <c r="F13" s="72">
        <f t="shared" si="0"/>
        <v>5000</v>
      </c>
      <c r="G13" s="43" t="s">
        <v>31</v>
      </c>
    </row>
    <row r="14" spans="1:11" x14ac:dyDescent="0.2">
      <c r="B14" s="43" t="s">
        <v>368</v>
      </c>
      <c r="C14" s="98" t="s">
        <v>45</v>
      </c>
      <c r="D14" s="43">
        <v>1</v>
      </c>
      <c r="E14" s="72">
        <v>5000</v>
      </c>
      <c r="F14" s="72">
        <f t="shared" si="0"/>
        <v>5000</v>
      </c>
      <c r="K14" s="83"/>
    </row>
    <row r="15" spans="1:11" x14ac:dyDescent="0.2">
      <c r="B15" s="46" t="s">
        <v>457</v>
      </c>
      <c r="C15" s="98"/>
      <c r="F15" s="97">
        <f>SUM(F9:F14)</f>
        <v>90000</v>
      </c>
    </row>
    <row r="16" spans="1:11" x14ac:dyDescent="0.2">
      <c r="K16" s="83"/>
    </row>
    <row r="18" spans="2:11" x14ac:dyDescent="0.2">
      <c r="B18" s="47" t="s">
        <v>352</v>
      </c>
      <c r="K18" s="83"/>
    </row>
    <row r="19" spans="2:11" x14ac:dyDescent="0.2">
      <c r="B19" s="43" t="s">
        <v>369</v>
      </c>
      <c r="C19" s="98" t="s">
        <v>45</v>
      </c>
      <c r="D19" s="43">
        <v>1</v>
      </c>
      <c r="E19" s="72">
        <v>75000</v>
      </c>
      <c r="F19" s="72">
        <f t="shared" ref="F19:F22" si="1">D19*E19</f>
        <v>75000</v>
      </c>
      <c r="K19" s="83"/>
    </row>
    <row r="20" spans="2:11" x14ac:dyDescent="0.2">
      <c r="B20" s="43" t="s">
        <v>370</v>
      </c>
      <c r="C20" s="98" t="s">
        <v>45</v>
      </c>
      <c r="D20" s="43">
        <v>1</v>
      </c>
      <c r="E20" s="72">
        <v>25000</v>
      </c>
      <c r="F20" s="72">
        <f t="shared" si="1"/>
        <v>25000</v>
      </c>
      <c r="K20" s="83"/>
    </row>
    <row r="21" spans="2:11" x14ac:dyDescent="0.2">
      <c r="B21" s="43" t="s">
        <v>371</v>
      </c>
      <c r="C21" s="98" t="s">
        <v>45</v>
      </c>
      <c r="D21" s="43">
        <v>1</v>
      </c>
      <c r="E21" s="72">
        <v>5000</v>
      </c>
      <c r="F21" s="72">
        <f t="shared" si="1"/>
        <v>5000</v>
      </c>
      <c r="K21" s="83"/>
    </row>
    <row r="22" spans="2:11" x14ac:dyDescent="0.2">
      <c r="B22" s="43" t="s">
        <v>372</v>
      </c>
      <c r="C22" s="98" t="s">
        <v>45</v>
      </c>
      <c r="D22" s="43">
        <v>1</v>
      </c>
      <c r="E22" s="72">
        <v>20000</v>
      </c>
      <c r="F22" s="72">
        <f t="shared" si="1"/>
        <v>20000</v>
      </c>
    </row>
    <row r="23" spans="2:11" x14ac:dyDescent="0.2">
      <c r="B23" s="366" t="s">
        <v>458</v>
      </c>
      <c r="C23" s="98"/>
      <c r="F23" s="97">
        <f>SUM(F19:F22)</f>
        <v>125000</v>
      </c>
      <c r="K23" s="83"/>
    </row>
    <row r="25" spans="2:11" x14ac:dyDescent="0.2">
      <c r="B25" s="47" t="s">
        <v>373</v>
      </c>
      <c r="K25" s="83"/>
    </row>
    <row r="26" spans="2:11" x14ac:dyDescent="0.2">
      <c r="B26" s="43" t="s">
        <v>369</v>
      </c>
      <c r="C26" s="98" t="s">
        <v>45</v>
      </c>
      <c r="D26" s="43">
        <v>1</v>
      </c>
      <c r="E26" s="72">
        <v>75000</v>
      </c>
      <c r="F26" s="72">
        <f t="shared" ref="F26:F29" si="2">D26*E26</f>
        <v>75000</v>
      </c>
      <c r="K26" s="83"/>
    </row>
    <row r="27" spans="2:11" x14ac:dyDescent="0.2">
      <c r="B27" s="43" t="s">
        <v>370</v>
      </c>
      <c r="C27" s="98" t="s">
        <v>45</v>
      </c>
      <c r="D27" s="43">
        <v>1</v>
      </c>
      <c r="E27" s="72">
        <v>25000</v>
      </c>
      <c r="F27" s="72">
        <f t="shared" si="2"/>
        <v>25000</v>
      </c>
      <c r="K27" s="83"/>
    </row>
    <row r="28" spans="2:11" x14ac:dyDescent="0.2">
      <c r="B28" s="43" t="s">
        <v>371</v>
      </c>
      <c r="C28" s="98" t="s">
        <v>45</v>
      </c>
      <c r="D28" s="43">
        <v>1</v>
      </c>
      <c r="E28" s="72">
        <v>5000</v>
      </c>
      <c r="F28" s="72">
        <f t="shared" si="2"/>
        <v>5000</v>
      </c>
      <c r="K28" s="83"/>
    </row>
    <row r="29" spans="2:11" x14ac:dyDescent="0.2">
      <c r="B29" s="43" t="s">
        <v>372</v>
      </c>
      <c r="C29" s="98" t="s">
        <v>45</v>
      </c>
      <c r="D29" s="43">
        <v>1</v>
      </c>
      <c r="E29" s="72">
        <v>20000</v>
      </c>
      <c r="F29" s="72">
        <f t="shared" si="2"/>
        <v>20000</v>
      </c>
    </row>
    <row r="30" spans="2:11" x14ac:dyDescent="0.2">
      <c r="B30" s="366" t="s">
        <v>459</v>
      </c>
      <c r="C30" s="98"/>
      <c r="F30" s="97">
        <f>SUM(F26:F29)</f>
        <v>125000</v>
      </c>
      <c r="K30" s="83"/>
    </row>
    <row r="31" spans="2:11" x14ac:dyDescent="0.2">
      <c r="B31" s="366"/>
      <c r="C31" s="98"/>
      <c r="F31" s="280"/>
      <c r="K31" s="83"/>
    </row>
    <row r="32" spans="2:11" x14ac:dyDescent="0.2">
      <c r="B32" s="47" t="s">
        <v>120</v>
      </c>
      <c r="K32" s="83"/>
    </row>
    <row r="33" spans="2:11" x14ac:dyDescent="0.2">
      <c r="B33" s="43" t="s">
        <v>338</v>
      </c>
      <c r="C33" s="98" t="s">
        <v>45</v>
      </c>
      <c r="D33" s="43">
        <v>1</v>
      </c>
      <c r="E33" s="72">
        <v>2500</v>
      </c>
      <c r="F33" s="72">
        <f t="shared" ref="F33:F42" si="3">D33*E33</f>
        <v>2500</v>
      </c>
    </row>
    <row r="34" spans="2:11" x14ac:dyDescent="0.2">
      <c r="B34" s="43" t="s">
        <v>339</v>
      </c>
      <c r="C34" s="98" t="s">
        <v>45</v>
      </c>
      <c r="D34" s="43">
        <v>1</v>
      </c>
      <c r="E34" s="72">
        <v>2000</v>
      </c>
      <c r="F34" s="72">
        <f t="shared" si="3"/>
        <v>2000</v>
      </c>
      <c r="K34" s="83"/>
    </row>
    <row r="35" spans="2:11" x14ac:dyDescent="0.2">
      <c r="B35" s="43" t="s">
        <v>121</v>
      </c>
      <c r="C35" s="98" t="s">
        <v>45</v>
      </c>
      <c r="D35" s="43">
        <v>1</v>
      </c>
      <c r="E35" s="72">
        <v>5000</v>
      </c>
      <c r="F35" s="72">
        <f t="shared" si="3"/>
        <v>5000</v>
      </c>
    </row>
    <row r="36" spans="2:11" x14ac:dyDescent="0.2">
      <c r="B36" s="43" t="s">
        <v>135</v>
      </c>
      <c r="C36" s="98" t="s">
        <v>45</v>
      </c>
      <c r="D36" s="43">
        <v>1</v>
      </c>
      <c r="E36" s="72">
        <v>10000</v>
      </c>
      <c r="F36" s="72">
        <f t="shared" si="3"/>
        <v>10000</v>
      </c>
    </row>
    <row r="37" spans="2:11" x14ac:dyDescent="0.2">
      <c r="B37" s="43" t="s">
        <v>374</v>
      </c>
      <c r="C37" s="98" t="s">
        <v>45</v>
      </c>
      <c r="D37" s="43">
        <v>1</v>
      </c>
      <c r="E37" s="72">
        <v>10000</v>
      </c>
      <c r="F37" s="72">
        <f t="shared" si="3"/>
        <v>10000</v>
      </c>
    </row>
    <row r="38" spans="2:11" x14ac:dyDescent="0.2">
      <c r="B38" s="43" t="s">
        <v>375</v>
      </c>
      <c r="C38" s="98" t="s">
        <v>45</v>
      </c>
      <c r="D38" s="43">
        <v>1</v>
      </c>
      <c r="E38" s="72">
        <v>10000</v>
      </c>
      <c r="F38" s="72">
        <f t="shared" si="3"/>
        <v>10000</v>
      </c>
      <c r="K38" s="83"/>
    </row>
    <row r="39" spans="2:11" x14ac:dyDescent="0.2">
      <c r="B39" s="43" t="s">
        <v>376</v>
      </c>
      <c r="C39" s="98" t="s">
        <v>45</v>
      </c>
      <c r="D39" s="43">
        <v>1</v>
      </c>
      <c r="E39" s="72">
        <v>10000</v>
      </c>
      <c r="F39" s="72">
        <f t="shared" si="3"/>
        <v>10000</v>
      </c>
      <c r="K39" s="83"/>
    </row>
    <row r="40" spans="2:11" x14ac:dyDescent="0.2">
      <c r="B40" s="43" t="s">
        <v>122</v>
      </c>
      <c r="C40" s="98" t="s">
        <v>45</v>
      </c>
      <c r="D40" s="43">
        <v>1</v>
      </c>
      <c r="E40" s="72">
        <v>10000</v>
      </c>
      <c r="F40" s="72">
        <f t="shared" si="3"/>
        <v>10000</v>
      </c>
    </row>
    <row r="41" spans="2:11" x14ac:dyDescent="0.2">
      <c r="B41" s="43" t="s">
        <v>123</v>
      </c>
      <c r="C41" s="98" t="s">
        <v>45</v>
      </c>
      <c r="D41" s="43">
        <v>3</v>
      </c>
      <c r="E41" s="72">
        <v>10000</v>
      </c>
      <c r="F41" s="72">
        <f t="shared" si="3"/>
        <v>30000</v>
      </c>
      <c r="K41" s="83"/>
    </row>
    <row r="42" spans="2:11" x14ac:dyDescent="0.2">
      <c r="B42" s="43" t="s">
        <v>124</v>
      </c>
      <c r="C42" s="98" t="s">
        <v>45</v>
      </c>
      <c r="D42" s="43">
        <v>20</v>
      </c>
      <c r="E42" s="72">
        <v>200</v>
      </c>
      <c r="F42" s="72">
        <f t="shared" si="3"/>
        <v>4000</v>
      </c>
    </row>
    <row r="43" spans="2:11" x14ac:dyDescent="0.2">
      <c r="B43" s="46" t="s">
        <v>184</v>
      </c>
      <c r="C43" s="98"/>
      <c r="F43" s="97">
        <f>SUM(F33:F42)</f>
        <v>93500</v>
      </c>
      <c r="K43" s="83"/>
    </row>
    <row r="45" spans="2:11" x14ac:dyDescent="0.2">
      <c r="B45" s="47" t="s">
        <v>126</v>
      </c>
      <c r="K45" s="83"/>
    </row>
    <row r="46" spans="2:11" x14ac:dyDescent="0.2">
      <c r="B46" s="43" t="s">
        <v>125</v>
      </c>
      <c r="C46" s="98" t="s">
        <v>45</v>
      </c>
      <c r="D46" s="43">
        <v>1</v>
      </c>
      <c r="E46" s="72">
        <v>10000</v>
      </c>
      <c r="F46" s="72">
        <f t="shared" ref="F46:F50" si="4">D46*E46</f>
        <v>10000</v>
      </c>
    </row>
    <row r="47" spans="2:11" x14ac:dyDescent="0.2">
      <c r="B47" s="43" t="s">
        <v>127</v>
      </c>
      <c r="C47" s="98" t="s">
        <v>45</v>
      </c>
      <c r="D47" s="43">
        <v>1</v>
      </c>
      <c r="E47" s="72">
        <v>15000</v>
      </c>
      <c r="F47" s="72">
        <f t="shared" si="4"/>
        <v>15000</v>
      </c>
    </row>
    <row r="48" spans="2:11" x14ac:dyDescent="0.2">
      <c r="B48" s="43" t="s">
        <v>128</v>
      </c>
      <c r="C48" s="98" t="s">
        <v>45</v>
      </c>
      <c r="D48" s="43">
        <v>1</v>
      </c>
      <c r="F48" s="72">
        <f t="shared" si="4"/>
        <v>0</v>
      </c>
      <c r="K48" s="83"/>
    </row>
    <row r="49" spans="1:27" x14ac:dyDescent="0.2">
      <c r="B49" s="43" t="s">
        <v>129</v>
      </c>
      <c r="C49" s="98" t="s">
        <v>45</v>
      </c>
      <c r="D49" s="43">
        <v>1</v>
      </c>
      <c r="E49" s="72">
        <v>20000</v>
      </c>
      <c r="F49" s="72">
        <f t="shared" si="4"/>
        <v>20000</v>
      </c>
    </row>
    <row r="50" spans="1:27" x14ac:dyDescent="0.2">
      <c r="B50" s="43" t="s">
        <v>130</v>
      </c>
      <c r="C50" s="98" t="s">
        <v>45</v>
      </c>
      <c r="D50" s="43">
        <v>1</v>
      </c>
      <c r="E50" s="72">
        <v>15000</v>
      </c>
      <c r="F50" s="72">
        <f t="shared" si="4"/>
        <v>15000</v>
      </c>
      <c r="K50" s="83"/>
    </row>
    <row r="51" spans="1:27" x14ac:dyDescent="0.2">
      <c r="B51" s="46" t="s">
        <v>185</v>
      </c>
      <c r="C51" s="98"/>
      <c r="F51" s="97">
        <f>SUM(F46:F50)</f>
        <v>60000</v>
      </c>
    </row>
    <row r="52" spans="1:27" x14ac:dyDescent="0.2">
      <c r="K52" s="83"/>
    </row>
    <row r="53" spans="1:27" x14ac:dyDescent="0.2">
      <c r="A53" s="44" t="s">
        <v>158</v>
      </c>
      <c r="B53" s="48"/>
    </row>
    <row r="54" spans="1:27" x14ac:dyDescent="0.2">
      <c r="B54" s="43" t="s">
        <v>134</v>
      </c>
      <c r="C54" s="98" t="s">
        <v>45</v>
      </c>
      <c r="D54" s="43">
        <v>2</v>
      </c>
      <c r="E54" s="72">
        <v>35000</v>
      </c>
      <c r="F54" s="72">
        <f t="shared" ref="F54:F55" si="5">D54*E54</f>
        <v>70000</v>
      </c>
    </row>
    <row r="55" spans="1:27" x14ac:dyDescent="0.2">
      <c r="B55" s="43" t="s">
        <v>183</v>
      </c>
      <c r="C55" s="98" t="s">
        <v>45</v>
      </c>
      <c r="D55" s="43">
        <v>2</v>
      </c>
      <c r="E55" s="72">
        <v>40000</v>
      </c>
      <c r="F55" s="72">
        <f t="shared" si="5"/>
        <v>80000</v>
      </c>
      <c r="K55" s="83"/>
    </row>
    <row r="56" spans="1:27" x14ac:dyDescent="0.2">
      <c r="B56" s="46" t="s">
        <v>186</v>
      </c>
      <c r="F56" s="97">
        <f>SUM(F54:F55)</f>
        <v>150000</v>
      </c>
      <c r="K56" s="83"/>
    </row>
    <row r="57" spans="1:27" ht="15" thickBot="1" x14ac:dyDescent="0.25">
      <c r="G57" s="212" t="s">
        <v>47</v>
      </c>
      <c r="H57" s="212" t="s">
        <v>48</v>
      </c>
      <c r="I57" s="212" t="s">
        <v>49</v>
      </c>
      <c r="J57" s="212" t="s">
        <v>193</v>
      </c>
      <c r="K57" s="212" t="s">
        <v>268</v>
      </c>
      <c r="L57" s="212" t="s">
        <v>269</v>
      </c>
      <c r="M57" s="212" t="s">
        <v>270</v>
      </c>
      <c r="N57" s="212" t="s">
        <v>271</v>
      </c>
      <c r="O57" s="212" t="s">
        <v>272</v>
      </c>
      <c r="P57" s="212" t="s">
        <v>274</v>
      </c>
      <c r="Q57" s="212" t="s">
        <v>275</v>
      </c>
      <c r="R57" s="212" t="s">
        <v>276</v>
      </c>
      <c r="S57" s="212" t="s">
        <v>277</v>
      </c>
      <c r="T57" s="212" t="s">
        <v>278</v>
      </c>
      <c r="U57" s="212" t="s">
        <v>279</v>
      </c>
      <c r="V57" s="212" t="s">
        <v>280</v>
      </c>
      <c r="W57" s="212" t="s">
        <v>281</v>
      </c>
      <c r="X57" s="212" t="s">
        <v>282</v>
      </c>
      <c r="Y57" s="212" t="s">
        <v>283</v>
      </c>
      <c r="Z57" s="212" t="s">
        <v>284</v>
      </c>
      <c r="AA57" s="212" t="s">
        <v>285</v>
      </c>
    </row>
    <row r="58" spans="1:27" ht="15" thickBot="1" x14ac:dyDescent="0.25">
      <c r="F58" s="99">
        <f>SUM(F6, F15, F23, F30, F43, F51, F56)</f>
        <v>653500</v>
      </c>
      <c r="G58" s="72">
        <f>+F58</f>
        <v>653500</v>
      </c>
      <c r="H58" s="72">
        <f>+G63</f>
        <v>627360</v>
      </c>
      <c r="I58" s="72">
        <f>+H63</f>
        <v>601220</v>
      </c>
      <c r="J58" s="72">
        <f>+I58</f>
        <v>601220</v>
      </c>
      <c r="K58" s="72">
        <f>+J63</f>
        <v>575080</v>
      </c>
      <c r="L58" s="72">
        <f>+K63</f>
        <v>548940</v>
      </c>
      <c r="M58" s="72">
        <f>+L58</f>
        <v>548940</v>
      </c>
      <c r="N58" s="72">
        <f>+M63</f>
        <v>522800</v>
      </c>
      <c r="O58" s="72">
        <f>+N63</f>
        <v>496660</v>
      </c>
      <c r="P58" s="72">
        <f>+O58</f>
        <v>496660</v>
      </c>
      <c r="Q58" s="72">
        <f>+P63</f>
        <v>470520</v>
      </c>
      <c r="R58" s="72">
        <f>+Q63</f>
        <v>444380</v>
      </c>
      <c r="S58" s="72">
        <f>+R58</f>
        <v>444380</v>
      </c>
      <c r="T58" s="72">
        <f>+S63</f>
        <v>418240</v>
      </c>
      <c r="U58" s="72">
        <f>+T63</f>
        <v>392100</v>
      </c>
      <c r="V58" s="72">
        <f>+U58</f>
        <v>392100</v>
      </c>
      <c r="W58" s="72">
        <f>+V63</f>
        <v>365960</v>
      </c>
      <c r="X58" s="72">
        <f>+W63</f>
        <v>339820</v>
      </c>
      <c r="Y58" s="72">
        <f>+X58</f>
        <v>339820</v>
      </c>
      <c r="Z58" s="72">
        <f>+Y63</f>
        <v>313680</v>
      </c>
      <c r="AA58" s="72">
        <f>+Z63</f>
        <v>287540</v>
      </c>
    </row>
    <row r="59" spans="1:27" ht="15" thickTop="1" x14ac:dyDescent="0.2"/>
    <row r="60" spans="1:27" x14ac:dyDescent="0.2">
      <c r="B60" s="43" t="s">
        <v>200</v>
      </c>
      <c r="C60" s="43" t="s">
        <v>204</v>
      </c>
      <c r="F60" s="43"/>
      <c r="G60" s="449" t="s">
        <v>203</v>
      </c>
      <c r="H60" s="449"/>
      <c r="I60" s="449"/>
      <c r="J60" s="449" t="s">
        <v>203</v>
      </c>
      <c r="K60" s="449"/>
      <c r="L60" s="449"/>
      <c r="M60" s="449" t="s">
        <v>203</v>
      </c>
      <c r="N60" s="449"/>
      <c r="O60" s="449"/>
      <c r="P60" s="449" t="s">
        <v>203</v>
      </c>
      <c r="Q60" s="449"/>
      <c r="R60" s="449"/>
      <c r="S60" s="449" t="s">
        <v>203</v>
      </c>
      <c r="T60" s="449"/>
      <c r="U60" s="449"/>
      <c r="V60" s="449" t="s">
        <v>203</v>
      </c>
      <c r="W60" s="449"/>
      <c r="X60" s="449"/>
      <c r="Y60" s="449" t="s">
        <v>203</v>
      </c>
      <c r="Z60" s="449"/>
      <c r="AA60" s="449"/>
    </row>
    <row r="61" spans="1:27" x14ac:dyDescent="0.2">
      <c r="C61" s="43">
        <v>25</v>
      </c>
      <c r="F61" s="72">
        <f>+F58</f>
        <v>653500</v>
      </c>
      <c r="G61" s="68">
        <f>-+F61/C61</f>
        <v>-26140</v>
      </c>
      <c r="H61" s="68">
        <f>-F61/C61</f>
        <v>-26140</v>
      </c>
      <c r="I61" s="68">
        <f>-F61/C61</f>
        <v>-26140</v>
      </c>
      <c r="J61" s="68">
        <f>-+F61/C61</f>
        <v>-26140</v>
      </c>
      <c r="K61" s="68">
        <f>-F61/C61</f>
        <v>-26140</v>
      </c>
      <c r="L61" s="68">
        <f>-F61/C61</f>
        <v>-26140</v>
      </c>
      <c r="M61" s="68">
        <f>-+F61/C61</f>
        <v>-26140</v>
      </c>
      <c r="N61" s="68">
        <f>-F61/C61</f>
        <v>-26140</v>
      </c>
      <c r="O61" s="68">
        <f>-F61/C61</f>
        <v>-26140</v>
      </c>
      <c r="P61" s="68">
        <f>-+F61/C61</f>
        <v>-26140</v>
      </c>
      <c r="Q61" s="68">
        <f>-F61/C61</f>
        <v>-26140</v>
      </c>
      <c r="R61" s="68">
        <f>-F61/C61</f>
        <v>-26140</v>
      </c>
      <c r="S61" s="68">
        <f>-+F61/C61</f>
        <v>-26140</v>
      </c>
      <c r="T61" s="68">
        <f>-F61/C61</f>
        <v>-26140</v>
      </c>
      <c r="U61" s="68">
        <f>-F61/C61</f>
        <v>-26140</v>
      </c>
      <c r="V61" s="68">
        <f>-F61/C61</f>
        <v>-26140</v>
      </c>
      <c r="W61" s="68">
        <f>-F61/C61</f>
        <v>-26140</v>
      </c>
      <c r="X61" s="68">
        <f>-F61/C61</f>
        <v>-26140</v>
      </c>
      <c r="Y61" s="68">
        <f>-F61/C61</f>
        <v>-26140</v>
      </c>
      <c r="Z61" s="68">
        <f>-F61/C61</f>
        <v>-26140</v>
      </c>
      <c r="AA61" s="68">
        <f>-F61/C61</f>
        <v>-26140</v>
      </c>
    </row>
    <row r="63" spans="1:27" ht="15" thickBot="1" x14ac:dyDescent="0.25">
      <c r="A63" s="43" t="s">
        <v>205</v>
      </c>
      <c r="G63" s="218">
        <f>+G58+G61</f>
        <v>627360</v>
      </c>
      <c r="H63" s="218">
        <f t="shared" ref="H63:I63" si="6">+H58+H61</f>
        <v>601220</v>
      </c>
      <c r="I63" s="218">
        <f t="shared" si="6"/>
        <v>575080</v>
      </c>
      <c r="J63" s="218">
        <f>+J58+J61</f>
        <v>575080</v>
      </c>
      <c r="K63" s="218">
        <f t="shared" ref="K63:L63" si="7">+K58+K61</f>
        <v>548940</v>
      </c>
      <c r="L63" s="218">
        <f t="shared" si="7"/>
        <v>522800</v>
      </c>
      <c r="M63" s="218">
        <f>+M58+M61</f>
        <v>522800</v>
      </c>
      <c r="N63" s="218">
        <f t="shared" ref="N63:O63" si="8">+N58+N61</f>
        <v>496660</v>
      </c>
      <c r="O63" s="218">
        <f t="shared" si="8"/>
        <v>470520</v>
      </c>
      <c r="P63" s="218">
        <f>+P58+P61</f>
        <v>470520</v>
      </c>
      <c r="Q63" s="218">
        <f t="shared" ref="Q63:R63" si="9">+Q58+Q61</f>
        <v>444380</v>
      </c>
      <c r="R63" s="218">
        <f t="shared" si="9"/>
        <v>418240</v>
      </c>
      <c r="S63" s="218">
        <f>+S58+S61</f>
        <v>418240</v>
      </c>
      <c r="T63" s="218">
        <f t="shared" ref="T63:V63" si="10">+T58+T61</f>
        <v>392100</v>
      </c>
      <c r="U63" s="218">
        <f t="shared" si="10"/>
        <v>365960</v>
      </c>
      <c r="V63" s="218">
        <f t="shared" si="10"/>
        <v>365960</v>
      </c>
      <c r="W63" s="218">
        <f t="shared" ref="W63:X63" si="11">+W58+W61</f>
        <v>339820</v>
      </c>
      <c r="X63" s="218">
        <f t="shared" si="11"/>
        <v>313680</v>
      </c>
      <c r="Y63" s="218">
        <f>+Y58+Y61</f>
        <v>313680</v>
      </c>
      <c r="Z63" s="218">
        <f t="shared" ref="Z63:AA63" si="12">+Z58+Z61</f>
        <v>287540</v>
      </c>
      <c r="AA63" s="218">
        <f t="shared" si="12"/>
        <v>261400</v>
      </c>
    </row>
    <row r="64" spans="1:27" ht="15" thickTop="1" x14ac:dyDescent="0.2"/>
    <row r="68" spans="2:2" x14ac:dyDescent="0.2">
      <c r="B68" s="322"/>
    </row>
  </sheetData>
  <mergeCells count="7">
    <mergeCell ref="V60:X60"/>
    <mergeCell ref="Y60:AA60"/>
    <mergeCell ref="G60:I60"/>
    <mergeCell ref="J60:L60"/>
    <mergeCell ref="M60:O60"/>
    <mergeCell ref="P60:R60"/>
    <mergeCell ref="S60:U60"/>
  </mergeCells>
  <phoneticPr fontId="3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4"/>
  <sheetViews>
    <sheetView zoomScale="150" zoomScaleNormal="150" workbookViewId="0">
      <selection activeCell="C4" sqref="C4"/>
    </sheetView>
  </sheetViews>
  <sheetFormatPr baseColWidth="10" defaultColWidth="10.1640625" defaultRowHeight="14" x14ac:dyDescent="0.2"/>
  <cols>
    <col min="1" max="1" width="10.1640625" style="24"/>
    <col min="2" max="2" width="24.5" style="24" customWidth="1"/>
    <col min="3" max="3" width="12.83203125" style="24" bestFit="1" customWidth="1"/>
    <col min="4" max="4" width="8.33203125" style="24" bestFit="1" customWidth="1"/>
    <col min="5" max="10" width="15.83203125" style="24" customWidth="1"/>
    <col min="11" max="16384" width="10.1640625" style="24"/>
  </cols>
  <sheetData>
    <row r="1" spans="1:10" ht="14" customHeight="1" x14ac:dyDescent="0.2">
      <c r="B1" s="31" t="s">
        <v>393</v>
      </c>
      <c r="C1" s="32"/>
      <c r="E1" s="33"/>
      <c r="F1" s="33"/>
      <c r="G1" s="33"/>
      <c r="H1" s="33"/>
      <c r="I1" s="33"/>
      <c r="J1" s="33"/>
    </row>
    <row r="2" spans="1:10" ht="14" customHeight="1" x14ac:dyDescent="0.2">
      <c r="B2" s="34" t="s">
        <v>392</v>
      </c>
      <c r="C2" s="382">
        <v>8</v>
      </c>
      <c r="D2" s="26"/>
      <c r="E2" s="453" t="s">
        <v>401</v>
      </c>
      <c r="F2" s="454"/>
      <c r="G2" s="455"/>
      <c r="H2" s="35"/>
      <c r="I2" s="35"/>
      <c r="J2" s="35"/>
    </row>
    <row r="3" spans="1:10" ht="17" customHeight="1" x14ac:dyDescent="0.2">
      <c r="B3" s="37"/>
      <c r="C3" s="35"/>
      <c r="D3" s="35"/>
      <c r="E3" s="35"/>
      <c r="F3" s="35"/>
      <c r="G3" s="35"/>
      <c r="H3" s="35"/>
      <c r="I3" s="35"/>
      <c r="J3" s="35"/>
    </row>
    <row r="4" spans="1:10" ht="14" customHeight="1" x14ac:dyDescent="0.2">
      <c r="A4" s="89" t="s">
        <v>53</v>
      </c>
      <c r="B4" s="38" t="s">
        <v>394</v>
      </c>
      <c r="D4" s="35" t="s">
        <v>400</v>
      </c>
      <c r="E4" s="38" t="s">
        <v>384</v>
      </c>
      <c r="F4" s="38" t="s">
        <v>387</v>
      </c>
      <c r="G4" s="38" t="s">
        <v>388</v>
      </c>
      <c r="H4" s="38" t="s">
        <v>389</v>
      </c>
      <c r="I4" s="38" t="s">
        <v>390</v>
      </c>
      <c r="J4" s="38" t="s">
        <v>391</v>
      </c>
    </row>
    <row r="5" spans="1:10" ht="14" customHeight="1" x14ac:dyDescent="0.2">
      <c r="B5" s="37" t="s">
        <v>386</v>
      </c>
      <c r="C5" s="40"/>
      <c r="D5" s="75" t="s">
        <v>397</v>
      </c>
      <c r="E5" s="377">
        <v>100</v>
      </c>
      <c r="F5" s="36">
        <f>SUM(E5*F34)</f>
        <v>4356000</v>
      </c>
      <c r="G5" s="36">
        <f>SUM(E5*G34)</f>
        <v>484000</v>
      </c>
      <c r="H5" s="36">
        <f>SUM(E5*H34)</f>
        <v>0.15624937321000001</v>
      </c>
      <c r="I5" s="36">
        <f>SUM(E5*I34)</f>
        <v>404685.64224000002</v>
      </c>
      <c r="J5" s="36">
        <f>SUM(E5*J34)</f>
        <v>0.40468564224000003</v>
      </c>
    </row>
    <row r="6" spans="1:10" ht="14" customHeight="1" x14ac:dyDescent="0.2">
      <c r="B6" s="378"/>
      <c r="C6" s="40"/>
      <c r="D6" s="75" t="s">
        <v>398</v>
      </c>
      <c r="E6" s="36">
        <f>SUM(C2*E5)</f>
        <v>800</v>
      </c>
      <c r="F6" s="36">
        <f>SUM(E5/F5)</f>
        <v>2.295684113865932E-5</v>
      </c>
      <c r="G6" s="36">
        <f>SUM(E5/G5)</f>
        <v>2.0661157024793388E-4</v>
      </c>
      <c r="H6" s="36">
        <f>SUM(E5/H5)</f>
        <v>640.00256734213872</v>
      </c>
      <c r="I6" s="36">
        <f>SUM(E5/I5)</f>
        <v>2.4710538146716532E-4</v>
      </c>
      <c r="J6" s="36">
        <f>SUM(E5/J5)</f>
        <v>247.10538146716533</v>
      </c>
    </row>
    <row r="7" spans="1:10" ht="14" customHeight="1" x14ac:dyDescent="0.2">
      <c r="B7" s="378"/>
      <c r="C7" s="88">
        <f>SUM(C2*E5)</f>
        <v>800</v>
      </c>
      <c r="D7" s="75" t="s">
        <v>399</v>
      </c>
      <c r="E7" s="379">
        <f>SUM(E6*C23)</f>
        <v>1000000</v>
      </c>
      <c r="F7" s="381">
        <f>SUM(F6*C23)</f>
        <v>2.869605142332415E-2</v>
      </c>
      <c r="G7" s="381">
        <f>SUM(G6*C23)</f>
        <v>0.25826446280991733</v>
      </c>
      <c r="H7" s="41">
        <f>SUM(H6*C23)</f>
        <v>800003.20917767345</v>
      </c>
      <c r="I7" s="380">
        <f>SUM(I6*C23)</f>
        <v>0.30888172683395665</v>
      </c>
      <c r="J7" s="41">
        <f>SUM(J6*C23)</f>
        <v>308881.72683395667</v>
      </c>
    </row>
    <row r="8" spans="1:10" ht="14" customHeight="1" x14ac:dyDescent="0.2">
      <c r="B8" s="378"/>
      <c r="C8" s="384"/>
      <c r="D8" s="75"/>
      <c r="E8" s="385"/>
      <c r="F8" s="386"/>
      <c r="G8" s="386"/>
      <c r="H8" s="387"/>
      <c r="I8" s="388"/>
      <c r="J8" s="387"/>
    </row>
    <row r="9" spans="1:10" ht="14" customHeight="1" x14ac:dyDescent="0.2">
      <c r="A9" s="90" t="s">
        <v>159</v>
      </c>
      <c r="B9" s="60" t="s">
        <v>351</v>
      </c>
      <c r="C9" s="25">
        <v>100</v>
      </c>
      <c r="D9" s="75" t="s">
        <v>381</v>
      </c>
      <c r="E9" s="389">
        <f>SUM(C9*C22)</f>
        <v>500000</v>
      </c>
    </row>
    <row r="10" spans="1:10" ht="14" customHeight="1" x14ac:dyDescent="0.2">
      <c r="A10" s="90" t="s">
        <v>159</v>
      </c>
      <c r="B10" s="60" t="s">
        <v>352</v>
      </c>
      <c r="C10" s="88">
        <f>SUM(C2*E5)</f>
        <v>800</v>
      </c>
      <c r="D10" s="75" t="s">
        <v>380</v>
      </c>
      <c r="E10" s="41">
        <f>SUM(E6*C23)</f>
        <v>1000000</v>
      </c>
      <c r="F10" s="381">
        <f>SUM(F6*C23)</f>
        <v>2.869605142332415E-2</v>
      </c>
      <c r="G10" s="381">
        <f>SUM(G6*C23)</f>
        <v>0.25826446280991733</v>
      </c>
      <c r="H10" s="41">
        <f>SUM(H6*C23)</f>
        <v>800003.20917767345</v>
      </c>
      <c r="I10" s="380">
        <f>SUM(I6*C23)</f>
        <v>0.30888172683395665</v>
      </c>
      <c r="J10" s="41">
        <f>SUM(J6*C23)</f>
        <v>308881.72683395667</v>
      </c>
    </row>
    <row r="11" spans="1:10" ht="14" customHeight="1" x14ac:dyDescent="0.2">
      <c r="A11" s="90" t="s">
        <v>159</v>
      </c>
      <c r="B11" s="372" t="s">
        <v>373</v>
      </c>
      <c r="C11" s="88">
        <f>SUM(C2*E5)</f>
        <v>800</v>
      </c>
      <c r="D11" s="75" t="s">
        <v>380</v>
      </c>
      <c r="E11" s="41">
        <f>SUM(E6*C24)</f>
        <v>1400000</v>
      </c>
      <c r="F11" s="381">
        <f>SUM(F6*C24)</f>
        <v>4.017447199265381E-2</v>
      </c>
      <c r="G11" s="381">
        <f>SUM(G6*C24)</f>
        <v>0.36157024793388431</v>
      </c>
      <c r="H11" s="41">
        <f>SUM(H6*C24)</f>
        <v>1120004.4928487428</v>
      </c>
      <c r="I11" s="380">
        <f>SUM(I6*C24)</f>
        <v>0.43243441756753931</v>
      </c>
      <c r="J11" s="41">
        <f>SUM(J6*C24)</f>
        <v>432434.41756753932</v>
      </c>
    </row>
    <row r="12" spans="1:10" ht="14" customHeight="1" x14ac:dyDescent="0.2">
      <c r="A12" s="90" t="s">
        <v>159</v>
      </c>
      <c r="B12" s="373" t="s">
        <v>402</v>
      </c>
      <c r="C12" s="88">
        <f>SUM(C2*E5)/50</f>
        <v>16</v>
      </c>
      <c r="D12" s="75" t="s">
        <v>385</v>
      </c>
      <c r="E12" s="41">
        <f>SUM(C12*C25)/50</f>
        <v>160</v>
      </c>
      <c r="F12" s="381">
        <f>SUM(F6*C25)/50</f>
        <v>2.2956841138659318E-4</v>
      </c>
      <c r="G12" s="381">
        <f>SUM(G6*C25)/50</f>
        <v>2.0661157024793389E-3</v>
      </c>
      <c r="H12" s="41">
        <f>SUM(H6*C25)/50</f>
        <v>6400.0256734213872</v>
      </c>
      <c r="I12" s="380">
        <f>SUM(I6*C25)/50</f>
        <v>2.471053814671653E-3</v>
      </c>
      <c r="J12" s="41">
        <f>SUM(J6*C25)/50</f>
        <v>2471.0538146716535</v>
      </c>
    </row>
    <row r="13" spans="1:10" ht="14" customHeight="1" x14ac:dyDescent="0.2">
      <c r="A13" s="90" t="s">
        <v>159</v>
      </c>
      <c r="B13" s="60" t="s">
        <v>403</v>
      </c>
      <c r="C13" s="88">
        <f>SUM(C2*E5)/20</f>
        <v>40</v>
      </c>
      <c r="D13" s="75" t="s">
        <v>385</v>
      </c>
      <c r="E13" s="41">
        <f>SUM(C13*C26)/20</f>
        <v>1000</v>
      </c>
      <c r="F13" s="381">
        <f>SUM(F6*C26)/20</f>
        <v>5.7392102846648299E-4</v>
      </c>
      <c r="G13" s="381">
        <f>SUM(G6*C26)/20</f>
        <v>5.1652892561983473E-3</v>
      </c>
      <c r="H13" s="41">
        <f>SUM(H6*C26)/20</f>
        <v>16000.064183553468</v>
      </c>
      <c r="I13" s="380">
        <f>SUM(I6*C26)/20</f>
        <v>6.177634536679133E-3</v>
      </c>
      <c r="J13" s="41">
        <f>SUM(J6*C26)/20</f>
        <v>6177.6345366791338</v>
      </c>
    </row>
    <row r="14" spans="1:10" ht="14" customHeight="1" x14ac:dyDescent="0.2">
      <c r="A14" s="90" t="s">
        <v>159</v>
      </c>
      <c r="B14" s="60" t="s">
        <v>404</v>
      </c>
      <c r="C14" s="88">
        <f>SUM(C2*E5)/100</f>
        <v>8</v>
      </c>
      <c r="D14" s="75" t="s">
        <v>385</v>
      </c>
      <c r="E14" s="41">
        <f>SUM(C14*C23)/100</f>
        <v>100</v>
      </c>
      <c r="F14" s="381">
        <f>SUM(F6*C27)/100</f>
        <v>1.1478420569329659E-4</v>
      </c>
      <c r="G14" s="381">
        <f>SUM(G6*C27)/100</f>
        <v>1.0330578512396695E-3</v>
      </c>
      <c r="H14" s="41">
        <f>SUM(H6*C27)/100</f>
        <v>3200.0128367106936</v>
      </c>
      <c r="I14" s="380">
        <f>SUM(I6*C27)/100</f>
        <v>1.2355269073358265E-3</v>
      </c>
      <c r="J14" s="41">
        <f>SUM(J6*C27)/100</f>
        <v>1235.5269073358268</v>
      </c>
    </row>
    <row r="15" spans="1:10" ht="14" customHeight="1" x14ac:dyDescent="0.2">
      <c r="A15" s="90" t="s">
        <v>159</v>
      </c>
      <c r="B15" s="60" t="s">
        <v>405</v>
      </c>
      <c r="C15" s="88">
        <f>SUM(C2*E5)/10</f>
        <v>80</v>
      </c>
      <c r="D15" s="75" t="s">
        <v>385</v>
      </c>
      <c r="E15" s="41">
        <f>SUM(C15*C23)/10</f>
        <v>10000</v>
      </c>
      <c r="F15" s="381">
        <f>SUM(F6*C28)/10</f>
        <v>1.147842056932966E-3</v>
      </c>
      <c r="G15" s="381">
        <f>SUM(G6*C28)/10</f>
        <v>1.0330578512396695E-2</v>
      </c>
      <c r="H15" s="41">
        <f>SUM(H6*C28)/10</f>
        <v>32000.128367106936</v>
      </c>
      <c r="I15" s="380">
        <f>SUM(I6*C28)/10</f>
        <v>1.2355269073358266E-2</v>
      </c>
      <c r="J15" s="41">
        <f>SUM(J6*C28)/10</f>
        <v>12355.269073358268</v>
      </c>
    </row>
    <row r="16" spans="1:10" ht="14" customHeight="1" x14ac:dyDescent="0.2">
      <c r="B16" s="37"/>
      <c r="C16" s="40"/>
      <c r="D16" s="75"/>
      <c r="E16" s="41"/>
      <c r="F16" s="41">
        <f t="shared" ref="F16:F19" si="0">SUM(E16)*24</f>
        <v>0</v>
      </c>
      <c r="G16" s="41"/>
      <c r="H16" s="41">
        <f t="shared" ref="H16:H19" si="1">SUM(F16)*25</f>
        <v>0</v>
      </c>
      <c r="I16" s="41">
        <f t="shared" ref="I16:I19" si="2">SUM(F16)*365/4</f>
        <v>0</v>
      </c>
      <c r="J16" s="41">
        <f t="shared" ref="J16:J19" si="3">SUM(F16)*350</f>
        <v>0</v>
      </c>
    </row>
    <row r="17" spans="1:10" ht="14" customHeight="1" x14ac:dyDescent="0.2">
      <c r="B17" s="37" t="s">
        <v>110</v>
      </c>
      <c r="C17" s="88">
        <f>SUM(C7/2200)</f>
        <v>0.36363636363636365</v>
      </c>
      <c r="D17" s="75" t="s">
        <v>111</v>
      </c>
      <c r="E17" s="41">
        <f>SUM(C17)*C29</f>
        <v>0.61818181818181817</v>
      </c>
      <c r="F17" s="41">
        <f t="shared" si="0"/>
        <v>14.836363636363636</v>
      </c>
      <c r="G17" s="41">
        <f>SUM(F17)*7</f>
        <v>103.85454545454544</v>
      </c>
      <c r="H17" s="41">
        <f t="shared" si="1"/>
        <v>370.90909090909088</v>
      </c>
      <c r="I17" s="41">
        <f t="shared" si="2"/>
        <v>1353.8181818181818</v>
      </c>
      <c r="J17" s="41">
        <f t="shared" si="3"/>
        <v>5192.727272727273</v>
      </c>
    </row>
    <row r="18" spans="1:10" ht="14" customHeight="1" x14ac:dyDescent="0.2">
      <c r="A18" s="90" t="s">
        <v>159</v>
      </c>
      <c r="B18" s="37" t="s">
        <v>118</v>
      </c>
      <c r="C18" s="88">
        <v>10</v>
      </c>
      <c r="D18" s="75" t="s">
        <v>113</v>
      </c>
      <c r="E18" s="41">
        <f>SUM(C18)*C29</f>
        <v>17</v>
      </c>
      <c r="F18" s="41">
        <f t="shared" si="0"/>
        <v>408</v>
      </c>
      <c r="G18" s="41">
        <f>SUM(F18)*7</f>
        <v>2856</v>
      </c>
      <c r="H18" s="41">
        <f t="shared" si="1"/>
        <v>10200</v>
      </c>
      <c r="I18" s="41">
        <f t="shared" si="2"/>
        <v>37230</v>
      </c>
      <c r="J18" s="41">
        <f t="shared" si="3"/>
        <v>142800</v>
      </c>
    </row>
    <row r="19" spans="1:10" ht="14" customHeight="1" x14ac:dyDescent="0.2">
      <c r="B19" s="37" t="s">
        <v>114</v>
      </c>
      <c r="C19" s="36">
        <v>0</v>
      </c>
      <c r="D19" s="75" t="s">
        <v>115</v>
      </c>
      <c r="E19" s="41">
        <f>SUM(C19*1000)*C28</f>
        <v>0</v>
      </c>
      <c r="F19" s="41">
        <f t="shared" si="0"/>
        <v>0</v>
      </c>
      <c r="G19" s="41">
        <f>SUM(F19)*7</f>
        <v>0</v>
      </c>
      <c r="H19" s="41">
        <f t="shared" si="1"/>
        <v>0</v>
      </c>
      <c r="I19" s="41">
        <f t="shared" si="2"/>
        <v>0</v>
      </c>
      <c r="J19" s="41">
        <f t="shared" si="3"/>
        <v>0</v>
      </c>
    </row>
    <row r="20" spans="1:10" ht="14" customHeight="1" x14ac:dyDescent="0.2">
      <c r="B20" s="37"/>
      <c r="C20" s="35"/>
      <c r="D20" s="35"/>
      <c r="E20" s="41">
        <f>SUM(E7:E15)</f>
        <v>3911260</v>
      </c>
      <c r="F20" s="41">
        <f>SUM(F7:F19)</f>
        <v>422.93599632690541</v>
      </c>
      <c r="G20" s="41">
        <f>SUM(G7:G19)</f>
        <v>2960.7512396694215</v>
      </c>
      <c r="H20" s="41">
        <f>SUM(H7:H19)</f>
        <v>2788182.0513557913</v>
      </c>
      <c r="I20" s="41">
        <f>SUM(I7:I19)</f>
        <v>38584.890619173748</v>
      </c>
      <c r="J20" s="41">
        <f>SUM(J7:J19)</f>
        <v>1220430.0828402247</v>
      </c>
    </row>
    <row r="21" spans="1:10" ht="14" customHeight="1" x14ac:dyDescent="0.2">
      <c r="B21" s="450" t="s">
        <v>116</v>
      </c>
      <c r="C21" s="451"/>
      <c r="D21" s="452"/>
      <c r="E21" s="35"/>
      <c r="F21" s="35"/>
      <c r="G21" s="35"/>
      <c r="H21" s="35"/>
      <c r="I21" s="35"/>
      <c r="J21" s="35"/>
    </row>
    <row r="22" spans="1:10" ht="14" customHeight="1" x14ac:dyDescent="0.2">
      <c r="B22" s="375" t="s">
        <v>351</v>
      </c>
      <c r="C22" s="101">
        <v>5000</v>
      </c>
      <c r="D22" s="75" t="s">
        <v>381</v>
      </c>
      <c r="E22" s="35"/>
      <c r="F22" s="35"/>
      <c r="G22" s="35"/>
      <c r="H22" s="35"/>
      <c r="I22" s="35"/>
      <c r="J22" s="35"/>
    </row>
    <row r="23" spans="1:10" ht="14" customHeight="1" x14ac:dyDescent="0.2">
      <c r="B23" s="375" t="s">
        <v>352</v>
      </c>
      <c r="C23" s="101">
        <v>1250</v>
      </c>
      <c r="D23" s="75" t="s">
        <v>385</v>
      </c>
      <c r="E23" s="35"/>
      <c r="F23" s="35"/>
      <c r="G23" s="35"/>
      <c r="H23" s="35"/>
      <c r="I23" s="35"/>
      <c r="J23" s="35"/>
    </row>
    <row r="24" spans="1:10" ht="14" customHeight="1" x14ac:dyDescent="0.2">
      <c r="B24" s="372" t="s">
        <v>373</v>
      </c>
      <c r="C24" s="101">
        <v>1750</v>
      </c>
      <c r="D24" s="75" t="s">
        <v>385</v>
      </c>
      <c r="E24" s="35"/>
      <c r="F24" s="35"/>
      <c r="G24" s="35"/>
      <c r="H24" s="35"/>
      <c r="I24" s="35"/>
      <c r="J24" s="35"/>
    </row>
    <row r="25" spans="1:10" ht="14" customHeight="1" x14ac:dyDescent="0.2">
      <c r="B25" s="376" t="s">
        <v>354</v>
      </c>
      <c r="C25" s="101">
        <v>500</v>
      </c>
      <c r="D25" s="75" t="s">
        <v>108</v>
      </c>
      <c r="E25" s="35"/>
      <c r="F25" s="35"/>
      <c r="G25" s="35"/>
      <c r="H25" s="35"/>
      <c r="I25" s="35"/>
      <c r="J25" s="35"/>
    </row>
    <row r="26" spans="1:10" ht="14" customHeight="1" x14ac:dyDescent="0.2">
      <c r="B26" s="374" t="s">
        <v>355</v>
      </c>
      <c r="C26" s="101">
        <v>500</v>
      </c>
      <c r="D26" s="75" t="s">
        <v>108</v>
      </c>
      <c r="E26" s="35"/>
      <c r="F26" s="35"/>
      <c r="G26" s="35"/>
      <c r="H26" s="35"/>
      <c r="I26" s="35"/>
      <c r="J26" s="35"/>
    </row>
    <row r="27" spans="1:10" ht="14" customHeight="1" x14ac:dyDescent="0.2">
      <c r="B27" s="374" t="s">
        <v>356</v>
      </c>
      <c r="C27" s="101">
        <v>500</v>
      </c>
      <c r="D27" s="75" t="s">
        <v>108</v>
      </c>
      <c r="E27" s="35"/>
      <c r="F27" s="35"/>
      <c r="G27" s="35"/>
      <c r="H27" s="35"/>
      <c r="I27" s="35"/>
      <c r="J27" s="35"/>
    </row>
    <row r="28" spans="1:10" ht="14" customHeight="1" x14ac:dyDescent="0.2">
      <c r="B28" s="374" t="s">
        <v>357</v>
      </c>
      <c r="C28" s="101">
        <v>500</v>
      </c>
      <c r="D28" s="75" t="s">
        <v>117</v>
      </c>
      <c r="E28" s="35"/>
      <c r="F28" s="35"/>
      <c r="G28" s="35"/>
      <c r="H28" s="35"/>
      <c r="I28" s="35"/>
      <c r="J28" s="35"/>
    </row>
    <row r="29" spans="1:10" ht="14" customHeight="1" x14ac:dyDescent="0.2">
      <c r="B29" s="37" t="s">
        <v>118</v>
      </c>
      <c r="C29" s="101">
        <v>1.7</v>
      </c>
      <c r="D29" s="75" t="s">
        <v>136</v>
      </c>
      <c r="E29" s="42"/>
      <c r="F29" s="35"/>
      <c r="G29" s="35"/>
      <c r="H29" s="35"/>
      <c r="I29" s="35"/>
      <c r="J29" s="35"/>
    </row>
    <row r="30" spans="1:10" ht="14" customHeight="1" x14ac:dyDescent="0.2">
      <c r="B30" s="37"/>
      <c r="C30" s="35"/>
      <c r="D30" s="35"/>
      <c r="E30" s="35"/>
      <c r="F30" s="35"/>
      <c r="G30" s="35"/>
      <c r="H30" s="35"/>
      <c r="I30" s="35"/>
      <c r="J30" s="35"/>
    </row>
    <row r="33" spans="3:10" ht="15" x14ac:dyDescent="0.2">
      <c r="C33" s="39" t="s">
        <v>109</v>
      </c>
      <c r="E33" s="38" t="s">
        <v>384</v>
      </c>
      <c r="F33" s="38" t="s">
        <v>387</v>
      </c>
      <c r="G33" s="38" t="s">
        <v>388</v>
      </c>
      <c r="H33" s="38" t="s">
        <v>389</v>
      </c>
      <c r="I33" s="38" t="s">
        <v>390</v>
      </c>
      <c r="J33" s="38" t="s">
        <v>391</v>
      </c>
    </row>
    <row r="34" spans="3:10" x14ac:dyDescent="0.2">
      <c r="E34" s="36">
        <v>1</v>
      </c>
      <c r="F34" s="36">
        <v>43560</v>
      </c>
      <c r="G34" s="36">
        <v>4840</v>
      </c>
      <c r="H34" s="36">
        <v>1.5624937321000001E-3</v>
      </c>
      <c r="I34" s="36">
        <v>4046.8564224000002</v>
      </c>
      <c r="J34" s="36">
        <v>4.0468564224000001E-3</v>
      </c>
    </row>
  </sheetData>
  <mergeCells count="2">
    <mergeCell ref="B21:D21"/>
    <mergeCell ref="E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2FC9E-9E05-0343-A36F-8CA02F4724D9}">
  <dimension ref="A1:F38"/>
  <sheetViews>
    <sheetView workbookViewId="0">
      <selection activeCell="P57" sqref="P57"/>
    </sheetView>
  </sheetViews>
  <sheetFormatPr baseColWidth="10" defaultRowHeight="13" x14ac:dyDescent="0.15"/>
  <cols>
    <col min="1" max="1" width="68.1640625" customWidth="1"/>
  </cols>
  <sheetData>
    <row r="1" spans="1:6" ht="19" x14ac:dyDescent="0.25">
      <c r="A1" s="432" t="s">
        <v>470</v>
      </c>
    </row>
    <row r="2" spans="1:6" ht="19" x14ac:dyDescent="0.25">
      <c r="A2" s="433">
        <v>1340</v>
      </c>
    </row>
    <row r="4" spans="1:6" ht="19" x14ac:dyDescent="0.25">
      <c r="A4" s="432" t="s">
        <v>471</v>
      </c>
      <c r="B4" s="434"/>
      <c r="C4" s="434"/>
      <c r="D4" s="434"/>
      <c r="E4" s="434"/>
      <c r="F4" s="434"/>
    </row>
    <row r="5" spans="1:6" ht="19" x14ac:dyDescent="0.25">
      <c r="A5" s="432" t="s">
        <v>472</v>
      </c>
      <c r="B5" s="432" t="s">
        <v>473</v>
      </c>
      <c r="C5" s="432"/>
      <c r="D5" s="432" t="s">
        <v>474</v>
      </c>
    </row>
    <row r="6" spans="1:6" ht="19" x14ac:dyDescent="0.25">
      <c r="A6" s="432" t="s">
        <v>475</v>
      </c>
      <c r="B6" s="432">
        <v>2</v>
      </c>
      <c r="C6" s="432"/>
      <c r="D6" s="432" t="s">
        <v>476</v>
      </c>
    </row>
    <row r="7" spans="1:6" ht="19" x14ac:dyDescent="0.25">
      <c r="A7" s="432" t="s">
        <v>477</v>
      </c>
      <c r="B7" s="432" t="s">
        <v>478</v>
      </c>
      <c r="C7" s="432"/>
      <c r="D7" s="432" t="s">
        <v>479</v>
      </c>
      <c r="E7" s="432"/>
    </row>
    <row r="8" spans="1:6" ht="19" x14ac:dyDescent="0.25">
      <c r="A8" s="432" t="s">
        <v>480</v>
      </c>
      <c r="B8" s="432" t="s">
        <v>481</v>
      </c>
      <c r="C8" s="432"/>
      <c r="D8" s="432"/>
      <c r="E8" s="432"/>
      <c r="F8" s="432"/>
    </row>
    <row r="9" spans="1:6" ht="19" x14ac:dyDescent="0.25">
      <c r="A9" s="432" t="s">
        <v>482</v>
      </c>
      <c r="B9" s="432" t="s">
        <v>483</v>
      </c>
      <c r="C9" s="434"/>
      <c r="D9" s="432"/>
      <c r="E9" s="432"/>
      <c r="F9" s="432"/>
    </row>
    <row r="10" spans="1:6" ht="19" x14ac:dyDescent="0.25">
      <c r="A10" s="432" t="s">
        <v>484</v>
      </c>
      <c r="B10" s="432" t="s">
        <v>485</v>
      </c>
      <c r="C10" s="434"/>
      <c r="D10" s="432"/>
      <c r="E10" s="432"/>
      <c r="F10" s="432"/>
    </row>
    <row r="11" spans="1:6" ht="19" x14ac:dyDescent="0.25">
      <c r="A11" s="432" t="s">
        <v>486</v>
      </c>
      <c r="B11" s="432" t="s">
        <v>487</v>
      </c>
      <c r="C11" s="434"/>
      <c r="D11" s="432"/>
      <c r="E11" s="432"/>
      <c r="F11" s="432"/>
    </row>
    <row r="12" spans="1:6" ht="19" x14ac:dyDescent="0.25">
      <c r="A12" s="432" t="s">
        <v>488</v>
      </c>
      <c r="B12" s="432">
        <v>17</v>
      </c>
      <c r="C12" s="432" t="s">
        <v>489</v>
      </c>
      <c r="D12" s="434"/>
      <c r="E12" s="434"/>
      <c r="F12" s="434"/>
    </row>
    <row r="13" spans="1:6" ht="19" x14ac:dyDescent="0.25">
      <c r="A13" s="432" t="s">
        <v>490</v>
      </c>
      <c r="B13" s="432">
        <v>218</v>
      </c>
      <c r="C13" s="434"/>
      <c r="D13" s="434"/>
      <c r="E13" s="434"/>
      <c r="F13" s="434"/>
    </row>
    <row r="15" spans="1:6" ht="19" x14ac:dyDescent="0.25">
      <c r="A15" s="432" t="s">
        <v>249</v>
      </c>
      <c r="B15" s="434"/>
      <c r="C15" s="434"/>
      <c r="D15" s="434"/>
      <c r="E15" s="434"/>
      <c r="F15" s="434"/>
    </row>
    <row r="16" spans="1:6" ht="19" x14ac:dyDescent="0.25">
      <c r="A16" s="432" t="s">
        <v>491</v>
      </c>
    </row>
    <row r="17" spans="1:6" ht="15" x14ac:dyDescent="0.2">
      <c r="A17" s="434"/>
      <c r="B17" s="434"/>
      <c r="C17" s="434"/>
      <c r="D17" s="434"/>
      <c r="E17" s="434"/>
      <c r="F17" s="434"/>
    </row>
    <row r="18" spans="1:6" ht="15" x14ac:dyDescent="0.2">
      <c r="A18" s="434"/>
      <c r="B18" s="434"/>
      <c r="C18" s="434"/>
      <c r="D18" s="434"/>
      <c r="E18" s="434"/>
      <c r="F18" s="434"/>
    </row>
    <row r="19" spans="1:6" ht="19" x14ac:dyDescent="0.25">
      <c r="A19" s="432" t="s">
        <v>492</v>
      </c>
      <c r="B19" s="432"/>
      <c r="C19" s="432"/>
      <c r="D19" s="432" t="s">
        <v>493</v>
      </c>
      <c r="E19" s="432"/>
      <c r="F19" s="434"/>
    </row>
    <row r="20" spans="1:6" ht="19" x14ac:dyDescent="0.25">
      <c r="A20" s="432" t="s">
        <v>494</v>
      </c>
      <c r="B20" s="435">
        <v>7900</v>
      </c>
      <c r="C20" s="432"/>
      <c r="D20" s="434"/>
    </row>
    <row r="21" spans="1:6" ht="19" x14ac:dyDescent="0.25">
      <c r="A21" s="432" t="s">
        <v>495</v>
      </c>
      <c r="B21" s="435">
        <v>12900</v>
      </c>
      <c r="C21" s="432"/>
      <c r="D21" s="434"/>
    </row>
    <row r="22" spans="1:6" ht="19" x14ac:dyDescent="0.25">
      <c r="A22" s="432" t="s">
        <v>496</v>
      </c>
      <c r="B22" s="434"/>
      <c r="C22" s="434"/>
      <c r="D22" s="435">
        <v>70000</v>
      </c>
      <c r="E22" s="434"/>
      <c r="F22" s="434"/>
    </row>
    <row r="23" spans="1:6" ht="15" x14ac:dyDescent="0.2">
      <c r="A23" s="434"/>
      <c r="B23" s="434"/>
      <c r="C23" s="434"/>
      <c r="D23" s="434"/>
      <c r="E23" s="434"/>
      <c r="F23" s="434"/>
    </row>
    <row r="24" spans="1:6" ht="15" x14ac:dyDescent="0.2">
      <c r="A24" s="434" t="s">
        <v>197</v>
      </c>
      <c r="B24" s="434"/>
      <c r="C24" s="434"/>
      <c r="D24" s="434"/>
      <c r="E24" s="434"/>
      <c r="F24" s="434"/>
    </row>
    <row r="25" spans="1:6" ht="19" x14ac:dyDescent="0.25">
      <c r="A25" s="432" t="s">
        <v>497</v>
      </c>
      <c r="B25" s="434"/>
    </row>
    <row r="26" spans="1:6" ht="19" x14ac:dyDescent="0.25">
      <c r="A26" s="432" t="s">
        <v>498</v>
      </c>
      <c r="B26" s="434"/>
      <c r="C26" s="434"/>
      <c r="D26" s="434"/>
    </row>
    <row r="27" spans="1:6" ht="19" x14ac:dyDescent="0.25">
      <c r="A27" s="432" t="s">
        <v>499</v>
      </c>
      <c r="B27" s="434"/>
      <c r="C27" s="434"/>
      <c r="D27" s="434"/>
    </row>
    <row r="28" spans="1:6" ht="19" x14ac:dyDescent="0.25">
      <c r="A28" s="432" t="s">
        <v>500</v>
      </c>
      <c r="B28" s="434"/>
    </row>
    <row r="29" spans="1:6" ht="19" x14ac:dyDescent="0.25">
      <c r="A29" s="432" t="s">
        <v>501</v>
      </c>
      <c r="B29" s="434"/>
      <c r="C29" s="434"/>
    </row>
    <row r="31" spans="1:6" ht="19" x14ac:dyDescent="0.25">
      <c r="A31" s="432" t="s">
        <v>502</v>
      </c>
      <c r="B31" s="434"/>
      <c r="C31" s="434"/>
      <c r="D31" s="434"/>
      <c r="E31" s="434"/>
      <c r="F31" s="434"/>
    </row>
    <row r="32" spans="1:6" ht="19" x14ac:dyDescent="0.25">
      <c r="A32" s="432" t="s">
        <v>503</v>
      </c>
      <c r="B32" s="434"/>
      <c r="C32" s="434"/>
      <c r="D32" s="434"/>
      <c r="E32" s="434"/>
      <c r="F32" s="434"/>
    </row>
    <row r="33" spans="1:6" ht="19" x14ac:dyDescent="0.25">
      <c r="A33" s="432" t="s">
        <v>504</v>
      </c>
      <c r="B33" s="434"/>
      <c r="C33" s="434"/>
      <c r="D33" s="434"/>
      <c r="E33" s="434"/>
      <c r="F33" s="434"/>
    </row>
    <row r="34" spans="1:6" ht="19" x14ac:dyDescent="0.25">
      <c r="A34" s="432" t="s">
        <v>505</v>
      </c>
      <c r="B34" s="434"/>
      <c r="C34" s="434"/>
      <c r="D34" s="434"/>
      <c r="E34" s="434"/>
      <c r="F34" s="434"/>
    </row>
    <row r="35" spans="1:6" ht="19" x14ac:dyDescent="0.25">
      <c r="A35" s="432" t="s">
        <v>506</v>
      </c>
      <c r="B35" s="434"/>
      <c r="C35" s="434"/>
      <c r="D35" s="434"/>
      <c r="E35" s="434"/>
      <c r="F35" s="434"/>
    </row>
    <row r="36" spans="1:6" ht="19" x14ac:dyDescent="0.25">
      <c r="A36" s="432" t="s">
        <v>507</v>
      </c>
      <c r="B36" s="434"/>
      <c r="C36" s="434"/>
      <c r="D36" s="434"/>
      <c r="E36" s="434"/>
      <c r="F36" s="434"/>
    </row>
    <row r="37" spans="1:6" ht="15" x14ac:dyDescent="0.2">
      <c r="A37" s="434"/>
      <c r="B37" s="434"/>
      <c r="C37" s="434"/>
      <c r="D37" s="434"/>
      <c r="E37" s="434"/>
      <c r="F37" s="434"/>
    </row>
    <row r="38" spans="1:6" ht="19" x14ac:dyDescent="0.25">
      <c r="A38" s="432" t="s">
        <v>508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E98A-5308-154B-B53C-BFF7CC7C5EF8}">
  <dimension ref="A1:BK50"/>
  <sheetViews>
    <sheetView topLeftCell="A17" zoomScale="150" zoomScaleNormal="150" workbookViewId="0">
      <selection sqref="A1:O1"/>
    </sheetView>
  </sheetViews>
  <sheetFormatPr baseColWidth="10" defaultColWidth="8.83203125" defaultRowHeight="15" customHeight="1" x14ac:dyDescent="0.2"/>
  <cols>
    <col min="1" max="1" width="3.33203125" style="44" customWidth="1"/>
    <col min="2" max="2" width="23.33203125" style="45" customWidth="1"/>
    <col min="3" max="3" width="10.6640625" style="45" bestFit="1" customWidth="1"/>
    <col min="4" max="4" width="2.5" style="45" customWidth="1"/>
    <col min="5" max="5" width="15.83203125" style="24" customWidth="1"/>
    <col min="6" max="6" width="6.83203125" style="24" customWidth="1"/>
    <col min="7" max="7" width="2.5" style="27" customWidth="1"/>
    <col min="8" max="8" width="15.83203125" style="24" customWidth="1"/>
    <col min="9" max="9" width="6.83203125" style="236" customWidth="1"/>
    <col min="10" max="10" width="2.6640625" style="24" customWidth="1"/>
    <col min="11" max="11" width="15.83203125" style="24" customWidth="1"/>
    <col min="12" max="12" width="6.83203125" style="236" customWidth="1"/>
    <col min="13" max="13" width="2.6640625" style="24" customWidth="1"/>
    <col min="14" max="14" width="15.83203125" style="24" customWidth="1"/>
    <col min="15" max="15" width="6.83203125" style="230" customWidth="1"/>
    <col min="16" max="16" width="2.6640625" style="43" customWidth="1"/>
    <col min="17" max="17" width="15.83203125" style="43" customWidth="1"/>
    <col min="18" max="18" width="6.83203125" style="43" customWidth="1"/>
    <col min="19" max="19" width="2.5" style="43" customWidth="1"/>
    <col min="20" max="20" width="15.83203125" style="43" customWidth="1"/>
    <col min="21" max="21" width="6.83203125" style="43" customWidth="1"/>
    <col min="22" max="22" width="2.6640625" style="43" customWidth="1"/>
    <col min="23" max="23" width="15.83203125" style="43" customWidth="1"/>
    <col min="24" max="24" width="6.83203125" style="43" customWidth="1"/>
    <col min="25" max="25" width="2.6640625" style="43" customWidth="1"/>
    <col min="26" max="26" width="15.83203125" style="43" customWidth="1"/>
    <col min="27" max="27" width="6.83203125" style="43" customWidth="1"/>
    <col min="28" max="28" width="2.6640625" style="43" customWidth="1"/>
    <col min="29" max="29" width="15.83203125" style="43" customWidth="1"/>
    <col min="30" max="30" width="6.83203125" style="43" customWidth="1"/>
    <col min="31" max="31" width="2.5" style="43" customWidth="1"/>
    <col min="32" max="32" width="15.83203125" style="43" customWidth="1"/>
    <col min="33" max="33" width="6.83203125" style="43" customWidth="1"/>
    <col min="34" max="34" width="2.6640625" style="43" customWidth="1"/>
    <col min="35" max="35" width="15.83203125" style="43" customWidth="1"/>
    <col min="36" max="36" width="6.83203125" style="43" customWidth="1"/>
    <col min="37" max="37" width="2.6640625" style="43" customWidth="1"/>
    <col min="38" max="38" width="15.83203125" style="43" customWidth="1"/>
    <col min="39" max="39" width="6.83203125" style="43" customWidth="1"/>
    <col min="40" max="40" width="2.6640625" style="43" customWidth="1"/>
    <col min="41" max="41" width="15.83203125" style="43" customWidth="1"/>
    <col min="42" max="42" width="6.83203125" style="43" customWidth="1"/>
    <col min="43" max="43" width="2.5" style="43" customWidth="1"/>
    <col min="44" max="44" width="15.83203125" style="43" customWidth="1"/>
    <col min="45" max="45" width="6.83203125" style="43" customWidth="1"/>
    <col min="46" max="46" width="2.6640625" style="43" customWidth="1"/>
    <col min="47" max="47" width="15.83203125" style="43" customWidth="1"/>
    <col min="48" max="48" width="6.83203125" style="43" customWidth="1"/>
    <col min="49" max="49" width="2.6640625" style="43" customWidth="1"/>
    <col min="50" max="50" width="15.83203125" style="43" customWidth="1"/>
    <col min="51" max="51" width="6.83203125" style="43" customWidth="1"/>
    <col min="52" max="52" width="2.6640625" style="43" customWidth="1"/>
    <col min="53" max="53" width="15.83203125" style="43" customWidth="1"/>
    <col min="54" max="54" width="6.83203125" style="43" customWidth="1"/>
    <col min="55" max="55" width="2.5" style="43" customWidth="1"/>
    <col min="56" max="56" width="15.83203125" style="43" customWidth="1"/>
    <col min="57" max="57" width="6.83203125" style="43" customWidth="1"/>
    <col min="58" max="58" width="2.6640625" style="43" customWidth="1"/>
    <col min="59" max="59" width="15.83203125" style="43" customWidth="1"/>
    <col min="60" max="60" width="6.83203125" style="43" customWidth="1"/>
    <col min="61" max="61" width="2.6640625" style="43" customWidth="1"/>
    <col min="62" max="62" width="15.83203125" style="43" customWidth="1"/>
    <col min="63" max="63" width="6.83203125" style="43" customWidth="1"/>
    <col min="64" max="16384" width="8.83203125" style="43"/>
  </cols>
  <sheetData>
    <row r="1" spans="1:63" ht="31" customHeight="1" x14ac:dyDescent="0.3">
      <c r="A1" s="438" t="str">
        <f>'Title Page'!$A$1</f>
        <v>ONEARTH MISSONX</v>
      </c>
      <c r="B1" s="438"/>
      <c r="C1" s="438"/>
      <c r="D1" s="438"/>
      <c r="E1" s="438"/>
      <c r="F1" s="438"/>
      <c r="G1" s="438"/>
      <c r="H1" s="438"/>
      <c r="I1" s="438"/>
      <c r="J1" s="438"/>
      <c r="K1" s="438"/>
      <c r="L1" s="438"/>
      <c r="M1" s="438"/>
      <c r="N1" s="438"/>
      <c r="O1" s="438"/>
    </row>
    <row r="2" spans="1:63" ht="15" customHeight="1" x14ac:dyDescent="0.2">
      <c r="A2" s="439" t="s">
        <v>218</v>
      </c>
      <c r="B2" s="439"/>
      <c r="C2" s="439"/>
      <c r="D2" s="439"/>
      <c r="E2" s="439"/>
      <c r="F2" s="439"/>
      <c r="G2" s="439"/>
      <c r="H2" s="439"/>
      <c r="I2" s="439"/>
      <c r="J2" s="439"/>
      <c r="K2" s="439"/>
      <c r="L2" s="439"/>
      <c r="M2" s="439"/>
      <c r="N2" s="439"/>
      <c r="O2" s="439"/>
    </row>
    <row r="3" spans="1:63" ht="15" customHeight="1" x14ac:dyDescent="0.2">
      <c r="A3" s="439" t="s">
        <v>289</v>
      </c>
      <c r="B3" s="439"/>
      <c r="C3" s="439"/>
      <c r="D3" s="439"/>
      <c r="E3" s="439"/>
      <c r="F3" s="439"/>
      <c r="G3" s="439"/>
      <c r="H3" s="439"/>
      <c r="I3" s="439"/>
      <c r="J3" s="439"/>
      <c r="K3" s="439"/>
      <c r="L3" s="439"/>
      <c r="M3" s="439"/>
      <c r="N3" s="439"/>
      <c r="O3" s="439"/>
    </row>
    <row r="4" spans="1:63" ht="15" customHeight="1" x14ac:dyDescent="0.2">
      <c r="A4" s="44" t="s">
        <v>63</v>
      </c>
      <c r="C4" s="45" t="s">
        <v>383</v>
      </c>
      <c r="Q4" s="24"/>
      <c r="R4" s="24"/>
      <c r="S4" s="27"/>
      <c r="T4" s="24"/>
      <c r="U4" s="236"/>
      <c r="V4" s="24"/>
      <c r="W4" s="24"/>
      <c r="X4" s="236"/>
      <c r="Y4" s="24"/>
      <c r="Z4" s="24"/>
      <c r="AA4" s="230"/>
      <c r="AC4" s="24"/>
      <c r="AD4" s="24"/>
      <c r="AE4" s="27"/>
      <c r="AF4" s="24"/>
      <c r="AG4" s="236"/>
      <c r="AH4" s="24"/>
      <c r="AI4" s="24"/>
      <c r="AJ4" s="236"/>
      <c r="AK4" s="24"/>
      <c r="AL4" s="24"/>
      <c r="AM4" s="230"/>
      <c r="AO4" s="24"/>
      <c r="AP4" s="24"/>
      <c r="AQ4" s="27"/>
      <c r="AR4" s="24"/>
      <c r="AS4" s="236"/>
      <c r="AT4" s="24"/>
      <c r="AU4" s="24"/>
      <c r="AV4" s="236"/>
      <c r="AW4" s="24"/>
      <c r="AX4" s="24"/>
      <c r="AY4" s="230"/>
      <c r="BA4" s="24"/>
      <c r="BB4" s="24"/>
      <c r="BC4" s="27"/>
      <c r="BD4" s="24"/>
      <c r="BE4" s="236"/>
      <c r="BF4" s="24"/>
      <c r="BG4" s="24"/>
      <c r="BH4" s="236"/>
      <c r="BI4" s="24"/>
      <c r="BJ4" s="24"/>
      <c r="BK4" s="230"/>
    </row>
    <row r="5" spans="1:63" s="46" customFormat="1" ht="15" customHeight="1" thickBot="1" x14ac:dyDescent="0.25">
      <c r="C5" s="47"/>
      <c r="D5" s="47"/>
      <c r="E5" s="436" t="s">
        <v>43</v>
      </c>
      <c r="F5" s="436"/>
      <c r="G5" s="237"/>
      <c r="H5" s="436" t="s">
        <v>47</v>
      </c>
      <c r="I5" s="436"/>
      <c r="J5" s="238"/>
      <c r="K5" s="436" t="s">
        <v>48</v>
      </c>
      <c r="L5" s="436"/>
      <c r="M5" s="238"/>
      <c r="N5" s="437" t="s">
        <v>49</v>
      </c>
      <c r="O5" s="437"/>
      <c r="Q5" s="436" t="s">
        <v>193</v>
      </c>
      <c r="R5" s="436"/>
      <c r="S5" s="237"/>
      <c r="T5" s="436" t="s">
        <v>268</v>
      </c>
      <c r="U5" s="436"/>
      <c r="V5" s="238"/>
      <c r="W5" s="436" t="s">
        <v>269</v>
      </c>
      <c r="X5" s="436"/>
      <c r="Y5" s="238"/>
      <c r="Z5" s="437" t="s">
        <v>270</v>
      </c>
      <c r="AA5" s="437"/>
      <c r="AC5" s="436" t="s">
        <v>271</v>
      </c>
      <c r="AD5" s="436"/>
      <c r="AE5" s="237"/>
      <c r="AF5" s="436" t="s">
        <v>272</v>
      </c>
      <c r="AG5" s="436"/>
      <c r="AH5" s="238"/>
      <c r="AI5" s="436" t="s">
        <v>274</v>
      </c>
      <c r="AJ5" s="436"/>
      <c r="AK5" s="238"/>
      <c r="AL5" s="437" t="s">
        <v>275</v>
      </c>
      <c r="AM5" s="437"/>
      <c r="AO5" s="436" t="s">
        <v>276</v>
      </c>
      <c r="AP5" s="436"/>
      <c r="AQ5" s="237"/>
      <c r="AR5" s="436" t="s">
        <v>277</v>
      </c>
      <c r="AS5" s="436"/>
      <c r="AT5" s="238"/>
      <c r="AU5" s="436" t="s">
        <v>278</v>
      </c>
      <c r="AV5" s="436"/>
      <c r="AW5" s="238"/>
      <c r="AX5" s="437" t="s">
        <v>279</v>
      </c>
      <c r="AY5" s="437"/>
      <c r="BA5" s="436" t="s">
        <v>280</v>
      </c>
      <c r="BB5" s="436"/>
      <c r="BC5" s="237"/>
      <c r="BD5" s="436" t="s">
        <v>281</v>
      </c>
      <c r="BE5" s="436"/>
      <c r="BF5" s="238"/>
      <c r="BG5" s="436" t="s">
        <v>282</v>
      </c>
      <c r="BH5" s="436"/>
      <c r="BI5" s="238"/>
      <c r="BJ5" s="437" t="s">
        <v>283</v>
      </c>
      <c r="BK5" s="437"/>
    </row>
    <row r="6" spans="1:63" ht="15" customHeight="1" x14ac:dyDescent="0.2">
      <c r="A6" s="44" t="s">
        <v>24</v>
      </c>
      <c r="C6" s="48"/>
      <c r="D6" s="48"/>
      <c r="G6" s="25"/>
      <c r="Q6" s="24"/>
      <c r="R6" s="24"/>
      <c r="S6" s="25"/>
      <c r="T6" s="24"/>
      <c r="U6" s="236"/>
      <c r="V6" s="24"/>
      <c r="W6" s="24"/>
      <c r="X6" s="236"/>
      <c r="Y6" s="24"/>
      <c r="Z6" s="24"/>
      <c r="AA6" s="230"/>
      <c r="AC6" s="24"/>
      <c r="AD6" s="24"/>
      <c r="AE6" s="25"/>
      <c r="AF6" s="24"/>
      <c r="AG6" s="236"/>
      <c r="AH6" s="24"/>
      <c r="AI6" s="24"/>
      <c r="AJ6" s="236"/>
      <c r="AK6" s="24"/>
      <c r="AL6" s="24"/>
      <c r="AM6" s="230"/>
      <c r="AO6" s="24"/>
      <c r="AP6" s="24"/>
      <c r="AQ6" s="25"/>
      <c r="AR6" s="24"/>
      <c r="AS6" s="236"/>
      <c r="AT6" s="24"/>
      <c r="AU6" s="24"/>
      <c r="AV6" s="236"/>
      <c r="AW6" s="24"/>
      <c r="AX6" s="24"/>
      <c r="AY6" s="230"/>
      <c r="BA6" s="24"/>
      <c r="BB6" s="24"/>
      <c r="BC6" s="25"/>
      <c r="BD6" s="24"/>
      <c r="BE6" s="236"/>
      <c r="BF6" s="24"/>
      <c r="BG6" s="24"/>
      <c r="BH6" s="236"/>
      <c r="BI6" s="24"/>
      <c r="BJ6" s="24"/>
      <c r="BK6" s="230"/>
    </row>
    <row r="7" spans="1:63" ht="15" customHeight="1" x14ac:dyDescent="0.2">
      <c r="B7" s="64" t="s">
        <v>351</v>
      </c>
      <c r="C7" s="49" t="s">
        <v>54</v>
      </c>
      <c r="D7" s="49"/>
      <c r="E7" s="239">
        <f>SUM( 'Sales Plan'!$E$25:$H$25)</f>
        <v>2022612.7109375</v>
      </c>
      <c r="F7" s="240">
        <f t="shared" ref="F7" si="0">E7/E$17</f>
        <v>5.0744865780925096E-2</v>
      </c>
      <c r="G7" s="240"/>
      <c r="H7" s="239">
        <f>SUM('Sales Plan'!$I$25:$L$25)</f>
        <v>2083977.1436141892</v>
      </c>
      <c r="I7" s="240">
        <f t="shared" ref="I7:I14" si="1">H7/H$17</f>
        <v>5.0747819461603637E-2</v>
      </c>
      <c r="K7" s="239">
        <f>+SUM( 'Sales Plan'!$M$25:$P$25)</f>
        <v>2147203.3235138487</v>
      </c>
      <c r="L7" s="240">
        <f>K7/K$17</f>
        <v>5.074781946160363E-2</v>
      </c>
      <c r="N7" s="239">
        <f>SUM( 'Sales Plan'!$Q$25:$T$25)</f>
        <v>2212347.7345404448</v>
      </c>
      <c r="O7" s="231">
        <f>N7/N$17</f>
        <v>5.0747819461603609E-2</v>
      </c>
      <c r="Q7" s="239">
        <f>SUM( 'Sales Plan'!$U$25:$X$25)</f>
        <v>2279468.574273875</v>
      </c>
      <c r="R7" s="231">
        <f>Q7/Q$17</f>
        <v>5.0747819461603609E-2</v>
      </c>
      <c r="S7" s="25"/>
      <c r="T7" s="239">
        <f>SUM('Sales Plan'!$Y$25:$AB$25)</f>
        <v>2348625.8059615092</v>
      </c>
      <c r="U7" s="240">
        <f>T7/T$17</f>
        <v>5.0747819461603616E-2</v>
      </c>
      <c r="V7" s="24"/>
      <c r="W7" s="239">
        <f>SUM('Sales Plan'!$AC$25:$AF25)</f>
        <v>2419881.2120871134</v>
      </c>
      <c r="X7" s="240">
        <f>W7/W$17</f>
        <v>5.0747819461603623E-2</v>
      </c>
      <c r="Y7" s="24"/>
      <c r="Z7" s="239">
        <f>SUM( 'Sales Plan'!$AG$25:$AJ$25)</f>
        <v>2493298.4495650074</v>
      </c>
      <c r="AA7" s="231">
        <f>Z7/Z$17</f>
        <v>5.0747819461603623E-2</v>
      </c>
      <c r="AC7" s="239">
        <f>SUM( 'Sales Plan'!$AK$25:$AN$25)</f>
        <v>2568943.1066087727</v>
      </c>
      <c r="AD7" s="231">
        <f>AC7/AC$17</f>
        <v>5.0747819461603623E-2</v>
      </c>
      <c r="AE7" s="25"/>
      <c r="AF7" s="239">
        <f>SUM( 'Sales Plan'!$AO$25:$AR$25)</f>
        <v>2646882.7613253053</v>
      </c>
      <c r="AG7" s="240">
        <f>AF7/AF$17</f>
        <v>5.0747819461603616E-2</v>
      </c>
      <c r="AH7" s="24"/>
      <c r="AI7" s="239">
        <f>+SUM( 'Sales Plan'!AS$25:$AV$25)</f>
        <v>2727187.0420865752</v>
      </c>
      <c r="AJ7" s="240">
        <f>AI7/AI$17</f>
        <v>5.0747819461603623E-2</v>
      </c>
      <c r="AK7" s="24"/>
      <c r="AL7" s="239">
        <f>SUM( 'Sales Plan'!$AW$25:$AZ$25)</f>
        <v>2809927.6897330014</v>
      </c>
      <c r="AM7" s="231">
        <f>AL7/AL$17</f>
        <v>5.074781946160363E-2</v>
      </c>
      <c r="AO7" s="239">
        <f>SUM( 'Sales Plan'!$BA$25:$BD$25)</f>
        <v>2895178.6216640403</v>
      </c>
      <c r="AP7" s="231">
        <f>AO7/AO$17</f>
        <v>5.0747819461603637E-2</v>
      </c>
      <c r="AQ7" s="25"/>
      <c r="AR7" s="239">
        <f>SUM( 'Sales Plan'!$BE$25:$BH$25)</f>
        <v>2983015.9978732234</v>
      </c>
      <c r="AS7" s="240">
        <f>AR7/AR$17</f>
        <v>5.0747819461603623E-2</v>
      </c>
      <c r="AT7" s="24"/>
      <c r="AU7" s="239">
        <f>+SUM( 'Sales Plan'!$BI$25:$BL$25)</f>
        <v>3073518.2889866484</v>
      </c>
      <c r="AV7" s="240">
        <f>AU7/AU$17</f>
        <v>5.0747819461603623E-2</v>
      </c>
      <c r="AW7" s="24"/>
      <c r="AX7" s="239">
        <f>SUM( 'Sales Plan'!$BM$25:$BP$25)</f>
        <v>3166766.3463656986</v>
      </c>
      <c r="AY7" s="231">
        <f>AX7/AX$17</f>
        <v>5.0747819461603616E-2</v>
      </c>
      <c r="BA7" s="239">
        <f>SUM( 'Sales Plan'!$BQ$25:$BT$25)</f>
        <v>3262843.4743366241</v>
      </c>
      <c r="BB7" s="231">
        <f>BA7/BA$17</f>
        <v>5.0747819461603616E-2</v>
      </c>
      <c r="BC7" s="25"/>
      <c r="BD7" s="239">
        <f>SUM( 'Sales Plan'!$BU$25:$BX$25)</f>
        <v>3361835.5046115164</v>
      </c>
      <c r="BE7" s="240">
        <f>BD7/BD$17</f>
        <v>5.0747819461603616E-2</v>
      </c>
      <c r="BF7" s="24"/>
      <c r="BG7" s="239">
        <f>+SUM( 'Sales Plan'!$BY$25:$CB$25)</f>
        <v>3463830.8729671412</v>
      </c>
      <c r="BH7" s="240">
        <f>BG7/BG$17</f>
        <v>5.0747819461603637E-2</v>
      </c>
      <c r="BI7" s="24"/>
      <c r="BJ7" s="239">
        <f>SUM( 'Sales Plan'!$CC$25:$CF$25)</f>
        <v>3568920.6982501587</v>
      </c>
      <c r="BK7" s="231">
        <f>BJ7/BJ$17</f>
        <v>5.0747819461603658E-2</v>
      </c>
    </row>
    <row r="8" spans="1:63" ht="15" customHeight="1" x14ac:dyDescent="0.2">
      <c r="B8" s="64" t="s">
        <v>352</v>
      </c>
      <c r="C8" s="49" t="s">
        <v>54</v>
      </c>
      <c r="D8" s="49"/>
      <c r="E8" s="76">
        <f>SUM( 'Sales Plan'!$E$26:$H$26)</f>
        <v>4045225.421875</v>
      </c>
      <c r="F8" s="240">
        <f t="shared" ref="F8" si="2">E8/E$17</f>
        <v>0.10148973156185019</v>
      </c>
      <c r="G8" s="240"/>
      <c r="H8" s="76">
        <f>SUM('Sales Plan'!$I$26:$L$26)</f>
        <v>4167954.2872283785</v>
      </c>
      <c r="I8" s="240">
        <f t="shared" si="1"/>
        <v>0.10149563892320727</v>
      </c>
      <c r="K8" s="76">
        <f>+SUM( 'Sales Plan'!$M$26:$P$26)</f>
        <v>4294406.6470276974</v>
      </c>
      <c r="L8" s="240">
        <f>K8/K$17</f>
        <v>0.10149563892320726</v>
      </c>
      <c r="N8" s="76">
        <f>SUM( 'Sales Plan'!$Q$26:$T$26)</f>
        <v>4424695.4690808896</v>
      </c>
      <c r="O8" s="231">
        <f>N8/N$17</f>
        <v>0.10149563892320722</v>
      </c>
      <c r="Q8" s="76">
        <f>SUM( 'Sales Plan'!$U$26:$X$26)</f>
        <v>4558937.14854775</v>
      </c>
      <c r="R8" s="231">
        <f>Q8/Q$17</f>
        <v>0.10149563892320722</v>
      </c>
      <c r="S8" s="25"/>
      <c r="T8" s="76">
        <f>SUM('Sales Plan'!$Y$26:$AB$26)</f>
        <v>4697251.6119230185</v>
      </c>
      <c r="U8" s="231">
        <f>T8/T$17</f>
        <v>0.10149563892320723</v>
      </c>
      <c r="V8" s="24"/>
      <c r="W8" s="76">
        <f>+SUM( 'Sales Plan'!$AC$26:$AF$26)</f>
        <v>4839762.4241742268</v>
      </c>
      <c r="X8" s="231">
        <f>W8/W$17</f>
        <v>0.10149563892320725</v>
      </c>
      <c r="Y8" s="24"/>
      <c r="Z8" s="76">
        <f>SUM( 'Sales Plan'!$AG$26:$AJ$26)</f>
        <v>4986596.8991300147</v>
      </c>
      <c r="AA8" s="231">
        <f>Z8/Z$17</f>
        <v>0.10149563892320725</v>
      </c>
      <c r="AC8" s="76">
        <f>SUM( 'Sales Plan'!$AK$26:$AN$26)</f>
        <v>5137886.2132175453</v>
      </c>
      <c r="AD8" s="231">
        <f>AC8/AC$17</f>
        <v>0.10149563892320725</v>
      </c>
      <c r="AE8" s="25"/>
      <c r="AF8" s="76">
        <f>SUM('Sales Plan'!$AO$26:$AR$26)</f>
        <v>5293765.5226506107</v>
      </c>
      <c r="AG8" s="231">
        <f>AF8/AF$17</f>
        <v>0.10149563892320723</v>
      </c>
      <c r="AH8" s="24"/>
      <c r="AI8" s="76">
        <f>+SUM( 'Sales Plan'!$AS$26:$AV$26)</f>
        <v>5454374.0841731504</v>
      </c>
      <c r="AJ8" s="231">
        <f>AI8/AI$17</f>
        <v>0.10149563892320725</v>
      </c>
      <c r="AK8" s="24"/>
      <c r="AL8" s="76">
        <f>SUM( 'Sales Plan'!$AW$26:$AZ$26)</f>
        <v>5619855.3794660028</v>
      </c>
      <c r="AM8" s="231">
        <f>AL8/AL$17</f>
        <v>0.10149563892320726</v>
      </c>
      <c r="AO8" s="76">
        <f>SUM( 'Sales Plan'!$BA$26:$BD$26)</f>
        <v>5790357.2433280805</v>
      </c>
      <c r="AP8" s="231">
        <f>AO8/AO$17</f>
        <v>0.10149563892320727</v>
      </c>
      <c r="AQ8" s="25"/>
      <c r="AR8" s="76">
        <f>SUM('Sales Plan'!$BE$26:$BH$26)</f>
        <v>5966031.9957464468</v>
      </c>
      <c r="AS8" s="231">
        <f>AR8/AR$17</f>
        <v>0.10149563892320725</v>
      </c>
      <c r="AT8" s="24"/>
      <c r="AU8" s="76">
        <f>+SUM( 'Sales Plan'!$BI$26:$BL$26)</f>
        <v>6147036.5779732969</v>
      </c>
      <c r="AV8" s="231">
        <f>AU8/AU$17</f>
        <v>0.10149563892320725</v>
      </c>
      <c r="AW8" s="24"/>
      <c r="AX8" s="76">
        <f>SUM( 'Sales Plan'!$BM$26:$BP$26)</f>
        <v>6333532.6927313972</v>
      </c>
      <c r="AY8" s="231">
        <f>AX8/AX$17</f>
        <v>0.10149563892320723</v>
      </c>
      <c r="BA8" s="76">
        <f>SUM( 'Sales Plan'!$BQ$26:$BT$26)</f>
        <v>6525686.9486732483</v>
      </c>
      <c r="BB8" s="231">
        <f>BA8/BA$17</f>
        <v>0.10149563892320723</v>
      </c>
      <c r="BC8" s="25"/>
      <c r="BD8" s="76">
        <f>SUM('Sales Plan'!$BU$26:$BX$26)</f>
        <v>6723671.0092230327</v>
      </c>
      <c r="BE8" s="231">
        <f>BD8/BD$17</f>
        <v>0.10149563892320723</v>
      </c>
      <c r="BF8" s="24"/>
      <c r="BG8" s="76">
        <f>+SUM( 'Sales Plan'!$BY$26:$CB$26)</f>
        <v>6927661.7459342824</v>
      </c>
      <c r="BH8" s="231">
        <f>BG8/BG$17</f>
        <v>0.10149563892320727</v>
      </c>
      <c r="BI8" s="24"/>
      <c r="BJ8" s="76">
        <f>SUM( 'Sales Plan'!$CC$26:$CF$26)</f>
        <v>7137841.3965003174</v>
      </c>
      <c r="BK8" s="231">
        <f>BJ8/BJ$17</f>
        <v>0.10149563892320732</v>
      </c>
    </row>
    <row r="9" spans="1:63" ht="15" customHeight="1" x14ac:dyDescent="0.2">
      <c r="B9" s="367" t="s">
        <v>353</v>
      </c>
      <c r="C9" s="49" t="s">
        <v>54</v>
      </c>
      <c r="D9" s="49"/>
      <c r="E9" s="76">
        <f>SUM( 'Sales Plan'!$E$27:$H$27)</f>
        <v>33494466.493124999</v>
      </c>
      <c r="F9" s="240">
        <f t="shared" ref="F9" si="3">E9/E$17</f>
        <v>0.84033497733211948</v>
      </c>
      <c r="G9" s="240"/>
      <c r="H9" s="76">
        <f>SUM('Sales Plan'!$I$27:$L$27)</f>
        <v>34510661.498250976</v>
      </c>
      <c r="I9" s="240">
        <f t="shared" si="1"/>
        <v>0.84038389028415628</v>
      </c>
      <c r="K9" s="76">
        <f>+SUM( 'Sales Plan'!$M$27:$P$27)</f>
        <v>35557687.037389345</v>
      </c>
      <c r="L9" s="240">
        <f t="shared" ref="L9" si="4">K9/K$17</f>
        <v>0.84038389028415639</v>
      </c>
      <c r="N9" s="76">
        <f>SUM( 'Sales Plan'!$Q$27:$T$27)</f>
        <v>36636478.48398979</v>
      </c>
      <c r="O9" s="240">
        <f t="shared" ref="O9" si="5">N9/N$17</f>
        <v>0.84038389028415628</v>
      </c>
      <c r="Q9" s="76">
        <f>SUM( 'Sales Plan'!$U$27:$X$27)</f>
        <v>37747999.589975387</v>
      </c>
      <c r="R9" s="240">
        <f t="shared" ref="R9" si="6">Q9/Q$17</f>
        <v>0.84038389028415617</v>
      </c>
      <c r="S9" s="25"/>
      <c r="T9" s="76">
        <f>SUM('Sales Plan'!$Y$27:$AB$27)</f>
        <v>38893243.346722603</v>
      </c>
      <c r="U9" s="240">
        <f t="shared" ref="U9" si="7">T9/T$17</f>
        <v>0.84038389028415617</v>
      </c>
      <c r="V9" s="24"/>
      <c r="W9" s="76">
        <f>+SUM( 'Sales Plan'!$AC$27:$AF$27)</f>
        <v>40073232.87216261</v>
      </c>
      <c r="X9" s="240">
        <f t="shared" ref="X9" si="8">W9/W$17</f>
        <v>0.84038389028415628</v>
      </c>
      <c r="Y9" s="24"/>
      <c r="Z9" s="76">
        <f>SUM( 'Sales Plan'!$AG$27:$AJ27)</f>
        <v>41289022.324796528</v>
      </c>
      <c r="AA9" s="240">
        <f t="shared" ref="AA9" si="9">Z9/Z$17</f>
        <v>0.84038389028415617</v>
      </c>
      <c r="AC9" s="76">
        <f>SUM( 'Sales Plan'!$AK$27:$AN$27)</f>
        <v>42541697.845441282</v>
      </c>
      <c r="AD9" s="240">
        <f t="shared" ref="AD9" si="10">AC9/AC$17</f>
        <v>0.84038389028415617</v>
      </c>
      <c r="AE9" s="25"/>
      <c r="AF9" s="76">
        <f>SUM('Sales Plan'!$AO$27:$AR$27)</f>
        <v>43832378.527547076</v>
      </c>
      <c r="AG9" s="240">
        <f t="shared" ref="AG9" si="11">AF9/AF$17</f>
        <v>0.84038389028415628</v>
      </c>
      <c r="AH9" s="24"/>
      <c r="AI9" s="76">
        <f>+SUM( 'Sales Plan'!$AS$27:$AV$27)</f>
        <v>45162217.416953698</v>
      </c>
      <c r="AJ9" s="240">
        <f t="shared" ref="AJ9" si="12">AI9/AI$17</f>
        <v>0.84038389028415628</v>
      </c>
      <c r="AK9" s="24"/>
      <c r="AL9" s="76">
        <f>SUM( 'Sales Plan'!$AW$27:$AZ$27)</f>
        <v>46532402.541978508</v>
      </c>
      <c r="AM9" s="240">
        <f t="shared" ref="AM9" si="13">AL9/AL$17</f>
        <v>0.84038389028415628</v>
      </c>
      <c r="AO9" s="76">
        <f>SUM( 'Sales Plan'!$BA$27:$BD$27)</f>
        <v>47944157.974756509</v>
      </c>
      <c r="AP9" s="240">
        <f t="shared" ref="AP9" si="14">AO9/AO$17</f>
        <v>0.84038389028415617</v>
      </c>
      <c r="AQ9" s="25"/>
      <c r="AR9" s="76">
        <f>SUM('Sales Plan'!$BE$27:$BH$27)</f>
        <v>49398744.924780592</v>
      </c>
      <c r="AS9" s="240">
        <f t="shared" ref="AS9" si="15">AR9/AR$17</f>
        <v>0.84038389028415628</v>
      </c>
      <c r="AT9" s="24"/>
      <c r="AU9" s="76">
        <f>+SUM( 'Sales Plan'!$BI$27:$BL$27)</f>
        <v>50897462.865618914</v>
      </c>
      <c r="AV9" s="240">
        <f t="shared" ref="AV9" si="16">AU9/AU$17</f>
        <v>0.84038389028415628</v>
      </c>
      <c r="AW9" s="24"/>
      <c r="AX9" s="76">
        <f>SUM( 'Sales Plan'!$BM$27:$BP$27)</f>
        <v>52441650.69581598</v>
      </c>
      <c r="AY9" s="240">
        <f t="shared" ref="AY9" si="17">AX9/AX$17</f>
        <v>0.84038389028415605</v>
      </c>
      <c r="BA9" s="76">
        <f>SUM( 'Sales Plan'!$BQ$27:$BT$27)</f>
        <v>54032687.935014516</v>
      </c>
      <c r="BB9" s="240">
        <f t="shared" ref="BB9" si="18">BA9/BA$17</f>
        <v>0.84038389028415617</v>
      </c>
      <c r="BC9" s="25"/>
      <c r="BD9" s="76">
        <f>SUM('Sales Plan'!$BU$27:$BX$27)</f>
        <v>55671995.956366733</v>
      </c>
      <c r="BE9" s="240">
        <f t="shared" ref="BE9" si="19">BD9/BD$17</f>
        <v>0.84038389028415617</v>
      </c>
      <c r="BF9" s="24"/>
      <c r="BG9" s="76">
        <f>+SUM( 'Sales Plan'!$BY$27:$CB$27)</f>
        <v>57361039.256335862</v>
      </c>
      <c r="BH9" s="240">
        <f t="shared" ref="BH9" si="20">BG9/BG$17</f>
        <v>0.84038389028415628</v>
      </c>
      <c r="BI9" s="24"/>
      <c r="BJ9" s="76">
        <f>SUM( 'Sales Plan'!$CC$27:$CF$27)</f>
        <v>59101326.763022624</v>
      </c>
      <c r="BK9" s="240">
        <f t="shared" ref="BK9" si="21">BJ9/BJ$17</f>
        <v>0.8403838902841565</v>
      </c>
    </row>
    <row r="10" spans="1:63" ht="15" customHeight="1" x14ac:dyDescent="0.2">
      <c r="B10" s="30" t="s">
        <v>354</v>
      </c>
      <c r="C10" s="49" t="s">
        <v>54</v>
      </c>
      <c r="D10" s="49"/>
      <c r="E10" s="76">
        <f>SUM( 'Sales Plan'!$E$28:$H$28)</f>
        <v>32361.803375000003</v>
      </c>
      <c r="F10" s="240">
        <f t="shared" ref="F10" si="22">E10/E$17</f>
        <v>8.1191785249480153E-4</v>
      </c>
      <c r="G10" s="240"/>
      <c r="H10" s="76">
        <f>SUM('Sales Plan'!$I$28:$L$28)</f>
        <v>33343.634297827048</v>
      </c>
      <c r="I10" s="240">
        <f t="shared" si="1"/>
        <v>8.1196511138565861E-4</v>
      </c>
      <c r="K10" s="76">
        <f>+SUM( 'Sales Plan'!$M$28:$P$28)</f>
        <v>34355.253176221602</v>
      </c>
      <c r="L10" s="240">
        <f>K10/K$17</f>
        <v>8.1196511138565861E-4</v>
      </c>
      <c r="N10" s="76">
        <f>SUM( 'Sales Plan'!$Q$28:$T$28)</f>
        <v>35397.563752647133</v>
      </c>
      <c r="O10" s="231">
        <f>N10/N$17</f>
        <v>8.1196511138565807E-4</v>
      </c>
      <c r="Q10" s="76">
        <f>SUM( 'Sales Plan'!$U$28:$X$28)</f>
        <v>36471.497188382011</v>
      </c>
      <c r="R10" s="231">
        <f>Q10/Q$17</f>
        <v>8.1196511138565796E-4</v>
      </c>
      <c r="S10" s="25"/>
      <c r="T10" s="76">
        <f>SUM('Sales Plan'!$Y$28:$AB$28)</f>
        <v>37578.012895384163</v>
      </c>
      <c r="U10" s="240">
        <f>T10/T$17</f>
        <v>8.1196511138565829E-4</v>
      </c>
      <c r="V10" s="24"/>
      <c r="W10" s="76">
        <f>+SUM( 'Sales Plan'!$AC$28:$AF$28)</f>
        <v>38718.09939339383</v>
      </c>
      <c r="X10" s="240">
        <f>W10/W$17</f>
        <v>8.1196511138565829E-4</v>
      </c>
      <c r="Y10" s="24"/>
      <c r="Z10" s="76">
        <f>SUM( 'Sales Plan'!$AG$28:$AJ$28)</f>
        <v>39892.775193040143</v>
      </c>
      <c r="AA10" s="231">
        <f>Z10/Z$17</f>
        <v>8.119651113856585E-4</v>
      </c>
      <c r="AC10" s="76">
        <f>SUM( 'Sales Plan'!$AK$28:$AN$28)</f>
        <v>41103.089705740385</v>
      </c>
      <c r="AD10" s="231">
        <f>AC10/AC$17</f>
        <v>8.119651113856585E-4</v>
      </c>
      <c r="AE10" s="25"/>
      <c r="AF10" s="76">
        <f>SUM('Sales Plan'!$AO$28:$AR$28)</f>
        <v>42350.124181204912</v>
      </c>
      <c r="AG10" s="240">
        <f>AF10/AF$17</f>
        <v>8.119651113856584E-4</v>
      </c>
      <c r="AH10" s="24"/>
      <c r="AI10" s="76">
        <f>+SUM( 'Sales Plan'!$AS$28:$AV$28)</f>
        <v>43634.992673385226</v>
      </c>
      <c r="AJ10" s="240">
        <f>AI10/AI$17</f>
        <v>8.119651113856585E-4</v>
      </c>
      <c r="AK10" s="24"/>
      <c r="AL10" s="76">
        <f>SUM( 'Sales Plan'!$AW$28:$AZ$28)</f>
        <v>44958.843035728045</v>
      </c>
      <c r="AM10" s="231">
        <f>AL10/AL$17</f>
        <v>8.119651113856585E-4</v>
      </c>
      <c r="AO10" s="76">
        <f>SUM( 'Sales Plan'!$BA$28:$BD$28)</f>
        <v>46322.857946624667</v>
      </c>
      <c r="AP10" s="231">
        <f>AO10/AO$17</f>
        <v>8.119651113856585E-4</v>
      </c>
      <c r="AQ10" s="25"/>
      <c r="AR10" s="76">
        <f>SUM('Sales Plan'!$BE$28:$BH$28)</f>
        <v>47728.255965971606</v>
      </c>
      <c r="AS10" s="240">
        <f>AR10/AR$17</f>
        <v>8.119651113856585E-4</v>
      </c>
      <c r="AT10" s="24"/>
      <c r="AU10" s="76">
        <f>+SUM( 'Sales Plan'!$BI$28:$BL$28)</f>
        <v>49176.292623786416</v>
      </c>
      <c r="AV10" s="240">
        <f>AU10/AU$17</f>
        <v>8.1196511138565861E-4</v>
      </c>
      <c r="AW10" s="24"/>
      <c r="AX10" s="76">
        <f>SUM( 'Sales Plan'!$BM$28:$BP$28)</f>
        <v>50668.261541851214</v>
      </c>
      <c r="AY10" s="231">
        <f>AX10/AX$17</f>
        <v>8.119651113856585E-4</v>
      </c>
      <c r="BA10" s="76">
        <f>SUM( 'Sales Plan'!$BQ$28:$BT$28)</f>
        <v>52205.495589386031</v>
      </c>
      <c r="BB10" s="231">
        <f>BA10/BA$17</f>
        <v>8.1196511138565861E-4</v>
      </c>
      <c r="BC10" s="25"/>
      <c r="BD10" s="76">
        <f>SUM('Sales Plan'!$BU$28:$BX$28)</f>
        <v>53789.368073784302</v>
      </c>
      <c r="BE10" s="240">
        <f>BD10/BD$17</f>
        <v>8.119651113856585E-4</v>
      </c>
      <c r="BF10" s="24"/>
      <c r="BG10" s="76">
        <f>+SUM( 'Sales Plan'!$BY$28:$CB$28)</f>
        <v>55421.293967474296</v>
      </c>
      <c r="BH10" s="240">
        <f>BG10/BG$17</f>
        <v>8.1196511138565872E-4</v>
      </c>
      <c r="BI10" s="24"/>
      <c r="BJ10" s="76">
        <f>SUM( 'Sales Plan'!$CC$28:$CF$28)</f>
        <v>57102.731172002568</v>
      </c>
      <c r="BK10" s="231">
        <f>BJ10/BJ$17</f>
        <v>8.1196511138565894E-4</v>
      </c>
    </row>
    <row r="11" spans="1:63" ht="15" customHeight="1" x14ac:dyDescent="0.2">
      <c r="B11" s="64" t="s">
        <v>355</v>
      </c>
      <c r="C11" s="49" t="s">
        <v>54</v>
      </c>
      <c r="D11" s="49"/>
      <c r="E11" s="76">
        <f>SUM( 'Sales Plan'!$E$29:$H$29)</f>
        <v>80904.508437500015</v>
      </c>
      <c r="F11" s="240">
        <f t="shared" ref="F11" si="23">E11/E$17</f>
        <v>2.0297946312370042E-3</v>
      </c>
      <c r="G11" s="240"/>
      <c r="H11" s="76">
        <f>SUM('Sales Plan'!$I$29:$L$29)</f>
        <v>83359.085744567623</v>
      </c>
      <c r="I11" s="240">
        <f t="shared" si="1"/>
        <v>2.0299127784641469E-3</v>
      </c>
      <c r="K11" s="76">
        <f>+SUM( 'Sales Plan'!$M$29:$P$29)</f>
        <v>85888.132940554002</v>
      </c>
      <c r="L11" s="240">
        <f>K11/K$17</f>
        <v>2.0299127784641465E-3</v>
      </c>
      <c r="N11" s="76">
        <f>SUM( 'Sales Plan'!$Q$29:$T$29)</f>
        <v>88493.909381617836</v>
      </c>
      <c r="O11" s="231">
        <f>N11/N$17</f>
        <v>2.0299127784641452E-3</v>
      </c>
      <c r="Q11" s="76">
        <f>SUM( 'Sales Plan'!$U$29:$X$29)</f>
        <v>91178.742970955034</v>
      </c>
      <c r="R11" s="231">
        <f>Q11/Q$17</f>
        <v>2.0299127784641452E-3</v>
      </c>
      <c r="S11" s="25"/>
      <c r="T11" s="76">
        <f>SUM('Sales Plan'!$Y$29:$AB$29)</f>
        <v>93945.032238460408</v>
      </c>
      <c r="U11" s="240">
        <f>T11/T$17</f>
        <v>2.0299127784641456E-3</v>
      </c>
      <c r="V11" s="24"/>
      <c r="W11" s="76">
        <f>+SUM( 'Sales Plan'!$AC$29:$AF$29)</f>
        <v>96795.248483484567</v>
      </c>
      <c r="X11" s="240">
        <f>W11/W$17</f>
        <v>2.0299127784641456E-3</v>
      </c>
      <c r="Y11" s="24"/>
      <c r="Z11" s="76">
        <f>SUM( 'Sales Plan'!$AG$29:$AJ$29)</f>
        <v>99731.937982600357</v>
      </c>
      <c r="AA11" s="231">
        <f>Z11/Z$17</f>
        <v>2.0299127784641465E-3</v>
      </c>
      <c r="AC11" s="76">
        <f>SUM( 'Sales Plan'!$AK$29:$AN$29)</f>
        <v>102757.72426435095</v>
      </c>
      <c r="AD11" s="231">
        <f>AC11/AC$17</f>
        <v>2.029912778464146E-3</v>
      </c>
      <c r="AE11" s="25"/>
      <c r="AF11" s="76">
        <f>SUM('Sales Plan'!$AO$29:$AR$29)</f>
        <v>105875.31045301229</v>
      </c>
      <c r="AG11" s="240">
        <f>AF11/AF$17</f>
        <v>2.029912778464146E-3</v>
      </c>
      <c r="AH11" s="24"/>
      <c r="AI11" s="76">
        <f>+SUM( 'Sales Plan'!$AS$29:$AV$29)</f>
        <v>109087.48168346308</v>
      </c>
      <c r="AJ11" s="240">
        <f>AI11/AI$17</f>
        <v>2.0299127784641465E-3</v>
      </c>
      <c r="AK11" s="24"/>
      <c r="AL11" s="76">
        <f>SUM( 'Sales Plan'!$AW$29:$AZ$29)</f>
        <v>112397.10758932011</v>
      </c>
      <c r="AM11" s="231">
        <f>AL11/AL$17</f>
        <v>2.029912778464146E-3</v>
      </c>
      <c r="AO11" s="76">
        <f>SUM( 'Sales Plan'!$BA$29:$BD$29)</f>
        <v>115807.14486656166</v>
      </c>
      <c r="AP11" s="231">
        <f>AO11/AO$17</f>
        <v>2.029912778464146E-3</v>
      </c>
      <c r="AQ11" s="25"/>
      <c r="AR11" s="76">
        <f>SUM('Sales Plan'!$BE$29:$BH$29)</f>
        <v>119320.63991492901</v>
      </c>
      <c r="AS11" s="240">
        <f>AR11/AR$17</f>
        <v>2.029912778464146E-3</v>
      </c>
      <c r="AT11" s="24"/>
      <c r="AU11" s="76">
        <f>+SUM( 'Sales Plan'!$BI$29:$BL$29)</f>
        <v>122940.73155946605</v>
      </c>
      <c r="AV11" s="240">
        <f>AU11/AU$17</f>
        <v>2.0299127784641465E-3</v>
      </c>
      <c r="AW11" s="24"/>
      <c r="AX11" s="76">
        <f>SUM( 'Sales Plan'!$BM$29:$BP$29)</f>
        <v>126670.65385462804</v>
      </c>
      <c r="AY11" s="231">
        <f>AX11/AX$17</f>
        <v>2.029912778464146E-3</v>
      </c>
      <c r="BA11" s="76">
        <f>SUM( 'Sales Plan'!$BQ$29:$BT$29)</f>
        <v>130513.73897346508</v>
      </c>
      <c r="BB11" s="231">
        <f>BA11/BA$17</f>
        <v>2.0299127784641465E-3</v>
      </c>
      <c r="BC11" s="25"/>
      <c r="BD11" s="76">
        <f>SUM('Sales Plan'!$BU$29:$BX$29)</f>
        <v>134473.42018446076</v>
      </c>
      <c r="BE11" s="240">
        <f>BD11/BD$17</f>
        <v>2.029912778464146E-3</v>
      </c>
      <c r="BF11" s="24"/>
      <c r="BG11" s="76">
        <f>+SUM( 'Sales Plan'!$BY$29:$CB$29)</f>
        <v>138553.23491868575</v>
      </c>
      <c r="BH11" s="240">
        <f>BG11/BG$17</f>
        <v>2.0299127784641469E-3</v>
      </c>
      <c r="BI11" s="24"/>
      <c r="BJ11" s="76">
        <f>SUM( 'Sales Plan'!$CC$29:$CF$29)</f>
        <v>142756.82793000643</v>
      </c>
      <c r="BK11" s="231">
        <f>BJ11/BJ$17</f>
        <v>2.0299127784641473E-3</v>
      </c>
    </row>
    <row r="12" spans="1:63" ht="15" customHeight="1" x14ac:dyDescent="0.2">
      <c r="B12" s="64" t="s">
        <v>356</v>
      </c>
      <c r="C12" s="49" t="s">
        <v>54</v>
      </c>
      <c r="D12" s="49"/>
      <c r="E12" s="76">
        <f>SUM( 'Sales Plan'!$E$30:$H$30)</f>
        <v>16180.901687500002</v>
      </c>
      <c r="F12" s="240">
        <f t="shared" ref="F12" si="24">E12/E$17</f>
        <v>4.0595892624740076E-4</v>
      </c>
      <c r="G12" s="240"/>
      <c r="H12" s="76">
        <f>SUM('Sales Plan'!$I$30:$L$30)</f>
        <v>16671.817148913524</v>
      </c>
      <c r="I12" s="240">
        <f t="shared" si="1"/>
        <v>4.0598255569282931E-4</v>
      </c>
      <c r="K12" s="76">
        <f>+SUM( 'Sales Plan'!$M$30:$P$30)</f>
        <v>17177.626588110801</v>
      </c>
      <c r="L12" s="240">
        <f>K12/K$17</f>
        <v>4.0598255569282931E-4</v>
      </c>
      <c r="N12" s="76">
        <f>SUM( 'Sales Plan'!$Q$30:$T$30)</f>
        <v>17698.781876323566</v>
      </c>
      <c r="O12" s="231">
        <f>N12/N$17</f>
        <v>4.0598255569282904E-4</v>
      </c>
      <c r="Q12" s="76">
        <f>SUM( 'Sales Plan'!$U$30:$X$30)</f>
        <v>18235.748594191005</v>
      </c>
      <c r="R12" s="231">
        <f>Q12/Q$17</f>
        <v>4.0598255569282898E-4</v>
      </c>
      <c r="S12" s="25"/>
      <c r="T12" s="76">
        <f>SUM('Sales Plan'!$Y$30:$AB$30)</f>
        <v>18789.006447692082</v>
      </c>
      <c r="U12" s="240">
        <f>T12/T$17</f>
        <v>4.0598255569282914E-4</v>
      </c>
      <c r="V12" s="24"/>
      <c r="W12" s="76">
        <f>+SUM( 'Sales Plan'!$AC$30:$AF$30)</f>
        <v>19359.049696696915</v>
      </c>
      <c r="X12" s="240">
        <f>W12/W$17</f>
        <v>4.0598255569282914E-4</v>
      </c>
      <c r="Y12" s="24"/>
      <c r="Z12" s="76">
        <f>SUM( 'Sales Plan'!$AG$30:$AJ$30)</f>
        <v>19946.387596520071</v>
      </c>
      <c r="AA12" s="231">
        <f>Z12/Z$17</f>
        <v>4.0598255569282925E-4</v>
      </c>
      <c r="AC12" s="76">
        <f>SUM( 'Sales Plan'!$AK$30:$AN$30)</f>
        <v>20551.544852870193</v>
      </c>
      <c r="AD12" s="231">
        <f>AC12/AC$17</f>
        <v>4.0598255569282925E-4</v>
      </c>
      <c r="AE12" s="25"/>
      <c r="AF12" s="76">
        <f>SUM('Sales Plan'!$AO$30:$AR$30)</f>
        <v>21175.062090602456</v>
      </c>
      <c r="AG12" s="240">
        <f>AF12/AF$17</f>
        <v>4.059825556928292E-4</v>
      </c>
      <c r="AH12" s="24"/>
      <c r="AI12" s="76">
        <f>+SUM( 'Sales Plan'!$AS$30:$AV$30)</f>
        <v>21817.496336692613</v>
      </c>
      <c r="AJ12" s="240">
        <f>AI12/AI$17</f>
        <v>4.0598255569282925E-4</v>
      </c>
      <c r="AK12" s="24"/>
      <c r="AL12" s="76">
        <f>SUM( 'Sales Plan'!$AW$30:$AZ$30)</f>
        <v>22479.421517864022</v>
      </c>
      <c r="AM12" s="231">
        <f>AL12/AL$17</f>
        <v>4.0598255569282925E-4</v>
      </c>
      <c r="AO12" s="76">
        <f>SUM( 'Sales Plan'!$BA$30:$BD$30)</f>
        <v>23161.428973312333</v>
      </c>
      <c r="AP12" s="231">
        <f>AO12/AO$17</f>
        <v>4.0598255569282925E-4</v>
      </c>
      <c r="AQ12" s="25"/>
      <c r="AR12" s="76">
        <f>SUM('Sales Plan'!$BE$30:$BH$30)</f>
        <v>23864.127982985803</v>
      </c>
      <c r="AS12" s="240">
        <f>AR12/AR$17</f>
        <v>4.0598255569282925E-4</v>
      </c>
      <c r="AT12" s="24"/>
      <c r="AU12" s="76">
        <f>+SUM( 'Sales Plan'!$BI$30:$BL$30)</f>
        <v>24588.146311893208</v>
      </c>
      <c r="AV12" s="240">
        <f>AU12/AU$17</f>
        <v>4.0598255569282931E-4</v>
      </c>
      <c r="AW12" s="24"/>
      <c r="AX12" s="76">
        <f>SUM( 'Sales Plan'!$BM$30:$BP$30)</f>
        <v>25334.130770925607</v>
      </c>
      <c r="AY12" s="231">
        <f>AX12/AX$17</f>
        <v>4.0598255569282925E-4</v>
      </c>
      <c r="BA12" s="76">
        <f>SUM( 'Sales Plan'!$BQ$30:$BT$30)</f>
        <v>26102.747794693016</v>
      </c>
      <c r="BB12" s="231">
        <f>BA12/BA$17</f>
        <v>4.0598255569282931E-4</v>
      </c>
      <c r="BC12" s="25"/>
      <c r="BD12" s="76">
        <f>SUM('Sales Plan'!$BU$30:$BX$30)</f>
        <v>26894.684036892151</v>
      </c>
      <c r="BE12" s="240">
        <f>BD12/BD$17</f>
        <v>4.0598255569282925E-4</v>
      </c>
      <c r="BF12" s="24"/>
      <c r="BG12" s="76">
        <f>+SUM( 'Sales Plan'!$BY$30:$CB$30)</f>
        <v>27710.646983737148</v>
      </c>
      <c r="BH12" s="240">
        <f>BG12/BG$17</f>
        <v>4.0598255569282936E-4</v>
      </c>
      <c r="BI12" s="24"/>
      <c r="BJ12" s="76">
        <f>SUM( 'Sales Plan'!$CC30:$CF$30)</f>
        <v>28551.365586001284</v>
      </c>
      <c r="BK12" s="231">
        <f>BJ12/BJ$17</f>
        <v>4.0598255569282947E-4</v>
      </c>
    </row>
    <row r="13" spans="1:63" ht="15" customHeight="1" x14ac:dyDescent="0.2">
      <c r="B13" s="64" t="s">
        <v>357</v>
      </c>
      <c r="C13" s="49" t="s">
        <v>54</v>
      </c>
      <c r="D13" s="49"/>
      <c r="E13" s="241">
        <f>SUM( 'Sales Plan'!$I$31:$L$31)</f>
        <v>166718.17148913525</v>
      </c>
      <c r="F13" s="242">
        <f t="shared" ref="F13" si="25">E13/E$17</f>
        <v>4.1827539151259897E-3</v>
      </c>
      <c r="G13" s="240"/>
      <c r="H13" s="241">
        <f>SUM('Sales Plan'!$I$31:$L$31)</f>
        <v>166718.17148913525</v>
      </c>
      <c r="I13" s="242">
        <f t="shared" si="1"/>
        <v>4.0598255569282938E-3</v>
      </c>
      <c r="K13" s="241">
        <f>+SUM( 'Sales Plan'!$M$31:$P$31)</f>
        <v>171776.265881108</v>
      </c>
      <c r="L13" s="242">
        <f t="shared" ref="L13" si="26">K13/K$17</f>
        <v>4.059825556928293E-3</v>
      </c>
      <c r="N13" s="241">
        <f>SUM( 'Sales Plan'!$Q$31:$T$31)</f>
        <v>176987.81876323567</v>
      </c>
      <c r="O13" s="242">
        <f t="shared" ref="O13" si="27">N13/N$17</f>
        <v>4.0598255569282904E-3</v>
      </c>
      <c r="Q13" s="241">
        <f>SUM( 'Sales Plan'!$U$31:$X$31)</f>
        <v>182357.48594191007</v>
      </c>
      <c r="R13" s="242">
        <f t="shared" ref="R13" si="28">Q13/Q$17</f>
        <v>4.0598255569282904E-3</v>
      </c>
      <c r="S13" s="25"/>
      <c r="T13" s="241">
        <f>SUM('Sales Plan'!$Y$31:$AB$31)</f>
        <v>187890.06447692082</v>
      </c>
      <c r="U13" s="242">
        <f t="shared" ref="U13" si="29">T13/T$17</f>
        <v>4.0598255569282912E-3</v>
      </c>
      <c r="V13" s="24"/>
      <c r="W13" s="241">
        <f>+SUM( 'Sales Plan'!$AC$31:$AF$31)</f>
        <v>193590.49696696913</v>
      </c>
      <c r="X13" s="242">
        <f t="shared" ref="X13" si="30">W13/W$17</f>
        <v>4.0598255569282912E-3</v>
      </c>
      <c r="Y13" s="24"/>
      <c r="Z13" s="241">
        <f>SUM( 'Sales Plan'!$AG$31:$AJ$31)</f>
        <v>199463.87596520071</v>
      </c>
      <c r="AA13" s="242">
        <f t="shared" ref="AA13" si="31">Z13/Z$17</f>
        <v>4.059825556928293E-3</v>
      </c>
      <c r="AC13" s="241">
        <f>SUM( 'Sales Plan'!$AK$31:$AN$31)</f>
        <v>205515.44852870191</v>
      </c>
      <c r="AD13" s="242">
        <f t="shared" ref="AD13" si="32">AC13/AC$17</f>
        <v>4.0598255569282921E-3</v>
      </c>
      <c r="AE13" s="25"/>
      <c r="AF13" s="241">
        <f>SUM('Sales Plan'!$AO$31:$AR$31)</f>
        <v>211750.62090602459</v>
      </c>
      <c r="AG13" s="242">
        <f t="shared" ref="AG13" si="33">AF13/AF$17</f>
        <v>4.0598255569282921E-3</v>
      </c>
      <c r="AH13" s="24"/>
      <c r="AI13" s="241">
        <f>+SUM( 'Sales Plan'!$AS$31:$AV$31)</f>
        <v>218174.96336692615</v>
      </c>
      <c r="AJ13" s="242">
        <f t="shared" ref="AJ13" si="34">AI13/AI$17</f>
        <v>4.059825556928293E-3</v>
      </c>
      <c r="AK13" s="24"/>
      <c r="AL13" s="241">
        <f>SUM( 'Sales Plan'!$AW$31:$AZ$31)</f>
        <v>224794.21517864021</v>
      </c>
      <c r="AM13" s="242">
        <f t="shared" ref="AM13" si="35">AL13/AL$17</f>
        <v>4.0598255569282921E-3</v>
      </c>
      <c r="AO13" s="241">
        <f>SUM( 'Sales Plan'!$BA$31:$BD$31)</f>
        <v>231614.28973312333</v>
      </c>
      <c r="AP13" s="242">
        <f t="shared" ref="AP13" si="36">AO13/AO$17</f>
        <v>4.0598255569282921E-3</v>
      </c>
      <c r="AQ13" s="25"/>
      <c r="AR13" s="241">
        <f>SUM('Sales Plan'!$BE$31:$BH$31)</f>
        <v>238641.27982985802</v>
      </c>
      <c r="AS13" s="242">
        <f t="shared" ref="AS13" si="37">AR13/AR$17</f>
        <v>4.0598255569282921E-3</v>
      </c>
      <c r="AT13" s="24"/>
      <c r="AU13" s="241">
        <f>+SUM( 'Sales Plan'!$BI$31:$BL$31)</f>
        <v>245881.46311893209</v>
      </c>
      <c r="AV13" s="242">
        <f t="shared" ref="AV13" si="38">AU13/AU$17</f>
        <v>4.059825556928293E-3</v>
      </c>
      <c r="AW13" s="24"/>
      <c r="AX13" s="241">
        <f>SUM( 'Sales Plan'!$BM$31:$BP$31)</f>
        <v>253341.30770925607</v>
      </c>
      <c r="AY13" s="242">
        <f t="shared" ref="AY13" si="39">AX13/AX$17</f>
        <v>4.0598255569282921E-3</v>
      </c>
      <c r="BA13" s="241">
        <f>SUM( 'Sales Plan'!$BQ$31:$BT$31)</f>
        <v>261027.47794693016</v>
      </c>
      <c r="BB13" s="242">
        <f t="shared" ref="BB13" si="40">BA13/BA$17</f>
        <v>4.059825556928293E-3</v>
      </c>
      <c r="BC13" s="25"/>
      <c r="BD13" s="241">
        <f>SUM('Sales Plan'!$BU$31:$BX$31)</f>
        <v>268946.84036892152</v>
      </c>
      <c r="BE13" s="242">
        <f t="shared" ref="BE13" si="41">BD13/BD$17</f>
        <v>4.0598255569282921E-3</v>
      </c>
      <c r="BF13" s="24"/>
      <c r="BG13" s="241">
        <f>+SUM( 'Sales Plan'!$BY$31:$CB$31)</f>
        <v>277106.46983737149</v>
      </c>
      <c r="BH13" s="242">
        <f t="shared" ref="BH13" si="42">BG13/BG$17</f>
        <v>4.0598255569282938E-3</v>
      </c>
      <c r="BI13" s="24"/>
      <c r="BJ13" s="241">
        <f>SUM( 'Sales Plan'!$CC$31:$CF$31)</f>
        <v>285513.65586001286</v>
      </c>
      <c r="BK13" s="242">
        <f t="shared" ref="BK13" si="43">BJ13/BJ$17</f>
        <v>4.0598255569282947E-3</v>
      </c>
    </row>
    <row r="14" spans="1:63" ht="15" customHeight="1" x14ac:dyDescent="0.2">
      <c r="B14" s="46" t="s">
        <v>196</v>
      </c>
      <c r="C14" s="49"/>
      <c r="D14" s="49"/>
      <c r="E14" s="76">
        <f>SUM(E7:E13)</f>
        <v>39858470.010926634</v>
      </c>
      <c r="F14" s="240">
        <f t="shared" ref="F14" si="44">E14/E$17</f>
        <v>1</v>
      </c>
      <c r="G14" s="240"/>
      <c r="H14" s="76">
        <f>SUM(H7:H13)</f>
        <v>41062685.637773983</v>
      </c>
      <c r="I14" s="240">
        <f t="shared" si="1"/>
        <v>0.99993503467143796</v>
      </c>
      <c r="K14" s="76">
        <f>SUM(K7:K13)</f>
        <v>42308494.286516882</v>
      </c>
      <c r="L14" s="240">
        <f>K14/K$17</f>
        <v>0.99993503467143807</v>
      </c>
      <c r="N14" s="76">
        <f>SUM(N7:N13)</f>
        <v>43592099.761384949</v>
      </c>
      <c r="O14" s="231">
        <f>N14/N$17</f>
        <v>0.99993503467143807</v>
      </c>
      <c r="Q14" s="76">
        <f>SUM(Q7:Q13)</f>
        <v>44914648.787492454</v>
      </c>
      <c r="R14" s="231">
        <f>Q14/Q$17</f>
        <v>0.99993503467143796</v>
      </c>
      <c r="S14" s="25"/>
      <c r="T14" s="76">
        <f>SUM(T7:T13)</f>
        <v>46277322.880665593</v>
      </c>
      <c r="U14" s="240">
        <f>T14/T$17</f>
        <v>0.99993503467143807</v>
      </c>
      <c r="V14" s="24"/>
      <c r="W14" s="76">
        <f>SUM(W7:W13)</f>
        <v>47681339.402964495</v>
      </c>
      <c r="X14" s="240">
        <f>W14/W$17</f>
        <v>0.99993503467143807</v>
      </c>
      <c r="Y14" s="24"/>
      <c r="Z14" s="76">
        <f>SUM(Z7:Z13)</f>
        <v>49127952.650228918</v>
      </c>
      <c r="AA14" s="231">
        <f>Z14/Z$17</f>
        <v>0.99993503467143807</v>
      </c>
      <c r="AC14" s="76">
        <f>SUM(AC7:AC13)</f>
        <v>50618454.972619265</v>
      </c>
      <c r="AD14" s="231">
        <f>AC14/AC$17</f>
        <v>0.99993503467143807</v>
      </c>
      <c r="AE14" s="25"/>
      <c r="AF14" s="76">
        <f>SUM(AF7:AF13)</f>
        <v>52154177.929153837</v>
      </c>
      <c r="AG14" s="240">
        <f>AF14/AF$17</f>
        <v>0.99993503467143807</v>
      </c>
      <c r="AH14" s="24"/>
      <c r="AI14" s="76">
        <f>SUM(AI7:AI13)</f>
        <v>53736493.477273889</v>
      </c>
      <c r="AJ14" s="240">
        <f>AI14/AI$17</f>
        <v>0.99993503467143807</v>
      </c>
      <c r="AK14" s="24"/>
      <c r="AL14" s="76">
        <f>SUM(AL7:AL13)</f>
        <v>55366815.198499061</v>
      </c>
      <c r="AM14" s="231">
        <f>AL14/AL$17</f>
        <v>0.99993503467143796</v>
      </c>
      <c r="AO14" s="76">
        <f>SUM(AO7:AO13)</f>
        <v>57046599.561268255</v>
      </c>
      <c r="AP14" s="231">
        <f>AO14/AO$17</f>
        <v>0.99993503467143807</v>
      </c>
      <c r="AQ14" s="25"/>
      <c r="AR14" s="76">
        <f>SUM(AR7:AR13)</f>
        <v>58777347.222094007</v>
      </c>
      <c r="AS14" s="240">
        <f>AR14/AR$17</f>
        <v>0.99993503467143807</v>
      </c>
      <c r="AT14" s="24"/>
      <c r="AU14" s="76">
        <f>SUM(AU7:AU13)</f>
        <v>60560604.366192937</v>
      </c>
      <c r="AV14" s="240">
        <f>AU14/AU$17</f>
        <v>0.99993503467143807</v>
      </c>
      <c r="AW14" s="24"/>
      <c r="AX14" s="76">
        <f>SUM(AX7:AX13)</f>
        <v>62397964.088789746</v>
      </c>
      <c r="AY14" s="231">
        <f>AX14/AX$17</f>
        <v>0.99993503467143807</v>
      </c>
      <c r="BA14" s="76">
        <f>SUM(BA7:BA13)</f>
        <v>64291067.818328865</v>
      </c>
      <c r="BB14" s="231">
        <f>BA14/BA$17</f>
        <v>0.99993503467143796</v>
      </c>
      <c r="BC14" s="25"/>
      <c r="BD14" s="76">
        <f>SUM(BD7:BD13)</f>
        <v>66241606.782865345</v>
      </c>
      <c r="BE14" s="240">
        <f>BD14/BD$17</f>
        <v>0.99993503467143807</v>
      </c>
      <c r="BF14" s="24"/>
      <c r="BG14" s="76">
        <f>SUM(BG7:BG13)</f>
        <v>68251323.520944551</v>
      </c>
      <c r="BH14" s="240">
        <f>BG14/BG$17</f>
        <v>0.99993503467143807</v>
      </c>
      <c r="BI14" s="24"/>
      <c r="BJ14" s="76">
        <f>SUM(BJ7:BJ13)</f>
        <v>70322013.438321099</v>
      </c>
      <c r="BK14" s="231">
        <f>BJ14/BJ$17</f>
        <v>0.99993503467143807</v>
      </c>
    </row>
    <row r="15" spans="1:63" ht="15" customHeight="1" x14ac:dyDescent="0.2">
      <c r="A15" s="44" t="s">
        <v>194</v>
      </c>
      <c r="C15" s="49"/>
      <c r="D15" s="49"/>
      <c r="E15" s="76"/>
      <c r="F15" s="29"/>
      <c r="G15" s="25"/>
      <c r="H15" s="76"/>
      <c r="I15" s="240"/>
      <c r="K15" s="76"/>
      <c r="L15" s="240"/>
      <c r="N15" s="76"/>
      <c r="O15" s="231"/>
      <c r="Q15" s="76"/>
      <c r="R15" s="29"/>
      <c r="S15" s="25"/>
      <c r="T15" s="76"/>
      <c r="U15" s="240"/>
      <c r="V15" s="24"/>
      <c r="W15" s="76"/>
      <c r="X15" s="240"/>
      <c r="Y15" s="24"/>
      <c r="Z15" s="76"/>
      <c r="AA15" s="231"/>
      <c r="AC15" s="76"/>
      <c r="AD15" s="231"/>
      <c r="AE15" s="25"/>
      <c r="AF15" s="76"/>
      <c r="AG15" s="240"/>
      <c r="AH15" s="24"/>
      <c r="AI15" s="76"/>
      <c r="AJ15" s="240"/>
      <c r="AK15" s="24"/>
      <c r="AL15" s="76"/>
      <c r="AM15" s="231"/>
      <c r="AO15" s="76"/>
      <c r="AP15" s="231"/>
      <c r="AQ15" s="25"/>
      <c r="AR15" s="76"/>
      <c r="AS15" s="240"/>
      <c r="AT15" s="24"/>
      <c r="AU15" s="76"/>
      <c r="AV15" s="240"/>
      <c r="AW15" s="24"/>
      <c r="AX15" s="76"/>
      <c r="AY15" s="231"/>
      <c r="BA15" s="76"/>
      <c r="BB15" s="231"/>
      <c r="BC15" s="25"/>
      <c r="BD15" s="76"/>
      <c r="BE15" s="240"/>
      <c r="BF15" s="24"/>
      <c r="BG15" s="76"/>
      <c r="BH15" s="240"/>
      <c r="BI15" s="24"/>
      <c r="BJ15" s="76"/>
      <c r="BK15" s="231"/>
    </row>
    <row r="16" spans="1:63" ht="15" customHeight="1" x14ac:dyDescent="0.2">
      <c r="B16" s="45" t="s">
        <v>162</v>
      </c>
      <c r="C16" s="49"/>
      <c r="D16" s="49"/>
      <c r="E16" s="76">
        <v>0</v>
      </c>
      <c r="F16" s="29"/>
      <c r="G16" s="25"/>
      <c r="H16" s="76">
        <f>SUM( 'Sales Plan'!$I$40:$L$40)</f>
        <v>2667.8241801691415</v>
      </c>
      <c r="I16" s="240">
        <f>H16/H$17</f>
        <v>6.4965328561966532E-5</v>
      </c>
      <c r="K16" s="76">
        <f>+SUM( 'Sales Plan'!$M$40:$P$40)</f>
        <v>2748.7638066294894</v>
      </c>
      <c r="L16" s="240">
        <f>K16/K$17</f>
        <v>6.4965328561966519E-5</v>
      </c>
      <c r="N16" s="76">
        <f>SUM( 'Sales Plan'!$Q$40:$T$40)</f>
        <v>2832.1590758492971</v>
      </c>
      <c r="O16" s="231">
        <f>N16/N$17</f>
        <v>6.4965328561966505E-5</v>
      </c>
      <c r="Q16" s="76">
        <f>SUM( 'Sales Plan'!$U$40:$X$40)</f>
        <v>2918.0844900424449</v>
      </c>
      <c r="R16" s="231">
        <f>Q16/Q$17</f>
        <v>6.4965328561966505E-5</v>
      </c>
      <c r="S16" s="25"/>
      <c r="T16" s="76">
        <f>SUM( 'Sales Plan'!$Y$40:$AB$40)</f>
        <v>3006.6168117596867</v>
      </c>
      <c r="U16" s="240">
        <f>T16/T$17</f>
        <v>6.4965328561966505E-5</v>
      </c>
      <c r="V16" s="24"/>
      <c r="W16" s="76">
        <f>+SUM( 'Sales Plan'!$AC$40:$AF40)</f>
        <v>3097.8351324654404</v>
      </c>
      <c r="X16" s="240">
        <f>W16/W$17</f>
        <v>6.4965328561966519E-5</v>
      </c>
      <c r="Y16" s="24"/>
      <c r="Z16" s="76">
        <f>SUM( 'Sales Plan'!$AG$40:$AJ$40)</f>
        <v>3191.8209431951414</v>
      </c>
      <c r="AA16" s="231">
        <f>Z16/Z$17</f>
        <v>6.4965328561966532E-5</v>
      </c>
      <c r="AC16" s="76">
        <f>SUM( 'Sales Plan'!$AK$40:$AN$40)</f>
        <v>3288.6582073562872</v>
      </c>
      <c r="AD16" s="231">
        <f>AC16/AC$17</f>
        <v>6.4965328561966519E-5</v>
      </c>
      <c r="AE16" s="25"/>
      <c r="AF16" s="76">
        <f>SUM( 'Sales Plan'!$AO$40:$AR$40)</f>
        <v>3388.4334357382045</v>
      </c>
      <c r="AG16" s="240">
        <f>AF16/AF$17</f>
        <v>6.4965328561966519E-5</v>
      </c>
      <c r="AH16" s="24"/>
      <c r="AI16" s="76">
        <f>SUM( 'Sales Plan'!$AS$40:$AV$40)</f>
        <v>3491.2357637975501</v>
      </c>
      <c r="AJ16" s="240">
        <f>AI16/AI$17</f>
        <v>6.4965328561966505E-5</v>
      </c>
      <c r="AK16" s="24"/>
      <c r="AL16" s="76">
        <f>SUM( 'Sales Plan'!$AW$40:$AZ$40)</f>
        <v>3597.1570312885988</v>
      </c>
      <c r="AM16" s="231">
        <f>AL16/AL$17</f>
        <v>6.4965328561966505E-5</v>
      </c>
      <c r="AO16" s="76">
        <f>SUM( 'Sales Plan'!$BA$40:$BD$40)</f>
        <v>3706.2918643094372</v>
      </c>
      <c r="AP16" s="231">
        <f>AO16/AO$17</f>
        <v>6.4965328561966492E-5</v>
      </c>
      <c r="AQ16" s="25"/>
      <c r="AR16" s="76">
        <f>SUM( 'Sales Plan'!$BE$40:$BH$40)</f>
        <v>3818.7377598373855</v>
      </c>
      <c r="AS16" s="240">
        <f>AR16/AR$17</f>
        <v>6.4965328561966492E-5</v>
      </c>
      <c r="AT16" s="24"/>
      <c r="AU16" s="76">
        <f>+SUM( 'Sales Plan'!$BI$40:$BL$40)</f>
        <v>3934.5951728291475</v>
      </c>
      <c r="AV16" s="240">
        <f>AU16/AU$17</f>
        <v>6.4965328561966492E-5</v>
      </c>
      <c r="AW16" s="24"/>
      <c r="AX16" s="76">
        <f>SUM( 'Sales Plan'!$BM$40:$BP$40)</f>
        <v>4053.9676059635121</v>
      </c>
      <c r="AY16" s="231">
        <f>AX16/AX$17</f>
        <v>6.4965328561966478E-5</v>
      </c>
      <c r="BA16" s="76">
        <f>SUM( 'Sales Plan'!$BQ$40:$BT$40)</f>
        <v>4176.9617021067734</v>
      </c>
      <c r="BB16" s="231">
        <f>BA16/BA$17</f>
        <v>6.4965328561966492E-5</v>
      </c>
      <c r="BC16" s="25"/>
      <c r="BD16" s="76">
        <f>SUM( 'Sales Plan'!$BU$40:$BX$40)</f>
        <v>4303.6873395834791</v>
      </c>
      <c r="BE16" s="240">
        <f>BD16/BD$17</f>
        <v>6.4965328561966492E-5</v>
      </c>
      <c r="BF16" s="24"/>
      <c r="BG16" s="76">
        <f>+SUM( 'Sales Plan'!$BY$40:$CB$40)</f>
        <v>4434.2577303376165</v>
      </c>
      <c r="BH16" s="240">
        <f>BG16/BG$17</f>
        <v>6.4965328561966532E-5</v>
      </c>
      <c r="BI16" s="24"/>
      <c r="BJ16" s="76">
        <f>SUM( 'Sales Plan'!$CC$40:$CF$40)</f>
        <v>4568.7895210719225</v>
      </c>
      <c r="BK16" s="231">
        <f>BJ16/BJ$17</f>
        <v>6.4965328561966532E-5</v>
      </c>
    </row>
    <row r="17" spans="1:63" s="44" customFormat="1" ht="15" customHeight="1" x14ac:dyDescent="0.2">
      <c r="B17" s="46" t="s">
        <v>12</v>
      </c>
      <c r="C17" s="48"/>
      <c r="D17" s="48"/>
      <c r="E17" s="243">
        <f>+E14+E16</f>
        <v>39858470.010926634</v>
      </c>
      <c r="F17" s="244">
        <f>E17/E$17</f>
        <v>1</v>
      </c>
      <c r="G17" s="25"/>
      <c r="H17" s="243">
        <f>+H14+H16</f>
        <v>41065353.461954154</v>
      </c>
      <c r="I17" s="244">
        <f>H17/H$17</f>
        <v>1</v>
      </c>
      <c r="J17" s="89"/>
      <c r="K17" s="243">
        <f>+K14+K16</f>
        <v>42311243.050323509</v>
      </c>
      <c r="L17" s="244">
        <f>K17/K$17</f>
        <v>1</v>
      </c>
      <c r="M17" s="89"/>
      <c r="N17" s="243">
        <f>+N14+N16</f>
        <v>43594931.920460798</v>
      </c>
      <c r="O17" s="233">
        <f>N17/N$17</f>
        <v>1</v>
      </c>
      <c r="Q17" s="243">
        <f>+Q14+Q16</f>
        <v>44917566.8719825</v>
      </c>
      <c r="R17" s="233">
        <f>Q17/Q$17</f>
        <v>1</v>
      </c>
      <c r="S17" s="25"/>
      <c r="T17" s="243">
        <f>+T14+T16</f>
        <v>46280329.497477353</v>
      </c>
      <c r="U17" s="244">
        <f>T17/T$17</f>
        <v>1</v>
      </c>
      <c r="V17" s="89"/>
      <c r="W17" s="243">
        <f>+W14+W16</f>
        <v>47684437.23809696</v>
      </c>
      <c r="X17" s="244">
        <f>W17/W$17</f>
        <v>1</v>
      </c>
      <c r="Y17" s="89"/>
      <c r="Z17" s="243">
        <f>+Z14+Z16</f>
        <v>49131144.471172109</v>
      </c>
      <c r="AA17" s="233">
        <f>Z17/Z$17</f>
        <v>1</v>
      </c>
      <c r="AC17" s="243">
        <f>+AC14+AC16</f>
        <v>50621743.630826622</v>
      </c>
      <c r="AD17" s="233">
        <f>AC17/AC$17</f>
        <v>1</v>
      </c>
      <c r="AE17" s="25"/>
      <c r="AF17" s="243">
        <f>+AF14+AF16</f>
        <v>52157566.362589575</v>
      </c>
      <c r="AG17" s="244">
        <f>AF17/AF$17</f>
        <v>1</v>
      </c>
      <c r="AH17" s="89"/>
      <c r="AI17" s="243">
        <f>+AI14+AI16</f>
        <v>53739984.713037685</v>
      </c>
      <c r="AJ17" s="244">
        <f>AI17/AI$17</f>
        <v>1</v>
      </c>
      <c r="AK17" s="89"/>
      <c r="AL17" s="243">
        <f>+AL14+AL16</f>
        <v>55370412.355530351</v>
      </c>
      <c r="AM17" s="233">
        <f>AL17/AL$17</f>
        <v>1</v>
      </c>
      <c r="AO17" s="243">
        <f>+AO14+AO16</f>
        <v>57050305.853132561</v>
      </c>
      <c r="AP17" s="233">
        <f>AO17/AO$17</f>
        <v>1</v>
      </c>
      <c r="AQ17" s="25"/>
      <c r="AR17" s="243">
        <f>+AR14+AR16</f>
        <v>58781165.959853843</v>
      </c>
      <c r="AS17" s="244">
        <f>AR17/AR$17</f>
        <v>1</v>
      </c>
      <c r="AT17" s="89"/>
      <c r="AU17" s="243">
        <f>+AU14+AU16</f>
        <v>60564538.961365767</v>
      </c>
      <c r="AV17" s="244">
        <f>AU17/AU$17</f>
        <v>1</v>
      </c>
      <c r="AW17" s="89"/>
      <c r="AX17" s="243">
        <f>+AX14+AX16</f>
        <v>62402018.05639571</v>
      </c>
      <c r="AY17" s="233">
        <f>AX17/AX$17</f>
        <v>1</v>
      </c>
      <c r="BA17" s="243">
        <f>+BA14+BA16</f>
        <v>64295244.780030973</v>
      </c>
      <c r="BB17" s="233">
        <f>BA17/BA$17</f>
        <v>1</v>
      </c>
      <c r="BC17" s="25"/>
      <c r="BD17" s="243">
        <f>+BD14+BD16</f>
        <v>66245910.470204927</v>
      </c>
      <c r="BE17" s="244">
        <f>BD17/BD$17</f>
        <v>1</v>
      </c>
      <c r="BF17" s="89"/>
      <c r="BG17" s="243">
        <f>+BG14+BG16</f>
        <v>68255757.778674886</v>
      </c>
      <c r="BH17" s="244">
        <f>BG17/BG$17</f>
        <v>1</v>
      </c>
      <c r="BI17" s="89"/>
      <c r="BJ17" s="243">
        <f>+BJ14+BJ16</f>
        <v>70326582.227842167</v>
      </c>
      <c r="BK17" s="233">
        <f>BJ17/BJ$17</f>
        <v>1</v>
      </c>
    </row>
    <row r="18" spans="1:63" ht="15" customHeight="1" x14ac:dyDescent="0.2">
      <c r="C18" s="48"/>
      <c r="D18" s="48"/>
      <c r="E18" s="76"/>
      <c r="F18" s="239"/>
      <c r="G18" s="25"/>
      <c r="H18" s="76"/>
      <c r="I18" s="245"/>
      <c r="K18" s="76"/>
      <c r="L18" s="245"/>
      <c r="N18" s="76"/>
      <c r="O18" s="234"/>
      <c r="Q18" s="76"/>
      <c r="R18" s="239"/>
      <c r="S18" s="25"/>
      <c r="T18" s="76"/>
      <c r="U18" s="245"/>
      <c r="V18" s="24"/>
      <c r="W18" s="76"/>
      <c r="X18" s="245"/>
      <c r="Y18" s="24"/>
      <c r="Z18" s="76"/>
      <c r="AA18" s="234"/>
      <c r="AC18" s="76"/>
      <c r="AD18" s="234"/>
      <c r="AE18" s="25"/>
      <c r="AF18" s="76"/>
      <c r="AG18" s="245"/>
      <c r="AH18" s="24"/>
      <c r="AI18" s="76"/>
      <c r="AJ18" s="245"/>
      <c r="AK18" s="24"/>
      <c r="AL18" s="76"/>
      <c r="AM18" s="234"/>
      <c r="AO18" s="76"/>
      <c r="AP18" s="234"/>
      <c r="AQ18" s="25"/>
      <c r="AR18" s="76"/>
      <c r="AS18" s="245"/>
      <c r="AT18" s="24"/>
      <c r="AU18" s="76"/>
      <c r="AV18" s="245"/>
      <c r="AW18" s="24"/>
      <c r="AX18" s="76"/>
      <c r="AY18" s="234"/>
      <c r="BA18" s="76"/>
      <c r="BB18" s="234"/>
      <c r="BC18" s="25"/>
      <c r="BD18" s="76"/>
      <c r="BE18" s="245"/>
      <c r="BF18" s="24"/>
      <c r="BG18" s="76"/>
      <c r="BH18" s="245"/>
      <c r="BI18" s="24"/>
      <c r="BJ18" s="76"/>
      <c r="BK18" s="234"/>
    </row>
    <row r="19" spans="1:63" ht="15" customHeight="1" x14ac:dyDescent="0.2">
      <c r="A19" s="44" t="s">
        <v>41</v>
      </c>
      <c r="C19" s="48"/>
      <c r="D19" s="48"/>
      <c r="E19" s="76"/>
      <c r="F19" s="239"/>
      <c r="G19" s="25"/>
      <c r="H19" s="76"/>
      <c r="I19" s="245"/>
      <c r="K19" s="76"/>
      <c r="L19" s="245"/>
      <c r="N19" s="76"/>
      <c r="O19" s="234"/>
      <c r="Q19" s="76"/>
      <c r="R19" s="239"/>
      <c r="S19" s="25"/>
      <c r="T19" s="76"/>
      <c r="U19" s="245"/>
      <c r="V19" s="24"/>
      <c r="W19" s="76"/>
      <c r="X19" s="245"/>
      <c r="Y19" s="24"/>
      <c r="Z19" s="76"/>
      <c r="AA19" s="234"/>
      <c r="AC19" s="76"/>
      <c r="AD19" s="234"/>
      <c r="AE19" s="25"/>
      <c r="AF19" s="76"/>
      <c r="AG19" s="245"/>
      <c r="AH19" s="24"/>
      <c r="AI19" s="76"/>
      <c r="AJ19" s="245"/>
      <c r="AK19" s="24"/>
      <c r="AL19" s="76"/>
      <c r="AM19" s="234"/>
      <c r="AO19" s="76"/>
      <c r="AP19" s="234"/>
      <c r="AQ19" s="25"/>
      <c r="AR19" s="76"/>
      <c r="AS19" s="245"/>
      <c r="AT19" s="24"/>
      <c r="AU19" s="76"/>
      <c r="AV19" s="245"/>
      <c r="AW19" s="24"/>
      <c r="AX19" s="76"/>
      <c r="AY19" s="234"/>
      <c r="BA19" s="76"/>
      <c r="BB19" s="234"/>
      <c r="BC19" s="25"/>
      <c r="BD19" s="76"/>
      <c r="BE19" s="245"/>
      <c r="BF19" s="24"/>
      <c r="BG19" s="76"/>
      <c r="BH19" s="245"/>
      <c r="BI19" s="24"/>
      <c r="BJ19" s="76"/>
      <c r="BK19" s="234"/>
    </row>
    <row r="20" spans="1:63" ht="15" customHeight="1" x14ac:dyDescent="0.2">
      <c r="B20" s="64" t="s">
        <v>25</v>
      </c>
      <c r="C20" s="49"/>
      <c r="D20" s="49"/>
      <c r="E20" s="76">
        <f>SUM('Cost Of Goods Sold'!E98:H98)</f>
        <v>3969236.1329729687</v>
      </c>
      <c r="F20" s="29"/>
      <c r="G20" s="25"/>
      <c r="H20" s="76">
        <f>SUM('Cost Of Goods Sold'!I98:L98)</f>
        <v>4267993.5261557195</v>
      </c>
      <c r="I20" s="240"/>
      <c r="K20" s="76">
        <f>SUM('Cost Of Goods Sold'!M98:P98)</f>
        <v>4607504.9116088152</v>
      </c>
      <c r="L20" s="240"/>
      <c r="N20" s="76">
        <f>SUM('Cost Of Goods Sold'!Q98:T98)</f>
        <v>5048170.3030649573</v>
      </c>
      <c r="O20" s="231"/>
      <c r="Q20" s="76">
        <f>SUM('Cost Of Goods Sold'!U98:X98)</f>
        <v>5186930.3649149491</v>
      </c>
      <c r="R20" s="29"/>
      <c r="S20" s="25"/>
      <c r="T20" s="76">
        <f>SUM('Cost Of Goods Sold'!Y98:AB98)</f>
        <v>3113821.8937057825</v>
      </c>
      <c r="U20" s="240"/>
      <c r="V20" s="24"/>
      <c r="W20" s="76">
        <f>SUM('Cost Of Goods Sold'!AC98:AF98)</f>
        <v>3143452.368306879</v>
      </c>
      <c r="X20" s="240"/>
      <c r="Y20" s="24"/>
      <c r="Z20" s="76">
        <f>SUM('Cost Of Goods Sold'!AG98:AJ98)</f>
        <v>5630397.9367998987</v>
      </c>
      <c r="AA20" s="231"/>
      <c r="AC20" s="76">
        <f>SUM('Cost Of Goods Sold'!AK98:AN98)</f>
        <v>5785532.4453031057</v>
      </c>
      <c r="AD20" s="231"/>
      <c r="AE20" s="25"/>
      <c r="AF20" s="76">
        <f>SUM('Cost Of Goods Sold'!AO98:AR98)</f>
        <v>5944731.2576290108</v>
      </c>
      <c r="AG20" s="240"/>
      <c r="AH20" s="24"/>
      <c r="AI20" s="76">
        <f>SUM('Cost Of Goods Sold'!AS98:AV98)</f>
        <v>6106842.2092972621</v>
      </c>
      <c r="AJ20" s="240"/>
      <c r="AK20" s="24"/>
      <c r="AL20" s="76">
        <f>SUM('Cost Of Goods Sold'!AW98:AZ98)</f>
        <v>3295618.1255126586</v>
      </c>
      <c r="AM20" s="231"/>
      <c r="AO20" s="76">
        <f>SUM('Cost Of Goods Sold'!BA98:BD98)</f>
        <v>3326908.5491182865</v>
      </c>
      <c r="AP20" s="231"/>
      <c r="AQ20" s="25"/>
      <c r="AR20" s="76">
        <f>SUM('Cost Of Goods Sold'!BE98:BH98)</f>
        <v>3358504.0007091174</v>
      </c>
      <c r="AS20" s="240"/>
      <c r="AT20" s="24"/>
      <c r="AU20" s="76">
        <f>SUM('Cost Of Goods Sold'!BI98:BL98)</f>
        <v>3390413.223194791</v>
      </c>
      <c r="AV20" s="240"/>
      <c r="AW20" s="24"/>
      <c r="AX20" s="76">
        <f>SUM('Cost Of Goods Sold'!BM98:BP98)</f>
        <v>6992419.9072252661</v>
      </c>
      <c r="AY20" s="231"/>
      <c r="BA20" s="76">
        <f>SUM('Cost Of Goods Sold'!BQ98:BT98)</f>
        <v>7183724.4799248753</v>
      </c>
      <c r="BB20" s="231"/>
      <c r="BC20" s="25"/>
      <c r="BD20" s="76">
        <f>SUM('Cost Of Goods Sold'!BU98:BX98)</f>
        <v>7380186.6721540801</v>
      </c>
      <c r="BE20" s="240"/>
      <c r="BF20" s="24"/>
      <c r="BG20" s="76">
        <f>SUM('Cost Of Goods Sold'!BY98:CB98)</f>
        <v>7580687.4080406222</v>
      </c>
      <c r="BH20" s="240"/>
      <c r="BI20" s="24"/>
      <c r="BJ20" s="76">
        <f>SUM('Cost Of Goods Sold'!CC98:CF98)</f>
        <v>3554990.1751003754</v>
      </c>
      <c r="BK20" s="231"/>
    </row>
    <row r="21" spans="1:63" ht="15" customHeight="1" x14ac:dyDescent="0.2">
      <c r="A21" s="44" t="s">
        <v>31</v>
      </c>
      <c r="B21" s="46" t="s">
        <v>14</v>
      </c>
      <c r="C21" s="48"/>
      <c r="D21" s="48"/>
      <c r="E21" s="243">
        <f>SUM(E20:E20)</f>
        <v>3969236.1329729687</v>
      </c>
      <c r="F21" s="244">
        <f>+E21/E17</f>
        <v>9.9583253744683603E-2</v>
      </c>
      <c r="G21" s="25"/>
      <c r="H21" s="243">
        <f>SUM(H20:H20)</f>
        <v>4267993.5261557195</v>
      </c>
      <c r="I21" s="244">
        <f>+H21/H17</f>
        <v>0.10393173725169297</v>
      </c>
      <c r="K21" s="243">
        <f>SUM(K20:K20)</f>
        <v>4607504.9116088152</v>
      </c>
      <c r="L21" s="244">
        <f>+K21/K17</f>
        <v>0.10889552231138212</v>
      </c>
      <c r="N21" s="243">
        <f>SUM(N20:N20)</f>
        <v>5048170.3030649573</v>
      </c>
      <c r="O21" s="233">
        <f>+N21/N17</f>
        <v>0.1157971828531668</v>
      </c>
      <c r="Q21" s="243">
        <f>SUM(Q20:Q20)</f>
        <v>5186930.3649149491</v>
      </c>
      <c r="R21" s="233">
        <f>+Q21/Q17</f>
        <v>0.11547665481743438</v>
      </c>
      <c r="S21" s="25"/>
      <c r="T21" s="243">
        <f>SUM(T20:T20)</f>
        <v>3113821.8937057825</v>
      </c>
      <c r="U21" s="244">
        <f>+T21/T17</f>
        <v>6.7281757228532926E-2</v>
      </c>
      <c r="V21" s="24"/>
      <c r="W21" s="243">
        <f>SUM(W20:W20)</f>
        <v>3143452.368306879</v>
      </c>
      <c r="X21" s="244">
        <f>+W21/W17</f>
        <v>6.5921976862410192E-2</v>
      </c>
      <c r="Y21" s="24"/>
      <c r="Z21" s="243">
        <f>SUM(Z20:Z20)</f>
        <v>5630397.9367998987</v>
      </c>
      <c r="AA21" s="233">
        <f>+Z21/Z17</f>
        <v>0.11459936456606576</v>
      </c>
      <c r="AC21" s="243">
        <f>SUM(AC20:AC20)</f>
        <v>5785532.4453031057</v>
      </c>
      <c r="AD21" s="233">
        <f>+AC21/AC17</f>
        <v>0.11428947385723685</v>
      </c>
      <c r="AE21" s="25"/>
      <c r="AF21" s="243">
        <f>SUM(AF20:AF20)</f>
        <v>5944731.2576290108</v>
      </c>
      <c r="AG21" s="244">
        <f>+AF21/AF17</f>
        <v>0.11397639253914492</v>
      </c>
      <c r="AH21" s="24"/>
      <c r="AI21" s="243">
        <f>SUM(AI20:AI20)</f>
        <v>6106842.2092972621</v>
      </c>
      <c r="AJ21" s="244">
        <f>+AI21/AI17</f>
        <v>0.11363684306772236</v>
      </c>
      <c r="AK21" s="24"/>
      <c r="AL21" s="243">
        <f>SUM(AL20:AL20)</f>
        <v>3295618.1255126586</v>
      </c>
      <c r="AM21" s="233">
        <f>+AL21/AL17</f>
        <v>5.9519479543545334E-2</v>
      </c>
      <c r="AO21" s="243">
        <f>SUM(AO20:AO20)</f>
        <v>3326908.5491182865</v>
      </c>
      <c r="AP21" s="233">
        <f>+AO21/AO17</f>
        <v>5.8315349924379242E-2</v>
      </c>
      <c r="AQ21" s="25"/>
      <c r="AR21" s="243">
        <f>SUM(AR20:AR20)</f>
        <v>3358504.0007091174</v>
      </c>
      <c r="AS21" s="244">
        <f>+AR21/AR17</f>
        <v>5.713571593668109E-2</v>
      </c>
      <c r="AT21" s="24"/>
      <c r="AU21" s="243">
        <f>SUM(AU20:AU20)</f>
        <v>3390413.223194791</v>
      </c>
      <c r="AV21" s="244">
        <f>+AU21/AU17</f>
        <v>5.5980170597146654E-2</v>
      </c>
      <c r="AW21" s="24"/>
      <c r="AX21" s="243">
        <f>SUM(AX20:AX20)</f>
        <v>6992419.9072252661</v>
      </c>
      <c r="AY21" s="233">
        <f>+AX21/AX17</f>
        <v>0.11205438742230868</v>
      </c>
      <c r="BA21" s="243">
        <f>SUM(BA20:BA20)</f>
        <v>7183724.4799248753</v>
      </c>
      <c r="BB21" s="233">
        <f>+BA21/BA17</f>
        <v>0.11173026099367181</v>
      </c>
      <c r="BC21" s="25"/>
      <c r="BD21" s="243">
        <f>SUM(BD20:BD20)</f>
        <v>7380186.6721540801</v>
      </c>
      <c r="BE21" s="244">
        <f>+BD21/BD17</f>
        <v>0.11140592105641642</v>
      </c>
      <c r="BF21" s="24"/>
      <c r="BG21" s="243">
        <f>SUM(BG20:BG20)</f>
        <v>7580687.4080406222</v>
      </c>
      <c r="BH21" s="244">
        <f>+BG21/BG17</f>
        <v>0.11106297336294541</v>
      </c>
      <c r="BI21" s="24"/>
      <c r="BJ21" s="243">
        <f>SUM(BJ20:BJ20)</f>
        <v>3554990.1751003754</v>
      </c>
      <c r="BK21" s="233">
        <f>+BJ21/BJ17</f>
        <v>5.0549736137937347E-2</v>
      </c>
    </row>
    <row r="22" spans="1:63" ht="15" customHeight="1" x14ac:dyDescent="0.2">
      <c r="B22" s="46"/>
      <c r="C22" s="48"/>
      <c r="D22" s="48"/>
      <c r="E22" s="246"/>
      <c r="F22" s="247"/>
      <c r="G22" s="25"/>
      <c r="H22" s="246"/>
      <c r="I22" s="248"/>
      <c r="K22" s="246"/>
      <c r="L22" s="248"/>
      <c r="N22" s="246"/>
      <c r="O22" s="235"/>
      <c r="Q22" s="246"/>
      <c r="R22" s="247"/>
      <c r="S22" s="25"/>
      <c r="T22" s="246"/>
      <c r="U22" s="248"/>
      <c r="V22" s="24"/>
      <c r="W22" s="246"/>
      <c r="X22" s="248"/>
      <c r="Y22" s="24"/>
      <c r="Z22" s="246"/>
      <c r="AA22" s="235"/>
      <c r="AC22" s="246"/>
      <c r="AD22" s="235"/>
      <c r="AE22" s="25"/>
      <c r="AF22" s="246"/>
      <c r="AG22" s="248"/>
      <c r="AH22" s="24"/>
      <c r="AI22" s="246"/>
      <c r="AJ22" s="248"/>
      <c r="AK22" s="24"/>
      <c r="AL22" s="246"/>
      <c r="AM22" s="235"/>
      <c r="AO22" s="246"/>
      <c r="AP22" s="235"/>
      <c r="AQ22" s="25"/>
      <c r="AR22" s="246"/>
      <c r="AS22" s="248"/>
      <c r="AT22" s="24"/>
      <c r="AU22" s="246"/>
      <c r="AV22" s="248"/>
      <c r="AW22" s="24"/>
      <c r="AX22" s="246"/>
      <c r="AY22" s="235"/>
      <c r="BA22" s="246"/>
      <c r="BB22" s="235"/>
      <c r="BC22" s="25"/>
      <c r="BD22" s="246"/>
      <c r="BE22" s="248"/>
      <c r="BF22" s="24"/>
      <c r="BG22" s="246"/>
      <c r="BH22" s="248"/>
      <c r="BI22" s="24"/>
      <c r="BJ22" s="246"/>
      <c r="BK22" s="235"/>
    </row>
    <row r="23" spans="1:63" ht="15" customHeight="1" x14ac:dyDescent="0.2">
      <c r="A23" s="44" t="s">
        <v>61</v>
      </c>
      <c r="B23" s="46"/>
      <c r="C23" s="48"/>
      <c r="D23" s="48"/>
      <c r="E23" s="76"/>
      <c r="F23" s="239"/>
      <c r="G23" s="25"/>
      <c r="H23" s="76"/>
      <c r="I23" s="245"/>
      <c r="K23" s="76"/>
      <c r="L23" s="245"/>
      <c r="N23" s="76"/>
      <c r="O23" s="234"/>
      <c r="Q23" s="76"/>
      <c r="R23" s="239"/>
      <c r="S23" s="25"/>
      <c r="T23" s="76"/>
      <c r="U23" s="245"/>
      <c r="V23" s="24"/>
      <c r="W23" s="76"/>
      <c r="X23" s="245"/>
      <c r="Y23" s="24"/>
      <c r="Z23" s="76"/>
      <c r="AA23" s="234"/>
      <c r="AC23" s="76"/>
      <c r="AD23" s="234"/>
      <c r="AE23" s="25"/>
      <c r="AF23" s="76"/>
      <c r="AG23" s="245"/>
      <c r="AH23" s="24"/>
      <c r="AI23" s="76"/>
      <c r="AJ23" s="245"/>
      <c r="AK23" s="24"/>
      <c r="AL23" s="76"/>
      <c r="AM23" s="234"/>
      <c r="AO23" s="76"/>
      <c r="AP23" s="234"/>
      <c r="AQ23" s="25"/>
      <c r="AR23" s="76"/>
      <c r="AS23" s="245"/>
      <c r="AT23" s="24"/>
      <c r="AU23" s="76"/>
      <c r="AV23" s="245"/>
      <c r="AW23" s="24"/>
      <c r="AX23" s="76"/>
      <c r="AY23" s="234"/>
      <c r="BA23" s="76"/>
      <c r="BB23" s="234"/>
      <c r="BC23" s="25"/>
      <c r="BD23" s="76"/>
      <c r="BE23" s="245"/>
      <c r="BF23" s="24"/>
      <c r="BG23" s="76"/>
      <c r="BH23" s="245"/>
      <c r="BI23" s="24"/>
      <c r="BJ23" s="76"/>
      <c r="BK23" s="234"/>
    </row>
    <row r="24" spans="1:63" ht="15" customHeight="1" x14ac:dyDescent="0.2">
      <c r="B24" s="45" t="s">
        <v>61</v>
      </c>
      <c r="C24" s="49"/>
      <c r="D24" s="48"/>
      <c r="E24" s="76">
        <f>+E17-E21</f>
        <v>35889233.877953663</v>
      </c>
      <c r="F24" s="29"/>
      <c r="G24" s="25"/>
      <c r="H24" s="76">
        <f>+H17-H21</f>
        <v>36797359.935798436</v>
      </c>
      <c r="I24" s="240">
        <f>+H24/H17</f>
        <v>0.89606826274830709</v>
      </c>
      <c r="K24" s="76">
        <f>+K17-K21</f>
        <v>37703738.138714693</v>
      </c>
      <c r="L24" s="240">
        <f>+K24/K17</f>
        <v>0.89110447768861789</v>
      </c>
      <c r="N24" s="76">
        <f>+N17-N21</f>
        <v>38546761.617395841</v>
      </c>
      <c r="O24" s="231">
        <f>+N24/N17</f>
        <v>0.88420281714683324</v>
      </c>
      <c r="Q24" s="76">
        <f>+Q17-Q21</f>
        <v>39730636.507067554</v>
      </c>
      <c r="R24" s="231">
        <f>+Q24/Q17</f>
        <v>0.8845233451825657</v>
      </c>
      <c r="S24" s="25"/>
      <c r="T24" s="76">
        <f>+T17-T21</f>
        <v>43166507.603771567</v>
      </c>
      <c r="U24" s="240">
        <f>+T24/T17</f>
        <v>0.93271824277146698</v>
      </c>
      <c r="V24" s="24"/>
      <c r="W24" s="76">
        <f>+W17-W21</f>
        <v>44540984.869790077</v>
      </c>
      <c r="X24" s="240">
        <f>+W24/W17</f>
        <v>0.9340780231375897</v>
      </c>
      <c r="Y24" s="24"/>
      <c r="Z24" s="76">
        <f>+Z17-Z21</f>
        <v>43500746.534372211</v>
      </c>
      <c r="AA24" s="231">
        <f>+Z24/Z17</f>
        <v>0.88540063543393421</v>
      </c>
      <c r="AC24" s="76">
        <f>+AC17-AC21</f>
        <v>44836211.185523517</v>
      </c>
      <c r="AD24" s="231">
        <f>+AC24/AC17</f>
        <v>0.88571052614276313</v>
      </c>
      <c r="AE24" s="25"/>
      <c r="AF24" s="76">
        <f>+AF17-AF21</f>
        <v>46212835.104960561</v>
      </c>
      <c r="AG24" s="240">
        <f>+AF24/AF17</f>
        <v>0.88602360746085496</v>
      </c>
      <c r="AH24" s="24"/>
      <c r="AI24" s="76">
        <f>+AI17-AI21</f>
        <v>47633142.503740422</v>
      </c>
      <c r="AJ24" s="240">
        <f>+AI24/AI17</f>
        <v>0.88636315693227763</v>
      </c>
      <c r="AK24" s="24"/>
      <c r="AL24" s="76">
        <f>+AL17-AL21</f>
        <v>52074794.230017692</v>
      </c>
      <c r="AM24" s="231">
        <f>+AL24/AL17</f>
        <v>0.94048052045645469</v>
      </c>
      <c r="AO24" s="76">
        <f>+AO17-AO21</f>
        <v>53723397.304014273</v>
      </c>
      <c r="AP24" s="231">
        <f>+AO24/AO17</f>
        <v>0.94168465007562074</v>
      </c>
      <c r="AQ24" s="25"/>
      <c r="AR24" s="76">
        <f>+AR17-AR21</f>
        <v>55422661.959144726</v>
      </c>
      <c r="AS24" s="240">
        <f>+AR24/AR17</f>
        <v>0.9428642840633189</v>
      </c>
      <c r="AT24" s="24"/>
      <c r="AU24" s="76">
        <f>+AU17-AU21</f>
        <v>57174125.738170974</v>
      </c>
      <c r="AV24" s="240">
        <f>+AU24/AU17</f>
        <v>0.94401982940285334</v>
      </c>
      <c r="AW24" s="24"/>
      <c r="AX24" s="76">
        <f>+AX17-AX21</f>
        <v>55409598.149170443</v>
      </c>
      <c r="AY24" s="231">
        <f>+AX24/AX17</f>
        <v>0.88794561257769133</v>
      </c>
      <c r="BA24" s="76">
        <f>+BA17-BA21</f>
        <v>57111520.300106101</v>
      </c>
      <c r="BB24" s="231">
        <f>+BA24/BA17</f>
        <v>0.88826973900632822</v>
      </c>
      <c r="BC24" s="25"/>
      <c r="BD24" s="76">
        <f>+BD17-BD21</f>
        <v>58865723.798050851</v>
      </c>
      <c r="BE24" s="240">
        <f>+BD24/BD17</f>
        <v>0.88859407894358367</v>
      </c>
      <c r="BF24" s="24"/>
      <c r="BG24" s="76">
        <f>+BG17-BG21</f>
        <v>60675070.370634265</v>
      </c>
      <c r="BH24" s="240">
        <f>+BG24/BG17</f>
        <v>0.88893702663705465</v>
      </c>
      <c r="BI24" s="24"/>
      <c r="BJ24" s="76">
        <f>+BJ17-BJ21</f>
        <v>66771592.052741788</v>
      </c>
      <c r="BK24" s="231">
        <f>+BJ24/BJ17</f>
        <v>0.94945026386206266</v>
      </c>
    </row>
    <row r="25" spans="1:63" ht="15" customHeight="1" x14ac:dyDescent="0.2">
      <c r="C25" s="49"/>
      <c r="D25" s="48"/>
      <c r="E25" s="76"/>
      <c r="F25" s="29"/>
      <c r="G25" s="25"/>
      <c r="H25" s="76"/>
      <c r="I25" s="240"/>
      <c r="K25" s="76"/>
      <c r="L25" s="240"/>
      <c r="N25" s="76"/>
      <c r="O25" s="231"/>
      <c r="Q25" s="76"/>
      <c r="R25" s="231"/>
      <c r="S25" s="25"/>
      <c r="T25" s="76"/>
      <c r="U25" s="240"/>
      <c r="V25" s="24"/>
      <c r="W25" s="76"/>
      <c r="X25" s="240"/>
      <c r="Y25" s="24"/>
      <c r="Z25" s="76"/>
      <c r="AA25" s="231"/>
      <c r="AC25" s="76"/>
      <c r="AD25" s="231"/>
      <c r="AE25" s="25"/>
      <c r="AF25" s="76"/>
      <c r="AG25" s="240"/>
      <c r="AH25" s="24"/>
      <c r="AI25" s="76"/>
      <c r="AJ25" s="240"/>
      <c r="AK25" s="24"/>
      <c r="AL25" s="76"/>
      <c r="AM25" s="231"/>
      <c r="AO25" s="76"/>
      <c r="AP25" s="231"/>
      <c r="AQ25" s="25"/>
      <c r="AR25" s="76"/>
      <c r="AS25" s="240"/>
      <c r="AT25" s="24"/>
      <c r="AU25" s="76"/>
      <c r="AV25" s="240"/>
      <c r="AW25" s="24"/>
      <c r="AX25" s="76"/>
      <c r="AY25" s="231"/>
      <c r="BA25" s="76"/>
      <c r="BB25" s="231"/>
      <c r="BC25" s="25"/>
      <c r="BD25" s="76"/>
      <c r="BE25" s="240"/>
      <c r="BF25" s="24"/>
      <c r="BG25" s="76"/>
      <c r="BH25" s="240"/>
      <c r="BI25" s="24"/>
      <c r="BJ25" s="76"/>
      <c r="BK25" s="231"/>
    </row>
    <row r="26" spans="1:63" s="44" customFormat="1" ht="15" customHeight="1" x14ac:dyDescent="0.2">
      <c r="B26" s="46" t="s">
        <v>28</v>
      </c>
      <c r="C26" s="48"/>
      <c r="D26" s="48"/>
      <c r="E26" s="243">
        <f>+E24</f>
        <v>35889233.877953663</v>
      </c>
      <c r="F26" s="244">
        <f>E26/E$17</f>
        <v>0.90041674625531631</v>
      </c>
      <c r="G26" s="25"/>
      <c r="H26" s="243">
        <f>+H24</f>
        <v>36797359.935798436</v>
      </c>
      <c r="I26" s="244">
        <f>H26/H$17</f>
        <v>0.89606826274830709</v>
      </c>
      <c r="J26" s="24"/>
      <c r="K26" s="243">
        <f>+K24</f>
        <v>37703738.138714693</v>
      </c>
      <c r="L26" s="244">
        <f>K26/K$17</f>
        <v>0.89110447768861789</v>
      </c>
      <c r="M26" s="24"/>
      <c r="N26" s="243">
        <f>+N24</f>
        <v>38546761.617395841</v>
      </c>
      <c r="O26" s="233">
        <f>N26/N$17</f>
        <v>0.88420281714683324</v>
      </c>
      <c r="P26" s="43"/>
      <c r="Q26" s="243">
        <f>+Q24</f>
        <v>39730636.507067554</v>
      </c>
      <c r="R26" s="233">
        <f>Q26/Q$17</f>
        <v>0.8845233451825657</v>
      </c>
      <c r="S26" s="25"/>
      <c r="T26" s="243">
        <f>+T24</f>
        <v>43166507.603771567</v>
      </c>
      <c r="U26" s="244">
        <f>T26/T$17</f>
        <v>0.93271824277146698</v>
      </c>
      <c r="V26" s="24"/>
      <c r="W26" s="243">
        <f>+W24</f>
        <v>44540984.869790077</v>
      </c>
      <c r="X26" s="244">
        <f>W26/W$17</f>
        <v>0.9340780231375897</v>
      </c>
      <c r="Y26" s="24"/>
      <c r="Z26" s="243">
        <f>+Z24</f>
        <v>43500746.534372211</v>
      </c>
      <c r="AA26" s="233">
        <f>Z26/Z$17</f>
        <v>0.88540063543393421</v>
      </c>
      <c r="AB26" s="43"/>
      <c r="AC26" s="243">
        <f>+AC24</f>
        <v>44836211.185523517</v>
      </c>
      <c r="AD26" s="233">
        <f>AC26/AC$17</f>
        <v>0.88571052614276313</v>
      </c>
      <c r="AE26" s="25"/>
      <c r="AF26" s="243">
        <f>+AF24</f>
        <v>46212835.104960561</v>
      </c>
      <c r="AG26" s="244">
        <f>AF26/AF$17</f>
        <v>0.88602360746085496</v>
      </c>
      <c r="AH26" s="24"/>
      <c r="AI26" s="243">
        <f>+AI24</f>
        <v>47633142.503740422</v>
      </c>
      <c r="AJ26" s="244">
        <f>AI26/AI$17</f>
        <v>0.88636315693227763</v>
      </c>
      <c r="AK26" s="24"/>
      <c r="AL26" s="243">
        <f>+AL24</f>
        <v>52074794.230017692</v>
      </c>
      <c r="AM26" s="233">
        <f>AL26/AL$17</f>
        <v>0.94048052045645469</v>
      </c>
      <c r="AN26" s="43"/>
      <c r="AO26" s="243">
        <f>+AO24</f>
        <v>53723397.304014273</v>
      </c>
      <c r="AP26" s="233">
        <f>AO26/AO$17</f>
        <v>0.94168465007562074</v>
      </c>
      <c r="AQ26" s="25"/>
      <c r="AR26" s="243">
        <f>+AR24</f>
        <v>55422661.959144726</v>
      </c>
      <c r="AS26" s="244">
        <f>AR26/AR$17</f>
        <v>0.9428642840633189</v>
      </c>
      <c r="AT26" s="24"/>
      <c r="AU26" s="243">
        <f>+AU24</f>
        <v>57174125.738170974</v>
      </c>
      <c r="AV26" s="244">
        <f>AU26/AU$17</f>
        <v>0.94401982940285334</v>
      </c>
      <c r="AW26" s="24"/>
      <c r="AX26" s="243">
        <f>+AX24</f>
        <v>55409598.149170443</v>
      </c>
      <c r="AY26" s="233">
        <f>AX26/AX$17</f>
        <v>0.88794561257769133</v>
      </c>
      <c r="AZ26" s="43"/>
      <c r="BA26" s="243">
        <f>+BA24</f>
        <v>57111520.300106101</v>
      </c>
      <c r="BB26" s="233">
        <f>BA26/BA$17</f>
        <v>0.88826973900632822</v>
      </c>
      <c r="BC26" s="25"/>
      <c r="BD26" s="243">
        <f>+BD24</f>
        <v>58865723.798050851</v>
      </c>
      <c r="BE26" s="244">
        <f>BD26/BD$17</f>
        <v>0.88859407894358367</v>
      </c>
      <c r="BF26" s="24"/>
      <c r="BG26" s="243">
        <f>+BG24</f>
        <v>60675070.370634265</v>
      </c>
      <c r="BH26" s="244">
        <f>BG26/BG$17</f>
        <v>0.88893702663705465</v>
      </c>
      <c r="BI26" s="24"/>
      <c r="BJ26" s="243">
        <f>+BJ24</f>
        <v>66771592.052741788</v>
      </c>
      <c r="BK26" s="233">
        <f>BJ26/BJ$17</f>
        <v>0.94945026386206266</v>
      </c>
    </row>
    <row r="27" spans="1:63" ht="15" customHeight="1" x14ac:dyDescent="0.2">
      <c r="C27" s="48"/>
      <c r="D27" s="48"/>
      <c r="E27" s="76"/>
      <c r="F27" s="239"/>
      <c r="G27" s="25"/>
      <c r="H27" s="76"/>
      <c r="I27" s="245"/>
      <c r="K27" s="76"/>
      <c r="L27" s="245"/>
      <c r="N27" s="76"/>
      <c r="O27" s="234"/>
      <c r="Q27" s="76"/>
      <c r="R27" s="239"/>
      <c r="S27" s="25"/>
      <c r="T27" s="76"/>
      <c r="U27" s="245"/>
      <c r="V27" s="24"/>
      <c r="W27" s="76"/>
      <c r="X27" s="245"/>
      <c r="Y27" s="24"/>
      <c r="Z27" s="76"/>
      <c r="AA27" s="234"/>
      <c r="AC27" s="76"/>
      <c r="AD27" s="234"/>
      <c r="AE27" s="25"/>
      <c r="AF27" s="76"/>
      <c r="AG27" s="245"/>
      <c r="AH27" s="24"/>
      <c r="AI27" s="76"/>
      <c r="AJ27" s="245"/>
      <c r="AK27" s="24"/>
      <c r="AL27" s="76"/>
      <c r="AM27" s="234"/>
      <c r="AO27" s="76"/>
      <c r="AP27" s="234"/>
      <c r="AQ27" s="25"/>
      <c r="AR27" s="76"/>
      <c r="AS27" s="245"/>
      <c r="AT27" s="24"/>
      <c r="AU27" s="76"/>
      <c r="AV27" s="245"/>
      <c r="AW27" s="24"/>
      <c r="AX27" s="76"/>
      <c r="AY27" s="234"/>
      <c r="BA27" s="76"/>
      <c r="BB27" s="234"/>
      <c r="BC27" s="25"/>
      <c r="BD27" s="76"/>
      <c r="BE27" s="245"/>
      <c r="BF27" s="24"/>
      <c r="BG27" s="76"/>
      <c r="BH27" s="245"/>
      <c r="BI27" s="24"/>
      <c r="BJ27" s="76"/>
      <c r="BK27" s="234"/>
    </row>
    <row r="28" spans="1:63" ht="15" customHeight="1" x14ac:dyDescent="0.2">
      <c r="A28" s="44" t="s">
        <v>42</v>
      </c>
      <c r="C28" s="48"/>
      <c r="D28" s="48"/>
      <c r="E28" s="76"/>
      <c r="F28" s="239"/>
      <c r="G28" s="25"/>
      <c r="H28" s="76"/>
      <c r="I28" s="245"/>
      <c r="K28" s="76"/>
      <c r="L28" s="245"/>
      <c r="N28" s="76"/>
      <c r="O28" s="234"/>
      <c r="Q28" s="76"/>
      <c r="R28" s="239"/>
      <c r="S28" s="25"/>
      <c r="T28" s="76"/>
      <c r="U28" s="245"/>
      <c r="V28" s="24"/>
      <c r="W28" s="76"/>
      <c r="X28" s="245"/>
      <c r="Y28" s="24"/>
      <c r="Z28" s="76"/>
      <c r="AA28" s="234"/>
      <c r="AC28" s="76"/>
      <c r="AD28" s="234"/>
      <c r="AE28" s="25"/>
      <c r="AF28" s="76"/>
      <c r="AG28" s="245"/>
      <c r="AH28" s="24"/>
      <c r="AI28" s="76"/>
      <c r="AJ28" s="245"/>
      <c r="AK28" s="24"/>
      <c r="AL28" s="76"/>
      <c r="AM28" s="234"/>
      <c r="AO28" s="76"/>
      <c r="AP28" s="234"/>
      <c r="AQ28" s="25"/>
      <c r="AR28" s="76"/>
      <c r="AS28" s="245"/>
      <c r="AT28" s="24"/>
      <c r="AU28" s="76"/>
      <c r="AV28" s="245"/>
      <c r="AW28" s="24"/>
      <c r="AX28" s="76"/>
      <c r="AY28" s="234"/>
      <c r="BA28" s="76"/>
      <c r="BB28" s="234"/>
      <c r="BC28" s="25"/>
      <c r="BD28" s="76"/>
      <c r="BE28" s="245"/>
      <c r="BF28" s="24"/>
      <c r="BG28" s="76"/>
      <c r="BH28" s="245"/>
      <c r="BI28" s="24"/>
      <c r="BJ28" s="76"/>
      <c r="BK28" s="234"/>
    </row>
    <row r="29" spans="1:63" ht="15" customHeight="1" x14ac:dyDescent="0.2">
      <c r="B29" s="45" t="str">
        <f>'P &amp; L by Qtr'!$B$18</f>
        <v>Manufacturing</v>
      </c>
      <c r="C29" s="49" t="s">
        <v>41</v>
      </c>
      <c r="D29" s="49"/>
      <c r="E29" s="76">
        <f>SUM('Cost Of Goods Sold'!E98:H98)</f>
        <v>3969236.1329729687</v>
      </c>
      <c r="F29" s="240">
        <f>E29/E$17</f>
        <v>9.9583253744683603E-2</v>
      </c>
      <c r="G29" s="25"/>
      <c r="H29" s="76">
        <f>SUM('Cost Of Goods Sold'!I98:L98)</f>
        <v>4267993.5261557195</v>
      </c>
      <c r="I29" s="240">
        <f>H29/H$17</f>
        <v>0.10393173725169297</v>
      </c>
      <c r="K29" s="76">
        <f>SUM('Cost Of Goods Sold'!M98:P98)</f>
        <v>4607504.9116088152</v>
      </c>
      <c r="L29" s="240">
        <f>K29/K$17</f>
        <v>0.10889552231138212</v>
      </c>
      <c r="N29" s="76">
        <f>SUM('Cost Of Goods Sold'!Q98:T98)</f>
        <v>5048170.3030649573</v>
      </c>
      <c r="O29" s="231">
        <f t="shared" ref="O29:O35" si="45">N29/N$17</f>
        <v>0.1157971828531668</v>
      </c>
      <c r="Q29" s="76">
        <f>SUM('Cost Of Goods Sold'!U98:X98)</f>
        <v>5186930.3649149491</v>
      </c>
      <c r="R29" s="231">
        <f t="shared" ref="R29:R35" si="46">Q29/Q$17</f>
        <v>0.11547665481743438</v>
      </c>
      <c r="S29" s="25"/>
      <c r="T29" s="76">
        <f>SUM('Cost Of Goods Sold'!Y98:AB98)</f>
        <v>3113821.8937057825</v>
      </c>
      <c r="U29" s="240">
        <f>T29/T$17</f>
        <v>6.7281757228532926E-2</v>
      </c>
      <c r="V29" s="24"/>
      <c r="W29" s="76">
        <f>SUM('Cost Of Goods Sold'!AC98:AF98)</f>
        <v>3143452.368306879</v>
      </c>
      <c r="X29" s="240">
        <f>W29/W$17</f>
        <v>6.5921976862410192E-2</v>
      </c>
      <c r="Y29" s="24"/>
      <c r="Z29" s="76">
        <f>SUM('Cost Of Goods Sold'!AG98:AJ98)</f>
        <v>5630397.9367998987</v>
      </c>
      <c r="AA29" s="231">
        <f t="shared" ref="AA29:AA34" si="47">Z29/Z$17</f>
        <v>0.11459936456606576</v>
      </c>
      <c r="AC29" s="76">
        <f>SUM('Cost Of Goods Sold'!AK98:AN98)</f>
        <v>5785532.4453031057</v>
      </c>
      <c r="AD29" s="231">
        <f t="shared" ref="AD29:AD34" si="48">AC29/AC$17</f>
        <v>0.11428947385723685</v>
      </c>
      <c r="AE29" s="25"/>
      <c r="AF29" s="76">
        <f>SUM('Cost Of Goods Sold'!AO98:AR98)</f>
        <v>5944731.2576290108</v>
      </c>
      <c r="AG29" s="240">
        <f>AF29/AF$17</f>
        <v>0.11397639253914492</v>
      </c>
      <c r="AH29" s="24"/>
      <c r="AI29" s="76">
        <f>SUM('Cost Of Goods Sold'!AS98:AV98)</f>
        <v>6106842.2092972621</v>
      </c>
      <c r="AJ29" s="240">
        <f>AI29/AI$17</f>
        <v>0.11363684306772236</v>
      </c>
      <c r="AK29" s="24"/>
      <c r="AL29" s="76">
        <f>SUM('Cost Of Goods Sold'!AX98:BA98)</f>
        <v>3303412.6037902478</v>
      </c>
      <c r="AM29" s="231">
        <f t="shared" ref="AM29:AM34" si="49">AL29/AL$17</f>
        <v>5.966024927860783E-2</v>
      </c>
      <c r="AO29" s="76">
        <f>SUM('Cost Of Goods Sold'!BB98:BE98)</f>
        <v>3334778.4784100335</v>
      </c>
      <c r="AP29" s="231">
        <f t="shared" ref="AP29:AP34" si="50">AO29/AO$17</f>
        <v>5.8453297112813378E-2</v>
      </c>
      <c r="AQ29" s="25"/>
      <c r="AR29" s="76">
        <f>SUM('Cost Of Goods Sold'!BF98:BI98)</f>
        <v>3366451.5432444625</v>
      </c>
      <c r="AS29" s="240">
        <f>AR29/AR$17</f>
        <v>5.7270921531969436E-2</v>
      </c>
      <c r="AT29" s="24"/>
      <c r="AU29" s="76">
        <f>SUM('Cost Of Goods Sold'!BJ98:BM98)</f>
        <v>4276260.3574132025</v>
      </c>
      <c r="AV29" s="240">
        <f>AU29/AU$17</f>
        <v>7.0606669030223071E-2</v>
      </c>
      <c r="AW29" s="24"/>
      <c r="AX29" s="76">
        <f>SUM('Cost Of Goods Sold'!BN98:BQ98)</f>
        <v>7039770.8771665394</v>
      </c>
      <c r="AY29" s="231">
        <f t="shared" ref="AY29:AY34" si="51">AX29/AX$17</f>
        <v>0.11281319252855508</v>
      </c>
      <c r="BA29" s="76">
        <f>SUM('Cost Of Goods Sold'!BN98:BQ98)</f>
        <v>7039770.8771665394</v>
      </c>
      <c r="BB29" s="231">
        <f t="shared" ref="BB29:BB34" si="52">BA29/BA$17</f>
        <v>0.10949131465711402</v>
      </c>
      <c r="BC29" s="25"/>
      <c r="BD29" s="76">
        <f>SUM('Cost Of Goods Sold'!BR98:BU98)</f>
        <v>7232350.4897009227</v>
      </c>
      <c r="BE29" s="240">
        <f>BD29/BD$17</f>
        <v>0.10917429375438623</v>
      </c>
      <c r="BF29" s="24"/>
      <c r="BG29" s="76">
        <f>SUM('Cost Of Goods Sold'!BV98:BY98)</f>
        <v>7428851.2680071164</v>
      </c>
      <c r="BH29" s="240">
        <f>BG29/BG$17</f>
        <v>0.10883845568158221</v>
      </c>
      <c r="BI29" s="24"/>
      <c r="BJ29" s="76">
        <f>SUM('Cost Of Goods Sold'!BZ98:CC98)</f>
        <v>6591180.806436155</v>
      </c>
      <c r="BK29" s="231">
        <f t="shared" ref="BK29:BK34" si="53">BJ29/BJ$17</f>
        <v>9.3722467346446972E-2</v>
      </c>
    </row>
    <row r="30" spans="1:63" ht="15" customHeight="1" x14ac:dyDescent="0.2">
      <c r="B30" s="45" t="s">
        <v>30</v>
      </c>
      <c r="C30" s="49" t="s">
        <v>287</v>
      </c>
      <c r="D30" s="49"/>
      <c r="E30" s="76">
        <f>SUM('Departmental Expenses'!E9:H9)</f>
        <v>181621.70084375003</v>
      </c>
      <c r="F30" s="240">
        <f t="shared" ref="F30:F35" si="54">E30/E$17</f>
        <v>4.5566651402816271E-3</v>
      </c>
      <c r="G30" s="25"/>
      <c r="H30" s="76">
        <f>SUM('Departmental Expenses'!I9:L9)</f>
        <v>964406.59857445688</v>
      </c>
      <c r="I30" s="240">
        <f t="shared" ref="I30:I35" si="55">H30/H$17</f>
        <v>2.3484677891983843E-2</v>
      </c>
      <c r="K30" s="76">
        <f>SUM('Departmental Expenses'!M9:P9)</f>
        <v>984883.10329405568</v>
      </c>
      <c r="L30" s="240">
        <f t="shared" ref="L30:L35" si="56">K30/K$17</f>
        <v>2.3277101599749037E-2</v>
      </c>
      <c r="N30" s="76">
        <f>SUM('Departmental Expenses'!Q9:T9)</f>
        <v>1005367.2809381625</v>
      </c>
      <c r="O30" s="231">
        <f t="shared" si="45"/>
        <v>2.3061563274659101E-2</v>
      </c>
      <c r="Q30" s="76">
        <f>SUM('Departmental Expenses'!U9:X9)</f>
        <v>1025859.3642970962</v>
      </c>
      <c r="R30" s="231">
        <f t="shared" si="46"/>
        <v>2.2838711794448949E-2</v>
      </c>
      <c r="S30" s="25"/>
      <c r="T30" s="76">
        <f>SUM('Departmental Expenses'!Y9:AB9)</f>
        <v>1046359.593223847</v>
      </c>
      <c r="U30" s="240">
        <f t="shared" ref="U30:U34" si="57">T30/T$17</f>
        <v>2.2609164726903726E-2</v>
      </c>
      <c r="V30" s="24"/>
      <c r="W30" s="76">
        <f>SUM('Departmental Expenses'!AC9:AF9)</f>
        <v>1066868.2148483493</v>
      </c>
      <c r="X30" s="240">
        <f t="shared" ref="X30:X34" si="58">W30/W$17</f>
        <v>2.2373509611139684E-2</v>
      </c>
      <c r="Y30" s="24"/>
      <c r="Z30" s="76">
        <f>SUM('Departmental Expenses'!AG9:AJ9)</f>
        <v>1087385.4837982613</v>
      </c>
      <c r="AA30" s="231">
        <f t="shared" si="47"/>
        <v>2.213230519057599E-2</v>
      </c>
      <c r="AC30" s="76">
        <f>SUM('Departmental Expenses'!AK9:AN9)</f>
        <v>1107911.6624264368</v>
      </c>
      <c r="AD30" s="231">
        <f t="shared" si="48"/>
        <v>2.1886082599331145E-2</v>
      </c>
      <c r="AE30" s="25"/>
      <c r="AF30" s="76">
        <f>SUM('Departmental Expenses'!AO9:AR9)</f>
        <v>1128447.0210453027</v>
      </c>
      <c r="AG30" s="240">
        <f t="shared" ref="AG30:AG34" si="59">AF30/AF$17</f>
        <v>2.1635346503718206E-2</v>
      </c>
      <c r="AH30" s="24"/>
      <c r="AI30" s="76">
        <f>SUM('Departmental Expenses'!AS9:AV9)</f>
        <v>1148991.8381683482</v>
      </c>
      <c r="AJ30" s="240">
        <f t="shared" ref="AJ30:AJ34" si="60">AI30/AI$17</f>
        <v>2.1380576200454238E-2</v>
      </c>
      <c r="AK30" s="24"/>
      <c r="AL30" s="76">
        <f>SUM('Departmental Expenses'!AW9:AZ9)</f>
        <v>1169546.4007589337</v>
      </c>
      <c r="AM30" s="231">
        <f t="shared" si="49"/>
        <v>2.1122226673143431E-2</v>
      </c>
      <c r="AO30" s="76">
        <f>SUM('Departmental Expenses'!BA9:BD9)</f>
        <v>1190111.0044866584</v>
      </c>
      <c r="AP30" s="231">
        <f t="shared" si="50"/>
        <v>2.0860729608539179E-2</v>
      </c>
      <c r="AQ30" s="25"/>
      <c r="AR30" s="76">
        <f>SUM('Departmental Expenses'!BE9:BH9)</f>
        <v>1210685.9539914951</v>
      </c>
      <c r="AS30" s="240">
        <f t="shared" ref="AS30:AS34" si="61">AR30/AR$17</f>
        <v>2.0596494374037513E-2</v>
      </c>
      <c r="AT30" s="24"/>
      <c r="AU30" s="76">
        <f>SUM('Departmental Expenses'!BI9:BL9)</f>
        <v>1231271.5631559489</v>
      </c>
      <c r="AV30" s="240">
        <f t="shared" ref="AV30:AV34" si="62">AU30/AU$17</f>
        <v>2.032990895780416E-2</v>
      </c>
      <c r="AW30" s="24"/>
      <c r="AX30" s="76">
        <f>SUM('Departmental Expenses'!BM9:BP9)</f>
        <v>1251868.1553854654</v>
      </c>
      <c r="AY30" s="231">
        <f t="shared" si="51"/>
        <v>2.0061340872887985E-2</v>
      </c>
      <c r="BA30" s="76">
        <f>SUM('Departmental Expenses'!BQ9:BT9)</f>
        <v>1272476.0638973494</v>
      </c>
      <c r="BB30" s="231">
        <f t="shared" si="52"/>
        <v>1.9791138026626801E-2</v>
      </c>
      <c r="BC30" s="25"/>
      <c r="BD30" s="76">
        <f>SUM('Departmental Expenses'!BU9:BX9)</f>
        <v>1293095.6320184488</v>
      </c>
      <c r="BE30" s="240">
        <f t="shared" ref="BE30:BE34" si="63">BD30/BD$17</f>
        <v>1.9519629556605425E-2</v>
      </c>
      <c r="BF30" s="24"/>
      <c r="BG30" s="76">
        <f>SUM('Departmental Expenses'!BY9:CB9)</f>
        <v>1313727.2134918717</v>
      </c>
      <c r="BH30" s="240">
        <f t="shared" ref="BH30:BH34" si="64">BG30/BG$17</f>
        <v>1.9247126634382175E-2</v>
      </c>
      <c r="BI30" s="24"/>
      <c r="BJ30" s="76">
        <f>SUM('Departmental Expenses'!CC9:CF9)</f>
        <v>1334371.1727930037</v>
      </c>
      <c r="BK30" s="231">
        <f t="shared" si="53"/>
        <v>1.8973923238156859E-2</v>
      </c>
    </row>
    <row r="31" spans="1:63" ht="15" customHeight="1" x14ac:dyDescent="0.2">
      <c r="B31" s="45" t="s">
        <v>33</v>
      </c>
      <c r="C31" s="49" t="s">
        <v>287</v>
      </c>
      <c r="D31" s="49"/>
      <c r="E31" s="76">
        <f>SUM('Departmental Expenses'!E16:H16)</f>
        <v>108655.46313281251</v>
      </c>
      <c r="F31" s="240">
        <f t="shared" si="54"/>
        <v>2.7260319601586855E-3</v>
      </c>
      <c r="G31" s="25"/>
      <c r="H31" s="76">
        <f>SUM('Departmental Expenses'!I16:L16)</f>
        <v>214734.68143084261</v>
      </c>
      <c r="I31" s="240">
        <f t="shared" si="55"/>
        <v>5.2290961437794024E-3</v>
      </c>
      <c r="K31" s="76">
        <f>SUM('Departmental Expenses'!M16:P16)</f>
        <v>219334.35997054164</v>
      </c>
      <c r="L31" s="240">
        <f t="shared" si="56"/>
        <v>5.1838316286210986E-3</v>
      </c>
      <c r="N31" s="76">
        <f>SUM('Departmental Expenses'!Q16:T16)</f>
        <v>223939.79320362146</v>
      </c>
      <c r="O31" s="231">
        <f t="shared" si="45"/>
        <v>5.1368308961280383E-3</v>
      </c>
      <c r="Q31" s="76">
        <f>SUM('Departmental Expenses'!U16:X16)</f>
        <v>228551.15572282177</v>
      </c>
      <c r="R31" s="231">
        <f t="shared" si="46"/>
        <v>5.088235441919749E-3</v>
      </c>
      <c r="S31" s="25"/>
      <c r="T31" s="76">
        <f>SUM('Departmental Expenses'!Y16:AB16)</f>
        <v>233168.62741788471</v>
      </c>
      <c r="U31" s="240">
        <f t="shared" si="57"/>
        <v>5.0381799341034138E-3</v>
      </c>
      <c r="V31" s="24"/>
      <c r="W31" s="76">
        <f>SUM('Departmental Expenses'!AC16:AF16)</f>
        <v>237792.39363626158</v>
      </c>
      <c r="X31" s="240">
        <f t="shared" si="58"/>
        <v>4.98679249267264E-3</v>
      </c>
      <c r="Y31" s="24"/>
      <c r="Z31" s="76">
        <f>SUM('Departmental Expenses'!AG16:AJ16)</f>
        <v>242422.64534869531</v>
      </c>
      <c r="AA31" s="231">
        <f t="shared" si="47"/>
        <v>4.9341949583718275E-3</v>
      </c>
      <c r="AC31" s="76">
        <f>SUM('Departmental Expenses'!AK16:AN16)</f>
        <v>247059.57931982662</v>
      </c>
      <c r="AD31" s="231">
        <f t="shared" si="48"/>
        <v>4.8805031514042359E-3</v>
      </c>
      <c r="AE31" s="25"/>
      <c r="AF31" s="76">
        <f>SUM('Departmental Expenses'!AO16:AR16)</f>
        <v>251703.39828397628</v>
      </c>
      <c r="AG31" s="240">
        <f>AF31/AF$17</f>
        <v>4.8258271203487843E-3</v>
      </c>
      <c r="AH31" s="24"/>
      <c r="AI31" s="76">
        <f>SUM('Departmental Expenses'!AS16:AV16)</f>
        <v>256354.31112626009</v>
      </c>
      <c r="AJ31" s="240">
        <f>AI31/AI$17</f>
        <v>4.7702713816378667E-3</v>
      </c>
      <c r="AK31" s="24"/>
      <c r="AL31" s="76">
        <f>SUM('Departmental Expenses'!AW16:AZ16)</f>
        <v>261012.53306919942</v>
      </c>
      <c r="AM31" s="231">
        <f>AL31/AL$17</f>
        <v>4.7139351499362585E-3</v>
      </c>
      <c r="AO31" s="76">
        <f>SUM('Departmental Expenses'!BA16:BD16)</f>
        <v>265678.28586499259</v>
      </c>
      <c r="AP31" s="231">
        <f>AO31/AO$17</f>
        <v>4.6569125597493103E-3</v>
      </c>
      <c r="AQ31" s="25"/>
      <c r="AR31" s="76">
        <f>SUM('Departmental Expenses'!BE16:BH16)</f>
        <v>270351.79799362016</v>
      </c>
      <c r="AS31" s="240">
        <f>AR31/AR$17</f>
        <v>4.5992928785771976E-3</v>
      </c>
      <c r="AT31" s="24"/>
      <c r="AU31" s="76">
        <f>SUM('Departmental Expenses'!BI16:BL16)</f>
        <v>275033.30486696045</v>
      </c>
      <c r="AV31" s="240">
        <f>AU31/AU$17</f>
        <v>4.5411607119209595E-3</v>
      </c>
      <c r="AW31" s="24"/>
      <c r="AX31" s="76">
        <f>SUM('Departmental Expenses'!BM16:BP16)</f>
        <v>279723.04903909768</v>
      </c>
      <c r="AY31" s="231">
        <f>AX31/AX$17</f>
        <v>4.4825962004353525E-3</v>
      </c>
      <c r="BA31" s="76">
        <f>SUM('Departmental Expenses'!BQ16:BT16)</f>
        <v>284421.28042301047</v>
      </c>
      <c r="BB31" s="231">
        <f>BA31/BA$17</f>
        <v>4.4236752095132698E-3</v>
      </c>
      <c r="BC31" s="25"/>
      <c r="BD31" s="76">
        <f>SUM('Departmental Expenses'!BU16:BX16)</f>
        <v>289128.25651383522</v>
      </c>
      <c r="BE31" s="240">
        <f>BD31/BD$17</f>
        <v>4.3644695115764905E-3</v>
      </c>
      <c r="BF31" s="24"/>
      <c r="BG31" s="76">
        <f>SUM('Departmental Expenses'!BY16:CB16)</f>
        <v>293844.24261890212</v>
      </c>
      <c r="BH31" s="240">
        <f>BG31/BG$17</f>
        <v>4.3050469613379301E-3</v>
      </c>
      <c r="BI31" s="24"/>
      <c r="BJ31" s="76">
        <f>SUM('Departmental Expenses'!CC16:CF16)</f>
        <v>298569.51209475123</v>
      </c>
      <c r="BK31" s="231">
        <f>BJ31/BJ$17</f>
        <v>4.2454716642912312E-3</v>
      </c>
    </row>
    <row r="32" spans="1:63" ht="15" customHeight="1" x14ac:dyDescent="0.2">
      <c r="B32" s="45" t="s">
        <v>36</v>
      </c>
      <c r="C32" s="49" t="s">
        <v>287</v>
      </c>
      <c r="D32" s="49"/>
      <c r="E32" s="76">
        <f>SUM('Departmental Expenses'!E22:H22)</f>
        <v>50032.125000000007</v>
      </c>
      <c r="F32" s="240">
        <f t="shared" si="54"/>
        <v>1.2552444934861877E-3</v>
      </c>
      <c r="G32" s="25"/>
      <c r="H32" s="76">
        <f>SUM('Departmental Expenses'!I22:L22)</f>
        <v>202809.75000000006</v>
      </c>
      <c r="I32" s="240">
        <f t="shared" si="55"/>
        <v>4.9387070340913379E-3</v>
      </c>
      <c r="K32" s="76">
        <f>SUM('Departmental Expenses'!M22:P22)</f>
        <v>207099.75000000009</v>
      </c>
      <c r="L32" s="240">
        <f t="shared" si="56"/>
        <v>4.8946742064203339E-3</v>
      </c>
      <c r="N32" s="76">
        <f>SUM('Departmental Expenses'!Q22:T22)</f>
        <v>211389.75000000012</v>
      </c>
      <c r="O32" s="231">
        <f t="shared" si="45"/>
        <v>4.8489524054236835E-3</v>
      </c>
      <c r="Q32" s="76">
        <f>SUM('Departmental Expenses'!U22:X22)</f>
        <v>215679.75000000017</v>
      </c>
      <c r="R32" s="231">
        <f t="shared" si="46"/>
        <v>4.8016792764999754E-3</v>
      </c>
      <c r="S32" s="25"/>
      <c r="T32" s="76">
        <f>SUM('Departmental Expenses'!U22:X22)</f>
        <v>215679.75000000017</v>
      </c>
      <c r="U32" s="240">
        <f t="shared" si="57"/>
        <v>4.6602898540676219E-3</v>
      </c>
      <c r="V32" s="24"/>
      <c r="W32" s="76">
        <f>SUM('Departmental Expenses'!AO22:AR22)</f>
        <v>237129.75000000032</v>
      </c>
      <c r="X32" s="240">
        <f t="shared" si="58"/>
        <v>4.9728960586442258E-3</v>
      </c>
      <c r="Y32" s="24"/>
      <c r="Z32" s="76">
        <f>SUM('Departmental Expenses'!AS22:AV22)</f>
        <v>241419.75000000035</v>
      </c>
      <c r="AA32" s="231">
        <f t="shared" si="47"/>
        <v>4.9137823390549007E-3</v>
      </c>
      <c r="AC32" s="76">
        <f>SUM('Departmental Expenses'!AX22:BA22)</f>
        <v>246782.25000000041</v>
      </c>
      <c r="AD32" s="231">
        <f t="shared" si="48"/>
        <v>4.875024688989967E-3</v>
      </c>
      <c r="AE32" s="25"/>
      <c r="AF32" s="76">
        <f>SUM('Departmental Expenses'!AS22:AV22)</f>
        <v>241419.75000000035</v>
      </c>
      <c r="AG32" s="240">
        <f t="shared" si="59"/>
        <v>4.6286620875233275E-3</v>
      </c>
      <c r="AH32" s="24"/>
      <c r="AI32" s="76">
        <f>SUM('Departmental Expenses'!AW22:AZ22)</f>
        <v>245709.75000000041</v>
      </c>
      <c r="AJ32" s="240">
        <f t="shared" si="60"/>
        <v>4.5721961275584349E-3</v>
      </c>
      <c r="AK32" s="24"/>
      <c r="AL32" s="76">
        <f>SUM('Departmental Expenses'!BA22:BD22)</f>
        <v>249999.75000000044</v>
      </c>
      <c r="AM32" s="231">
        <f t="shared" si="49"/>
        <v>4.5150422285961294E-3</v>
      </c>
      <c r="AO32" s="76">
        <f>SUM('Departmental Expenses'!BA22:BD22)</f>
        <v>249999.75000000044</v>
      </c>
      <c r="AP32" s="231">
        <f t="shared" si="50"/>
        <v>4.3820930713953966E-3</v>
      </c>
      <c r="AQ32" s="25"/>
      <c r="AR32" s="76">
        <f>SUM('Departmental Expenses'!BE22:BH22)</f>
        <v>254289.75000000047</v>
      </c>
      <c r="AS32" s="240">
        <f t="shared" si="61"/>
        <v>4.326041272704158E-3</v>
      </c>
      <c r="AT32" s="24"/>
      <c r="AU32" s="76">
        <f>SUM('Departmental Expenses'!BI22:BL22)</f>
        <v>258579.75000000052</v>
      </c>
      <c r="AV32" s="240">
        <f t="shared" si="62"/>
        <v>4.2694909337120364E-3</v>
      </c>
      <c r="AW32" s="24"/>
      <c r="AX32" s="76">
        <f>SUM('Departmental Expenses'!BM22:BP22)</f>
        <v>262869.75000000058</v>
      </c>
      <c r="AY32" s="231">
        <f t="shared" si="51"/>
        <v>4.2125200143756977E-3</v>
      </c>
      <c r="BA32" s="76">
        <f>SUM('Departmental Expenses'!BQ22:BT22)</f>
        <v>267159.75000000058</v>
      </c>
      <c r="BB32" s="231">
        <f t="shared" si="52"/>
        <v>4.1552023157236028E-3</v>
      </c>
      <c r="BC32" s="25"/>
      <c r="BD32" s="76">
        <f>SUM('Departmental Expenses'!BU22:BX22)</f>
        <v>271449.75000000064</v>
      </c>
      <c r="BE32" s="240">
        <f t="shared" si="63"/>
        <v>4.0976076571864637E-3</v>
      </c>
      <c r="BF32" s="24"/>
      <c r="BG32" s="76">
        <f>SUM('Departmental Expenses'!BY22:CB22)</f>
        <v>275739.75000000064</v>
      </c>
      <c r="BH32" s="240">
        <f t="shared" si="64"/>
        <v>4.0398020470904491E-3</v>
      </c>
      <c r="BI32" s="24"/>
      <c r="BJ32" s="76">
        <f>SUM('Departmental Expenses'!CC22:CF22)</f>
        <v>280029.7500000007</v>
      </c>
      <c r="BK32" s="231">
        <f t="shared" si="53"/>
        <v>3.9818478465620272E-3</v>
      </c>
    </row>
    <row r="33" spans="1:63" ht="15" customHeight="1" x14ac:dyDescent="0.2">
      <c r="B33" s="45" t="s">
        <v>0</v>
      </c>
      <c r="C33" s="49" t="s">
        <v>287</v>
      </c>
      <c r="D33" s="49"/>
      <c r="E33" s="279">
        <f>SUM('Departmental Expenses'!E29:H29)</f>
        <v>604883.93461923837</v>
      </c>
      <c r="F33" s="248">
        <f t="shared" si="54"/>
        <v>1.5175794114862362E-2</v>
      </c>
      <c r="G33" s="25"/>
      <c r="H33" s="279">
        <f>SUM('Departmental Expenses'!H29:K29)</f>
        <v>788320.42679825122</v>
      </c>
      <c r="I33" s="248">
        <f t="shared" si="55"/>
        <v>1.9196728150132861E-2</v>
      </c>
      <c r="K33" s="279">
        <f>SUM('Departmental Expenses'!K29:N29)</f>
        <v>1069616.8815391078</v>
      </c>
      <c r="L33" s="248">
        <f t="shared" si="56"/>
        <v>2.5279731920590066E-2</v>
      </c>
      <c r="N33" s="279">
        <f>SUM('Departmental Expenses'!N29:Q29)</f>
        <v>1187936.6780212992</v>
      </c>
      <c r="O33" s="235">
        <f t="shared" si="45"/>
        <v>2.7249421565531895E-2</v>
      </c>
      <c r="Q33" s="279">
        <f>SUM('Departmental Expenses'!Q29:T29)</f>
        <v>1206465.7011863557</v>
      </c>
      <c r="R33" s="235">
        <f t="shared" si="46"/>
        <v>2.6859551511880603E-2</v>
      </c>
      <c r="S33" s="25"/>
      <c r="T33" s="279">
        <f>SUM('Departmental Expenses'!T29:W29)</f>
        <v>1382697.1231184667</v>
      </c>
      <c r="U33" s="248">
        <f t="shared" si="57"/>
        <v>2.9876561773265566E-2</v>
      </c>
      <c r="V33" s="24"/>
      <c r="W33" s="279">
        <f>SUM('Departmental Expenses'!W29:Z29)</f>
        <v>1456434.1844280625</v>
      </c>
      <c r="X33" s="248">
        <f t="shared" si="58"/>
        <v>3.0543176532750613E-2</v>
      </c>
      <c r="Y33" s="24"/>
      <c r="Z33" s="279">
        <f>SUM('Departmental Expenses'!Z29:AC29)</f>
        <v>1478144.3818884245</v>
      </c>
      <c r="AA33" s="235">
        <f t="shared" si="47"/>
        <v>3.0085689999664704E-2</v>
      </c>
      <c r="AC33" s="279">
        <f>SUM('Departmental Expenses'!AC29:AF29)</f>
        <v>1499867.406075391</v>
      </c>
      <c r="AD33" s="235">
        <f t="shared" si="48"/>
        <v>2.9628916321286721E-2</v>
      </c>
      <c r="AE33" s="25"/>
      <c r="AF33" s="279">
        <f>SUM('Departmental Expenses'!AF29:AI29)</f>
        <v>1521603.5477602324</v>
      </c>
      <c r="AG33" s="248">
        <f t="shared" si="59"/>
        <v>2.9173208296996281E-2</v>
      </c>
      <c r="AH33" s="24"/>
      <c r="AI33" s="279">
        <f>SUM('Departmental Expenses'!AI29:AL29)</f>
        <v>1543353.1043057626</v>
      </c>
      <c r="AJ33" s="248">
        <f t="shared" si="60"/>
        <v>2.8718897345189134E-2</v>
      </c>
      <c r="AK33" s="24"/>
      <c r="AL33" s="279">
        <f>SUM('Departmental Expenses'!AL29:AO29)</f>
        <v>1565116.3798157636</v>
      </c>
      <c r="AM33" s="235">
        <f t="shared" si="49"/>
        <v>2.8266294456437094E-2</v>
      </c>
      <c r="AO33" s="279">
        <f>SUM('Departmental Expenses'!AO29:AR29)</f>
        <v>1586893.6852877992</v>
      </c>
      <c r="AP33" s="235">
        <f t="shared" si="50"/>
        <v>2.7815691109054148E-2</v>
      </c>
      <c r="AQ33" s="25"/>
      <c r="AR33" s="279">
        <f>SUM('Departmental Expenses'!AR29:AU29)</f>
        <v>1608685.3387694904</v>
      </c>
      <c r="AS33" s="248">
        <f t="shared" si="61"/>
        <v>2.7367360148456137E-2</v>
      </c>
      <c r="AT33" s="24"/>
      <c r="AU33" s="279">
        <f>SUM('Departmental Expenses'!AU29:AX29)</f>
        <v>1630491.6655183341</v>
      </c>
      <c r="AV33" s="248">
        <f t="shared" si="62"/>
        <v>2.6921556631652521E-2</v>
      </c>
      <c r="AW33" s="24"/>
      <c r="AX33" s="279">
        <f>SUM('Departmental Expenses'!AX29:BA29)</f>
        <v>1652312.9981651451</v>
      </c>
      <c r="AY33" s="235">
        <f t="shared" si="51"/>
        <v>2.6478518638161194E-2</v>
      </c>
      <c r="BA33" s="279">
        <f>SUM('Departmental Expenses'!BA29:BD29)</f>
        <v>1674149.6768812039</v>
      </c>
      <c r="BB33" s="235">
        <f t="shared" si="52"/>
        <v>2.603846804859147E-2</v>
      </c>
      <c r="BC33" s="25"/>
      <c r="BD33" s="279">
        <f>SUM('Departmental Expenses'!BD29:BG29)</f>
        <v>1696002.0495491917</v>
      </c>
      <c r="BE33" s="248">
        <f t="shared" si="63"/>
        <v>2.5601611292096191E-2</v>
      </c>
      <c r="BF33" s="24"/>
      <c r="BG33" s="279">
        <f>SUM('Departmental Expenses'!BG29:BJ29)</f>
        <v>1717870.4719380022</v>
      </c>
      <c r="BH33" s="248">
        <f t="shared" si="64"/>
        <v>2.5168140063851371E-2</v>
      </c>
      <c r="BI33" s="24"/>
      <c r="BJ33" s="279">
        <f>SUM('Departmental Expenses'!BJ29:BM29)</f>
        <v>1739755.307881515</v>
      </c>
      <c r="BK33" s="235">
        <f t="shared" si="53"/>
        <v>2.4738232013680157E-2</v>
      </c>
    </row>
    <row r="34" spans="1:63" ht="15" customHeight="1" x14ac:dyDescent="0.2">
      <c r="B34" s="45" t="s">
        <v>262</v>
      </c>
      <c r="C34" s="49"/>
      <c r="D34" s="49"/>
      <c r="E34" s="76">
        <f>SUM(E29:E33)*0.05</f>
        <v>245721.4678284385</v>
      </c>
      <c r="F34" s="248">
        <f t="shared" si="54"/>
        <v>6.1648494726736234E-3</v>
      </c>
      <c r="G34" s="25"/>
      <c r="H34" s="76">
        <f>SUM(H29:H33)*0.05</f>
        <v>321913.24914796354</v>
      </c>
      <c r="I34" s="248">
        <f t="shared" si="55"/>
        <v>7.8390473235840207E-3</v>
      </c>
      <c r="K34" s="76">
        <f>SUM(K29:K33)*0.05</f>
        <v>354421.95032062609</v>
      </c>
      <c r="L34" s="248">
        <f t="shared" si="56"/>
        <v>8.3765430833381335E-3</v>
      </c>
      <c r="N34" s="76">
        <f>SUM(N29:N33)*0.05</f>
        <v>383840.19026140199</v>
      </c>
      <c r="O34" s="248">
        <f t="shared" si="45"/>
        <v>8.8046975497454751E-3</v>
      </c>
      <c r="Q34" s="76">
        <f>SUM(Q29:Q33)*0.05</f>
        <v>393174.31680606119</v>
      </c>
      <c r="R34" s="248">
        <f t="shared" si="46"/>
        <v>8.7532416421091837E-3</v>
      </c>
      <c r="S34" s="25"/>
      <c r="T34" s="76">
        <f>SUM(T29:T33)*0.05</f>
        <v>299586.34937329905</v>
      </c>
      <c r="U34" s="248">
        <f t="shared" si="57"/>
        <v>6.4732976758436625E-3</v>
      </c>
      <c r="V34" s="24"/>
      <c r="W34" s="76">
        <f>SUM(W29:W33)*0.05</f>
        <v>307083.84556097764</v>
      </c>
      <c r="X34" s="248">
        <f t="shared" si="58"/>
        <v>6.439917577880868E-3</v>
      </c>
      <c r="Y34" s="24"/>
      <c r="Z34" s="76">
        <f>SUM(Z29:Z33)*0.05</f>
        <v>433988.50989176403</v>
      </c>
      <c r="AA34" s="248">
        <f t="shared" si="47"/>
        <v>8.8332668526866602E-3</v>
      </c>
      <c r="AC34" s="76">
        <f>SUM(AC29:AC33)*0.05</f>
        <v>444357.66715623805</v>
      </c>
      <c r="AD34" s="248">
        <f t="shared" si="48"/>
        <v>8.7780000309124473E-3</v>
      </c>
      <c r="AE34" s="25"/>
      <c r="AF34" s="76">
        <f>SUM(AF29:AF33)*0.05</f>
        <v>454395.24873592611</v>
      </c>
      <c r="AG34" s="248">
        <f t="shared" si="59"/>
        <v>8.7119718273865766E-3</v>
      </c>
      <c r="AH34" s="24"/>
      <c r="AI34" s="76">
        <f>SUM(AI29:AI33)*0.05</f>
        <v>465062.56064488163</v>
      </c>
      <c r="AJ34" s="248">
        <f t="shared" si="60"/>
        <v>8.6539392061281018E-3</v>
      </c>
      <c r="AK34" s="24"/>
      <c r="AL34" s="76">
        <f>SUM(AL29:AL33)*0.05</f>
        <v>327454.38337170723</v>
      </c>
      <c r="AM34" s="248">
        <f t="shared" si="49"/>
        <v>5.913887389336037E-3</v>
      </c>
      <c r="AO34" s="76">
        <f>SUM(AO29:AO33)*0.05</f>
        <v>331373.06020247424</v>
      </c>
      <c r="AP34" s="248">
        <f t="shared" si="50"/>
        <v>5.8084361730775707E-3</v>
      </c>
      <c r="AQ34" s="25"/>
      <c r="AR34" s="76">
        <f>SUM(AR29:AR33)*0.05</f>
        <v>335523.21919995343</v>
      </c>
      <c r="AS34" s="248">
        <f t="shared" si="61"/>
        <v>5.7080055102872226E-3</v>
      </c>
      <c r="AT34" s="24"/>
      <c r="AU34" s="76">
        <f>SUM(AU29:AU33)*0.05</f>
        <v>383581.83204772236</v>
      </c>
      <c r="AV34" s="248">
        <f t="shared" si="62"/>
        <v>6.333439313265638E-3</v>
      </c>
      <c r="AW34" s="24"/>
      <c r="AX34" s="76">
        <f>SUM(AX29:AX33)*0.05</f>
        <v>524327.24148781248</v>
      </c>
      <c r="AY34" s="248">
        <f t="shared" si="51"/>
        <v>8.4024084127207656E-3</v>
      </c>
      <c r="BA34" s="76">
        <f>SUM(BA29:BA33)*0.05</f>
        <v>526898.88241840515</v>
      </c>
      <c r="BB34" s="248">
        <f t="shared" si="52"/>
        <v>8.1949899128784583E-3</v>
      </c>
      <c r="BC34" s="25"/>
      <c r="BD34" s="76">
        <f>SUM(BD29:BD33)*0.05</f>
        <v>539101.30888912</v>
      </c>
      <c r="BE34" s="248">
        <f t="shared" si="63"/>
        <v>8.1378805885925411E-3</v>
      </c>
      <c r="BF34" s="24"/>
      <c r="BG34" s="76">
        <f>SUM(BG29:BG33)*0.05</f>
        <v>551501.64730279462</v>
      </c>
      <c r="BH34" s="248">
        <f t="shared" si="64"/>
        <v>8.0799285694122067E-3</v>
      </c>
      <c r="BI34" s="24"/>
      <c r="BJ34" s="76">
        <f>SUM(BJ29:BJ33)*0.05</f>
        <v>512195.32746027131</v>
      </c>
      <c r="BK34" s="248">
        <f t="shared" si="53"/>
        <v>7.2830971054568625E-3</v>
      </c>
    </row>
    <row r="35" spans="1:63" s="44" customFormat="1" ht="15" customHeight="1" x14ac:dyDescent="0.2">
      <c r="B35" s="46" t="s">
        <v>7</v>
      </c>
      <c r="C35" s="48"/>
      <c r="D35" s="48"/>
      <c r="E35" s="243">
        <f>SUM(E29:E34)</f>
        <v>5160150.8243972082</v>
      </c>
      <c r="F35" s="244">
        <f t="shared" si="54"/>
        <v>0.1294618389261461</v>
      </c>
      <c r="G35" s="25"/>
      <c r="H35" s="243">
        <f>SUM(H29:H34)</f>
        <v>6760178.2321072342</v>
      </c>
      <c r="I35" s="244">
        <f t="shared" si="55"/>
        <v>0.16461999379526446</v>
      </c>
      <c r="J35" s="89"/>
      <c r="K35" s="243">
        <f>SUM(K29:K34)</f>
        <v>7442860.9567331467</v>
      </c>
      <c r="L35" s="244">
        <f t="shared" si="56"/>
        <v>0.1759074047501008</v>
      </c>
      <c r="M35" s="89"/>
      <c r="N35" s="243">
        <f>SUM(N29:N34)</f>
        <v>8060643.9954894418</v>
      </c>
      <c r="O35" s="233">
        <f t="shared" si="45"/>
        <v>0.18489864854465499</v>
      </c>
      <c r="Q35" s="243">
        <f>SUM(Q29:Q34)</f>
        <v>8256660.6529272851</v>
      </c>
      <c r="R35" s="233">
        <f t="shared" si="46"/>
        <v>0.18381807448429288</v>
      </c>
      <c r="S35" s="25"/>
      <c r="T35" s="243">
        <f>SUM(T29:T34)</f>
        <v>6291313.3368392792</v>
      </c>
      <c r="U35" s="244">
        <f t="shared" ref="U35" si="65">T35/T$17</f>
        <v>0.13593925119271691</v>
      </c>
      <c r="V35" s="89"/>
      <c r="W35" s="243">
        <f>SUM(W29:W34)</f>
        <v>6448760.7567805294</v>
      </c>
      <c r="X35" s="244">
        <f t="shared" ref="X35" si="66">W35/W$17</f>
        <v>0.13523826913549822</v>
      </c>
      <c r="Y35" s="89"/>
      <c r="Z35" s="243">
        <f>SUM(Z29:Z34)</f>
        <v>9113758.707727043</v>
      </c>
      <c r="AA35" s="233">
        <f t="shared" ref="AA35" si="67">Z35/Z$17</f>
        <v>0.18549860390641981</v>
      </c>
      <c r="AC35" s="243">
        <f>SUM(AC29:AC34)</f>
        <v>9331511.0102809984</v>
      </c>
      <c r="AD35" s="233">
        <f t="shared" ref="AD35" si="68">AC35/AC$17</f>
        <v>0.18433800064916137</v>
      </c>
      <c r="AE35" s="25"/>
      <c r="AF35" s="243">
        <f>SUM(AF29:AF34)</f>
        <v>9542300.2234544493</v>
      </c>
      <c r="AG35" s="244">
        <f t="shared" ref="AG35" si="69">AF35/AF$17</f>
        <v>0.18295140837511811</v>
      </c>
      <c r="AH35" s="89"/>
      <c r="AI35" s="243">
        <f>SUM(AI29:AI34)</f>
        <v>9766313.7735425141</v>
      </c>
      <c r="AJ35" s="244">
        <f t="shared" ref="AJ35" si="70">AI35/AI$17</f>
        <v>0.18173272332869012</v>
      </c>
      <c r="AK35" s="89"/>
      <c r="AL35" s="243">
        <f>SUM(AL29:AL34)</f>
        <v>6876542.0508058509</v>
      </c>
      <c r="AM35" s="233">
        <f t="shared" ref="AM35" si="71">AL35/AL$17</f>
        <v>0.12419163517605676</v>
      </c>
      <c r="AO35" s="243">
        <f>SUM(AO29:AO34)</f>
        <v>6958834.2642519586</v>
      </c>
      <c r="AP35" s="233">
        <f t="shared" ref="AP35" si="72">AO35/AO$17</f>
        <v>0.12197715963462898</v>
      </c>
      <c r="AQ35" s="25"/>
      <c r="AR35" s="243">
        <f>SUM(AR29:AR34)</f>
        <v>7045987.6031990219</v>
      </c>
      <c r="AS35" s="244">
        <f t="shared" ref="AS35" si="73">AR35/AR$17</f>
        <v>0.11986811571603166</v>
      </c>
      <c r="AT35" s="89"/>
      <c r="AU35" s="243">
        <f>SUM(AU29:AU34)</f>
        <v>8055218.4730021693</v>
      </c>
      <c r="AV35" s="244">
        <f t="shared" ref="AV35" si="74">AU35/AU$17</f>
        <v>0.13300222557857838</v>
      </c>
      <c r="AW35" s="89"/>
      <c r="AX35" s="243">
        <f>SUM(AX29:AX34)</f>
        <v>11010872.071244061</v>
      </c>
      <c r="AY35" s="233">
        <f t="shared" ref="AY35" si="75">AX35/AX$17</f>
        <v>0.17645057666713607</v>
      </c>
      <c r="BA35" s="243">
        <f>SUM(BA29:BA34)</f>
        <v>11064876.530786507</v>
      </c>
      <c r="BB35" s="233">
        <f t="shared" ref="BB35" si="76">BA35/BA$17</f>
        <v>0.1720947881704476</v>
      </c>
      <c r="BC35" s="25"/>
      <c r="BD35" s="243">
        <f>SUM(BD29:BD34)</f>
        <v>11321127.48667152</v>
      </c>
      <c r="BE35" s="244">
        <f t="shared" ref="BE35" si="77">BD35/BD$17</f>
        <v>0.17089549236044335</v>
      </c>
      <c r="BF35" s="89"/>
      <c r="BG35" s="243">
        <f>SUM(BG29:BG34)</f>
        <v>11581534.593358688</v>
      </c>
      <c r="BH35" s="244">
        <f t="shared" ref="BH35" si="78">BG35/BG$17</f>
        <v>0.16967849995765635</v>
      </c>
      <c r="BI35" s="89"/>
      <c r="BJ35" s="243">
        <f>SUM(BJ29:BJ34)</f>
        <v>10756101.876665697</v>
      </c>
      <c r="BK35" s="233">
        <f t="shared" ref="BK35" si="79">BJ35/BJ$17</f>
        <v>0.1529450392145941</v>
      </c>
    </row>
    <row r="36" spans="1:63" ht="15" customHeight="1" x14ac:dyDescent="0.2">
      <c r="C36" s="48"/>
      <c r="D36" s="48"/>
      <c r="E36" s="239"/>
      <c r="F36" s="239"/>
      <c r="G36" s="25"/>
      <c r="H36" s="239"/>
      <c r="I36" s="245"/>
      <c r="K36" s="239"/>
      <c r="L36" s="245"/>
      <c r="N36" s="239"/>
      <c r="O36" s="234"/>
      <c r="Q36" s="239"/>
      <c r="R36" s="239"/>
      <c r="S36" s="25"/>
      <c r="T36" s="239"/>
      <c r="U36" s="245"/>
      <c r="V36" s="24"/>
      <c r="W36" s="239"/>
      <c r="X36" s="245"/>
      <c r="Y36" s="24"/>
      <c r="Z36" s="239"/>
      <c r="AA36" s="234"/>
      <c r="AC36" s="239"/>
      <c r="AD36" s="234"/>
      <c r="AE36" s="25"/>
      <c r="AF36" s="239"/>
      <c r="AG36" s="245"/>
      <c r="AH36" s="24"/>
      <c r="AI36" s="239"/>
      <c r="AJ36" s="245"/>
      <c r="AK36" s="24"/>
      <c r="AL36" s="239"/>
      <c r="AM36" s="234"/>
      <c r="AO36" s="239"/>
      <c r="AP36" s="234"/>
      <c r="AQ36" s="25"/>
      <c r="AR36" s="239"/>
      <c r="AS36" s="245"/>
      <c r="AT36" s="24"/>
      <c r="AU36" s="239"/>
      <c r="AV36" s="245"/>
      <c r="AW36" s="24"/>
      <c r="AX36" s="239"/>
      <c r="AY36" s="234"/>
      <c r="BA36" s="239"/>
      <c r="BB36" s="234"/>
      <c r="BC36" s="25"/>
      <c r="BD36" s="239"/>
      <c r="BE36" s="245"/>
      <c r="BF36" s="24"/>
      <c r="BG36" s="239"/>
      <c r="BH36" s="245"/>
      <c r="BI36" s="24"/>
      <c r="BJ36" s="239"/>
      <c r="BK36" s="234"/>
    </row>
    <row r="37" spans="1:63" ht="15" customHeight="1" x14ac:dyDescent="0.2">
      <c r="B37" s="45" t="s">
        <v>200</v>
      </c>
      <c r="C37" s="48"/>
      <c r="D37" s="48"/>
      <c r="E37" s="239"/>
      <c r="F37" s="239"/>
      <c r="G37" s="25"/>
      <c r="I37" s="245"/>
      <c r="K37" s="239"/>
      <c r="L37" s="245"/>
      <c r="N37" s="239"/>
      <c r="O37" s="234"/>
      <c r="Q37" s="239"/>
      <c r="R37" s="239"/>
      <c r="S37" s="25"/>
      <c r="T37" s="24"/>
      <c r="U37" s="245"/>
      <c r="V37" s="24"/>
      <c r="W37" s="239"/>
      <c r="X37" s="245"/>
      <c r="Y37" s="24"/>
      <c r="Z37" s="239"/>
      <c r="AA37" s="234"/>
      <c r="AC37" s="239"/>
      <c r="AD37" s="234"/>
      <c r="AE37" s="25"/>
      <c r="AF37" s="24"/>
      <c r="AG37" s="245"/>
      <c r="AH37" s="24"/>
      <c r="AI37" s="239"/>
      <c r="AJ37" s="245"/>
      <c r="AK37" s="24"/>
      <c r="AL37" s="239"/>
      <c r="AM37" s="234"/>
      <c r="AO37" s="239"/>
      <c r="AP37" s="234"/>
      <c r="AQ37" s="25"/>
      <c r="AR37" s="24"/>
      <c r="AS37" s="245"/>
      <c r="AT37" s="24"/>
      <c r="AU37" s="239"/>
      <c r="AV37" s="245"/>
      <c r="AW37" s="24"/>
      <c r="AX37" s="239"/>
      <c r="AY37" s="234"/>
      <c r="BA37" s="239"/>
      <c r="BB37" s="234"/>
      <c r="BC37" s="25"/>
      <c r="BD37" s="24"/>
      <c r="BE37" s="245"/>
      <c r="BF37" s="24"/>
      <c r="BG37" s="239"/>
      <c r="BH37" s="245"/>
      <c r="BI37" s="24"/>
      <c r="BJ37" s="239"/>
      <c r="BK37" s="234"/>
    </row>
    <row r="38" spans="1:63" ht="15" customHeight="1" x14ac:dyDescent="0.2">
      <c r="A38" s="44" t="s">
        <v>208</v>
      </c>
      <c r="C38" s="48"/>
      <c r="D38" s="48"/>
      <c r="E38" s="249">
        <f>E26-E35</f>
        <v>30729083.053556457</v>
      </c>
      <c r="F38" s="242">
        <f>E38/E$17</f>
        <v>0.77095490732917027</v>
      </c>
      <c r="G38" s="25"/>
      <c r="H38" s="249">
        <f>H26-H35</f>
        <v>30037181.703691203</v>
      </c>
      <c r="I38" s="242">
        <f>H38/H$17</f>
        <v>0.7314482689530426</v>
      </c>
      <c r="K38" s="249">
        <f>K26-K35</f>
        <v>30260877.181981549</v>
      </c>
      <c r="L38" s="242">
        <f>K38/K$17</f>
        <v>0.71519707293851709</v>
      </c>
      <c r="N38" s="249">
        <f>N26-N35</f>
        <v>30486117.6219064</v>
      </c>
      <c r="O38" s="232">
        <f>N38/N$17</f>
        <v>0.69930416860217826</v>
      </c>
      <c r="Q38" s="249">
        <f>Q26-Q35</f>
        <v>31473975.854140267</v>
      </c>
      <c r="R38" s="242">
        <f>Q38/Q$17</f>
        <v>0.70070527069827282</v>
      </c>
      <c r="S38" s="25"/>
      <c r="T38" s="249">
        <f>T26-T35</f>
        <v>36875194.266932286</v>
      </c>
      <c r="U38" s="242">
        <f>T38/T$17</f>
        <v>0.7967789915787501</v>
      </c>
      <c r="V38" s="24"/>
      <c r="W38" s="249">
        <f>W26-W35</f>
        <v>38092224.11300955</v>
      </c>
      <c r="X38" s="242">
        <f>W38/W$17</f>
        <v>0.79883975400209151</v>
      </c>
      <c r="Y38" s="24"/>
      <c r="Z38" s="249">
        <f>Z26-Z35</f>
        <v>34386987.826645166</v>
      </c>
      <c r="AA38" s="232">
        <f>Z38/Z$17</f>
        <v>0.6999020315275144</v>
      </c>
      <c r="AC38" s="249">
        <f>AC26-AC35</f>
        <v>35504700.175242521</v>
      </c>
      <c r="AD38" s="232">
        <f>AC38/AC$17</f>
        <v>0.70137252549360185</v>
      </c>
      <c r="AE38" s="25"/>
      <c r="AF38" s="249">
        <f>AF26-AF35</f>
        <v>36670534.881506115</v>
      </c>
      <c r="AG38" s="242">
        <f>AF38/AF$17</f>
        <v>0.70307219908573693</v>
      </c>
      <c r="AH38" s="24"/>
      <c r="AI38" s="249">
        <f>AI26-AI35</f>
        <v>37866828.730197906</v>
      </c>
      <c r="AJ38" s="242">
        <f>AI38/AI$17</f>
        <v>0.70463043360358746</v>
      </c>
      <c r="AK38" s="24"/>
      <c r="AL38" s="249">
        <f>AL26-AL35</f>
        <v>45198252.17921184</v>
      </c>
      <c r="AM38" s="232">
        <f>AL38/AL$17</f>
        <v>0.81628888528039789</v>
      </c>
      <c r="AO38" s="249">
        <f>AO26-AO35</f>
        <v>46764563.039762318</v>
      </c>
      <c r="AP38" s="232">
        <f>AO38/AO$17</f>
        <v>0.81970749044099178</v>
      </c>
      <c r="AQ38" s="25"/>
      <c r="AR38" s="249">
        <f>AR26-AR35</f>
        <v>48376674.355945706</v>
      </c>
      <c r="AS38" s="242">
        <f>AR38/AR$17</f>
        <v>0.82299616834728728</v>
      </c>
      <c r="AT38" s="24"/>
      <c r="AU38" s="249">
        <f>AU26-AU35</f>
        <v>49118907.265168801</v>
      </c>
      <c r="AV38" s="242">
        <f>AU38/AU$17</f>
        <v>0.8110176038242749</v>
      </c>
      <c r="AW38" s="24"/>
      <c r="AX38" s="249">
        <f>AX26-AX35</f>
        <v>44398726.077926382</v>
      </c>
      <c r="AY38" s="232">
        <f>AX38/AX$17</f>
        <v>0.7114950359105553</v>
      </c>
      <c r="BA38" s="249">
        <f>BA26-BA35</f>
        <v>46046643.769319594</v>
      </c>
      <c r="BB38" s="232">
        <f>BA38/BA$17</f>
        <v>0.71617495083588067</v>
      </c>
      <c r="BC38" s="25"/>
      <c r="BD38" s="249">
        <f>BD26-BD35</f>
        <v>47544596.311379328</v>
      </c>
      <c r="BE38" s="242">
        <f>BD38/BD$17</f>
        <v>0.71769858658314023</v>
      </c>
      <c r="BF38" s="24"/>
      <c r="BG38" s="249">
        <f>BG26-BG35</f>
        <v>49093535.777275577</v>
      </c>
      <c r="BH38" s="242">
        <f>BG38/BG$17</f>
        <v>0.71925852667939827</v>
      </c>
      <c r="BI38" s="24"/>
      <c r="BJ38" s="249">
        <f>BJ26-BJ35</f>
        <v>56015490.176076092</v>
      </c>
      <c r="BK38" s="232">
        <f>BJ38/BJ$17</f>
        <v>0.79650522464746853</v>
      </c>
    </row>
    <row r="39" spans="1:63" ht="15" customHeight="1" x14ac:dyDescent="0.2">
      <c r="Q39" s="24"/>
      <c r="R39" s="236"/>
      <c r="S39" s="27"/>
      <c r="T39" s="24"/>
      <c r="U39" s="236"/>
      <c r="V39" s="24"/>
      <c r="W39" s="24"/>
      <c r="X39" s="236"/>
      <c r="Y39" s="24"/>
      <c r="Z39" s="24"/>
      <c r="AA39" s="230"/>
      <c r="AC39" s="24"/>
      <c r="AD39" s="230"/>
      <c r="AE39" s="27"/>
      <c r="AF39" s="24"/>
      <c r="AG39" s="236"/>
      <c r="AH39" s="24"/>
      <c r="AI39" s="24"/>
      <c r="AJ39" s="236"/>
      <c r="AK39" s="24"/>
      <c r="AL39" s="24"/>
      <c r="AM39" s="230"/>
      <c r="AO39" s="24"/>
      <c r="AP39" s="230"/>
      <c r="AQ39" s="27"/>
      <c r="AR39" s="24"/>
      <c r="AS39" s="236"/>
      <c r="AT39" s="24"/>
      <c r="AU39" s="24"/>
      <c r="AV39" s="236"/>
      <c r="AW39" s="24"/>
      <c r="AX39" s="24"/>
      <c r="AY39" s="230"/>
      <c r="BA39" s="24"/>
      <c r="BB39" s="230"/>
      <c r="BC39" s="27"/>
      <c r="BD39" s="24"/>
      <c r="BE39" s="236"/>
      <c r="BF39" s="24"/>
      <c r="BG39" s="24"/>
      <c r="BH39" s="236"/>
      <c r="BI39" s="24"/>
      <c r="BJ39" s="24"/>
      <c r="BK39" s="230"/>
    </row>
    <row r="40" spans="1:63" s="68" customFormat="1" ht="15" customHeight="1" x14ac:dyDescent="0.2">
      <c r="A40" s="91"/>
      <c r="B40" s="92" t="s">
        <v>200</v>
      </c>
      <c r="C40" s="93"/>
      <c r="D40" s="93"/>
      <c r="E40" s="76"/>
      <c r="F40" s="76"/>
      <c r="G40" s="28"/>
      <c r="H40" s="76">
        <f>-'CapEx Building'!G44-'CapEx Equipment'!G61</f>
        <v>257618.77060993022</v>
      </c>
      <c r="I40" s="242">
        <f t="shared" ref="I40:I41" si="80">H40/H$17</f>
        <v>6.273384955729322E-3</v>
      </c>
      <c r="J40" s="76"/>
      <c r="K40" s="76">
        <f>-+'CapEx Building'!H44+-'CapEx Equipment'!H61</f>
        <v>257618.77060993022</v>
      </c>
      <c r="L40" s="242">
        <f t="shared" ref="L40:L41" si="81">K40/K$17</f>
        <v>6.0886599408939007E-3</v>
      </c>
      <c r="M40" s="76"/>
      <c r="N40" s="76">
        <f>-+'CapEx Building'!I44+-'CapEx Equipment'!I61</f>
        <v>257618.77060993022</v>
      </c>
      <c r="O40" s="232">
        <f t="shared" ref="O40:O41" si="82">N40/N$17</f>
        <v>5.9093743070859047E-3</v>
      </c>
      <c r="Q40" s="76">
        <f>-+'CapEx Building'!J44+-'CapEx Equipment'!J61</f>
        <v>257618.77060993022</v>
      </c>
      <c r="R40" s="242">
        <f t="shared" ref="R40:R41" si="83">Q40/Q$17</f>
        <v>5.7353678872267876E-3</v>
      </c>
      <c r="S40" s="28"/>
      <c r="T40" s="76">
        <f>-'CapEx Building'!K44-'CapEx Equipment'!K61</f>
        <v>257618.77060993022</v>
      </c>
      <c r="U40" s="242">
        <f t="shared" ref="U40:U41" si="84">T40/T$17</f>
        <v>5.5664852304902557E-3</v>
      </c>
      <c r="V40" s="76"/>
      <c r="W40" s="76">
        <f>-+'CapEx Building'!L44+-'CapEx Equipment'!L61</f>
        <v>257618.77060993022</v>
      </c>
      <c r="X40" s="242">
        <f t="shared" ref="X40:X41" si="85">W40/W$17</f>
        <v>5.402575463428318E-3</v>
      </c>
      <c r="Y40" s="76"/>
      <c r="Z40" s="76">
        <f>-+'CapEx Building'!M44+-'CapEx Equipment'!M61</f>
        <v>257618.77060993022</v>
      </c>
      <c r="AA40" s="232">
        <f t="shared" ref="AA40:AA41" si="86">Z40/Z$17</f>
        <v>5.2434921551865951E-3</v>
      </c>
      <c r="AC40" s="76">
        <f>-+'CapEx Building'!N44+-'CapEx Equipment'!N61</f>
        <v>257618.77060993022</v>
      </c>
      <c r="AD40" s="232">
        <f t="shared" ref="AD40:AD41" si="87">AC40/AC$17</f>
        <v>5.0890931866884696E-3</v>
      </c>
      <c r="AE40" s="28"/>
      <c r="AF40" s="76">
        <f>-+'CapEx Building'!O44+-'CapEx Equipment'!O61</f>
        <v>257618.77060993022</v>
      </c>
      <c r="AG40" s="242">
        <f t="shared" ref="AG40:AG41" si="88">AF40/AF$17</f>
        <v>4.9392406236712242E-3</v>
      </c>
      <c r="AH40" s="76"/>
      <c r="AI40" s="76">
        <f>-+'CapEx Building'!P44+-'CapEx Equipment'!P61</f>
        <v>257618.77060993022</v>
      </c>
      <c r="AJ40" s="242">
        <f t="shared" ref="AJ40:AJ41" si="89">AI40/AI$17</f>
        <v>4.7938005934607224E-3</v>
      </c>
      <c r="AK40" s="76"/>
      <c r="AL40" s="76">
        <f>-+'CapEx Building'!Q44+-'CapEx Equipment'!Q61</f>
        <v>257618.77060993022</v>
      </c>
      <c r="AM40" s="232">
        <f t="shared" ref="AM40:AM41" si="90">AL40/AL$17</f>
        <v>4.6526431653745749E-3</v>
      </c>
      <c r="AO40" s="76">
        <f>-+'CapEx Building'!R44+-'CapEx Equipment'!R61</f>
        <v>257618.77060993022</v>
      </c>
      <c r="AP40" s="232">
        <f t="shared" ref="AP40:AP41" si="91">AO40/AO$17</f>
        <v>4.515642234646928E-3</v>
      </c>
      <c r="AQ40" s="28"/>
      <c r="AR40" s="76">
        <f>-+'CapEx Building'!S44+-'CapEx Equipment'!S61</f>
        <v>257618.77060993022</v>
      </c>
      <c r="AS40" s="242">
        <f t="shared" ref="AS40:AS41" si="92">AR40/AR$17</f>
        <v>4.3826754097711805E-3</v>
      </c>
      <c r="AT40" s="76"/>
      <c r="AU40" s="76">
        <f>-+'CapEx Building'!T44+-'CapEx Equipment'!T61</f>
        <v>257618.77060993022</v>
      </c>
      <c r="AV40" s="242">
        <f t="shared" ref="AV40:AV41" si="93">AU40/AU$17</f>
        <v>4.2536239031599945E-3</v>
      </c>
      <c r="AW40" s="76"/>
      <c r="AX40" s="76">
        <f>-+'CapEx Building'!U44+-'CapEx Equipment'!U61</f>
        <v>257618.77060993022</v>
      </c>
      <c r="AY40" s="232">
        <f t="shared" ref="AY40:AY41" si="94">AX40/AX$17</f>
        <v>4.1283724250249041E-3</v>
      </c>
      <c r="BA40" s="76">
        <f>-+'CapEx Building'!U44+-'CapEx Equipment'!U61</f>
        <v>257618.77060993022</v>
      </c>
      <c r="BB40" s="232">
        <f t="shared" ref="BB40:BB41" si="95">BA40/BA$17</f>
        <v>4.006809080380736E-3</v>
      </c>
      <c r="BC40" s="28"/>
      <c r="BD40" s="76">
        <f>-+'CapEx Building'!V44+-'CapEx Equipment'!V61</f>
        <v>257618.77060993022</v>
      </c>
      <c r="BE40" s="242">
        <f t="shared" ref="BE40:BE41" si="96">BD40/BD$17</f>
        <v>3.8888252690828071E-3</v>
      </c>
      <c r="BF40" s="76"/>
      <c r="BG40" s="76">
        <f>-+'CapEx Building'!X44+-'CapEx Equipment'!X61</f>
        <v>257618.77060993022</v>
      </c>
      <c r="BH40" s="242">
        <f t="shared" ref="BH40:BH41" si="97">BG40/BG$17</f>
        <v>3.7743155888076293E-3</v>
      </c>
      <c r="BI40" s="76"/>
      <c r="BJ40" s="76">
        <f>-+'CapEx Building'!Y44+-'CapEx Equipment'!Y61</f>
        <v>257618.77060993022</v>
      </c>
      <c r="BK40" s="232">
        <f t="shared" ref="BK40:BK41" si="98">BJ40/BJ$17</f>
        <v>3.6631777408904055E-3</v>
      </c>
    </row>
    <row r="41" spans="1:63" ht="15" customHeight="1" thickBot="1" x14ac:dyDescent="0.25">
      <c r="A41" s="44" t="s">
        <v>209</v>
      </c>
      <c r="C41" s="48"/>
      <c r="D41" s="48"/>
      <c r="E41" s="250">
        <f>+E38</f>
        <v>30729083.053556457</v>
      </c>
      <c r="F41" s="244">
        <f t="shared" ref="F41" si="99">E41/E$17</f>
        <v>0.77095490732917027</v>
      </c>
      <c r="G41" s="25"/>
      <c r="H41" s="250">
        <f>+H38-H40</f>
        <v>29779562.933081273</v>
      </c>
      <c r="I41" s="244">
        <f t="shared" si="80"/>
        <v>0.72517488399731334</v>
      </c>
      <c r="K41" s="250">
        <f>+K38-K40</f>
        <v>30003258.411371619</v>
      </c>
      <c r="L41" s="244">
        <f t="shared" si="81"/>
        <v>0.70910841299762328</v>
      </c>
      <c r="N41" s="250">
        <f>+N38-N40</f>
        <v>30228498.85129647</v>
      </c>
      <c r="O41" s="233">
        <f t="shared" si="82"/>
        <v>0.69339479429509232</v>
      </c>
      <c r="Q41" s="250">
        <f>+Q38</f>
        <v>31473975.854140267</v>
      </c>
      <c r="R41" s="244">
        <f t="shared" si="83"/>
        <v>0.70070527069827282</v>
      </c>
      <c r="S41" s="25"/>
      <c r="T41" s="250">
        <f>+T38-T40</f>
        <v>36617575.496322356</v>
      </c>
      <c r="U41" s="244">
        <f t="shared" si="84"/>
        <v>0.79121250634825979</v>
      </c>
      <c r="V41" s="24"/>
      <c r="W41" s="250">
        <f>+W38-W40</f>
        <v>37834605.34239962</v>
      </c>
      <c r="X41" s="244">
        <f t="shared" si="85"/>
        <v>0.79343717853866325</v>
      </c>
      <c r="Y41" s="24"/>
      <c r="Z41" s="250">
        <f>+Z38-Z40</f>
        <v>34129369.056035236</v>
      </c>
      <c r="AA41" s="233">
        <f t="shared" si="86"/>
        <v>0.6946585393723278</v>
      </c>
      <c r="AC41" s="250">
        <f>+AC38</f>
        <v>35504700.175242521</v>
      </c>
      <c r="AD41" s="233">
        <f t="shared" si="87"/>
        <v>0.70137252549360185</v>
      </c>
      <c r="AE41" s="25"/>
      <c r="AF41" s="250">
        <f>+AF38-AF40</f>
        <v>36412916.110896185</v>
      </c>
      <c r="AG41" s="244">
        <f t="shared" si="88"/>
        <v>0.69813295846206569</v>
      </c>
      <c r="AH41" s="24"/>
      <c r="AI41" s="250">
        <f>+AI38-AI40</f>
        <v>37609209.959587976</v>
      </c>
      <c r="AJ41" s="244">
        <f t="shared" si="89"/>
        <v>0.69983663301012677</v>
      </c>
      <c r="AK41" s="24"/>
      <c r="AL41" s="250">
        <f>+AL38-AL40</f>
        <v>44940633.40860191</v>
      </c>
      <c r="AM41" s="233">
        <f t="shared" si="90"/>
        <v>0.81163624211502328</v>
      </c>
      <c r="AO41" s="250">
        <f>+AO38-AO40</f>
        <v>46506944.269152388</v>
      </c>
      <c r="AP41" s="233">
        <f t="shared" si="91"/>
        <v>0.81519184820634494</v>
      </c>
      <c r="AQ41" s="25"/>
      <c r="AR41" s="250">
        <f>+AR38-AR40</f>
        <v>48119055.585335776</v>
      </c>
      <c r="AS41" s="244">
        <f t="shared" si="92"/>
        <v>0.81861349293751606</v>
      </c>
      <c r="AT41" s="24"/>
      <c r="AU41" s="250">
        <f>+AU38-AU40</f>
        <v>48861288.494558871</v>
      </c>
      <c r="AV41" s="244">
        <f t="shared" si="93"/>
        <v>0.80676397992111482</v>
      </c>
      <c r="AW41" s="24"/>
      <c r="AX41" s="250">
        <f>+AX38-AX40</f>
        <v>44141107.307316452</v>
      </c>
      <c r="AY41" s="233">
        <f t="shared" si="94"/>
        <v>0.70736666348553034</v>
      </c>
      <c r="BA41" s="250">
        <f>+BA38</f>
        <v>46046643.769319594</v>
      </c>
      <c r="BB41" s="233">
        <f t="shared" si="95"/>
        <v>0.71617495083588067</v>
      </c>
      <c r="BC41" s="25"/>
      <c r="BD41" s="250">
        <f>+BD38-BD40</f>
        <v>47286977.540769398</v>
      </c>
      <c r="BE41" s="244">
        <f t="shared" si="96"/>
        <v>0.71380976131405749</v>
      </c>
      <c r="BF41" s="24"/>
      <c r="BG41" s="250">
        <f>+BG38-BG40</f>
        <v>48835917.006665647</v>
      </c>
      <c r="BH41" s="244">
        <f t="shared" si="97"/>
        <v>0.71548421109059068</v>
      </c>
      <c r="BI41" s="24"/>
      <c r="BJ41" s="250">
        <f>+BJ38-BJ40</f>
        <v>55757871.405466162</v>
      </c>
      <c r="BK41" s="233">
        <f t="shared" si="98"/>
        <v>0.79284204690657811</v>
      </c>
    </row>
    <row r="42" spans="1:63" ht="15" customHeight="1" thickTop="1" x14ac:dyDescent="0.2">
      <c r="C42" s="48"/>
      <c r="D42" s="48"/>
      <c r="E42" s="239"/>
      <c r="F42" s="239"/>
      <c r="G42" s="25"/>
      <c r="H42" s="239"/>
      <c r="I42" s="245"/>
      <c r="K42" s="239"/>
      <c r="L42" s="245"/>
      <c r="N42" s="239"/>
      <c r="O42" s="234"/>
    </row>
    <row r="43" spans="1:63" ht="15" customHeight="1" x14ac:dyDescent="0.2">
      <c r="C43" s="48"/>
      <c r="D43" s="48"/>
      <c r="E43" s="239"/>
      <c r="F43" s="239"/>
      <c r="G43" s="25"/>
      <c r="H43" s="239"/>
      <c r="I43" s="245"/>
      <c r="K43" s="239"/>
      <c r="L43" s="245"/>
      <c r="N43" s="239"/>
      <c r="O43" s="234"/>
    </row>
    <row r="44" spans="1:63" ht="15" customHeight="1" x14ac:dyDescent="0.2">
      <c r="C44" s="48"/>
      <c r="D44" s="48"/>
      <c r="E44" s="239"/>
      <c r="F44" s="239"/>
      <c r="G44" s="25"/>
      <c r="H44" s="239"/>
      <c r="I44" s="245"/>
      <c r="K44" s="239"/>
      <c r="L44" s="245"/>
      <c r="N44" s="239"/>
      <c r="O44" s="234"/>
    </row>
    <row r="46" spans="1:63" ht="15" customHeight="1" x14ac:dyDescent="0.2">
      <c r="B46" s="64" t="s">
        <v>195</v>
      </c>
    </row>
    <row r="47" spans="1:63" ht="15" customHeight="1" x14ac:dyDescent="0.2">
      <c r="B47" s="64" t="s">
        <v>254</v>
      </c>
    </row>
    <row r="48" spans="1:63" ht="15" customHeight="1" x14ac:dyDescent="0.2">
      <c r="B48" s="64" t="s">
        <v>219</v>
      </c>
    </row>
    <row r="49" spans="2:2" ht="15" customHeight="1" x14ac:dyDescent="0.2">
      <c r="B49" s="64" t="s">
        <v>220</v>
      </c>
    </row>
    <row r="50" spans="2:2" ht="15" customHeight="1" x14ac:dyDescent="0.2">
      <c r="B50" s="64" t="s">
        <v>221</v>
      </c>
    </row>
  </sheetData>
  <mergeCells count="23">
    <mergeCell ref="BA5:BB5"/>
    <mergeCell ref="BD5:BE5"/>
    <mergeCell ref="BG5:BH5"/>
    <mergeCell ref="BJ5:BK5"/>
    <mergeCell ref="AU5:AV5"/>
    <mergeCell ref="AX5:AY5"/>
    <mergeCell ref="AF5:AG5"/>
    <mergeCell ref="AI5:AJ5"/>
    <mergeCell ref="AL5:AM5"/>
    <mergeCell ref="AO5:AP5"/>
    <mergeCell ref="AR5:AS5"/>
    <mergeCell ref="Q5:R5"/>
    <mergeCell ref="T5:U5"/>
    <mergeCell ref="W5:X5"/>
    <mergeCell ref="Z5:AA5"/>
    <mergeCell ref="AC5:AD5"/>
    <mergeCell ref="H5:I5"/>
    <mergeCell ref="K5:L5"/>
    <mergeCell ref="N5:O5"/>
    <mergeCell ref="E5:F5"/>
    <mergeCell ref="A1:O1"/>
    <mergeCell ref="A2:O2"/>
    <mergeCell ref="A3:O3"/>
  </mergeCells>
  <pageMargins left="0.7" right="0.7" top="0.75" bottom="0.75" header="0.3" footer="0.3"/>
  <ignoredErrors>
    <ignoredError sqref="I29:J29 L29:M2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4D75-8ACA-4E44-B777-EA0295B8C08F}">
  <dimension ref="A1:AP58"/>
  <sheetViews>
    <sheetView zoomScale="150" zoomScaleNormal="150" workbookViewId="0">
      <selection sqref="A1:J1"/>
    </sheetView>
  </sheetViews>
  <sheetFormatPr baseColWidth="10" defaultRowHeight="14" x14ac:dyDescent="0.2"/>
  <cols>
    <col min="1" max="1" width="6" style="44" customWidth="1"/>
    <col min="2" max="2" width="27.6640625" style="48" bestFit="1" customWidth="1"/>
    <col min="3" max="3" width="7.83203125" style="48" customWidth="1"/>
    <col min="4" max="4" width="15" style="213" bestFit="1" customWidth="1"/>
    <col min="5" max="5" width="5.33203125" style="213" customWidth="1"/>
    <col min="6" max="6" width="15.6640625" style="213" bestFit="1" customWidth="1"/>
    <col min="7" max="7" width="4.33203125" style="213" customWidth="1"/>
    <col min="8" max="8" width="15.6640625" style="213" bestFit="1" customWidth="1"/>
    <col min="9" max="9" width="4.83203125" style="213" customWidth="1"/>
    <col min="10" max="10" width="15.6640625" style="213" bestFit="1" customWidth="1"/>
    <col min="11" max="11" width="4.83203125" style="213" customWidth="1"/>
    <col min="12" max="12" width="15" bestFit="1" customWidth="1"/>
    <col min="13" max="13" width="5.33203125" customWidth="1"/>
    <col min="14" max="14" width="15.6640625" bestFit="1" customWidth="1"/>
    <col min="15" max="15" width="4.33203125" customWidth="1"/>
    <col min="16" max="16" width="15.6640625" bestFit="1" customWidth="1"/>
    <col min="17" max="17" width="4.83203125" customWidth="1"/>
    <col min="18" max="18" width="15.6640625" bestFit="1" customWidth="1"/>
    <col min="19" max="19" width="4.83203125" customWidth="1"/>
    <col min="20" max="20" width="15" bestFit="1" customWidth="1"/>
    <col min="21" max="21" width="5.33203125" customWidth="1"/>
    <col min="22" max="22" width="15.6640625" bestFit="1" customWidth="1"/>
    <col min="23" max="23" width="4.33203125" customWidth="1"/>
    <col min="24" max="24" width="15.6640625" bestFit="1" customWidth="1"/>
    <col min="25" max="25" width="4.83203125" customWidth="1"/>
    <col min="26" max="26" width="15.6640625" bestFit="1" customWidth="1"/>
    <col min="27" max="27" width="4.83203125" customWidth="1"/>
    <col min="28" max="28" width="15" bestFit="1" customWidth="1"/>
    <col min="29" max="29" width="5.33203125" customWidth="1"/>
    <col min="30" max="30" width="15.6640625" bestFit="1" customWidth="1"/>
    <col min="31" max="31" width="4.33203125" customWidth="1"/>
    <col min="32" max="32" width="15.6640625" bestFit="1" customWidth="1"/>
    <col min="33" max="33" width="4.83203125" customWidth="1"/>
    <col min="34" max="34" width="15.6640625" bestFit="1" customWidth="1"/>
    <col min="35" max="35" width="4.83203125" customWidth="1"/>
    <col min="36" max="36" width="15" bestFit="1" customWidth="1"/>
    <col min="37" max="37" width="5.33203125" customWidth="1"/>
    <col min="38" max="38" width="15.6640625" bestFit="1" customWidth="1"/>
    <col min="39" max="39" width="4.33203125" customWidth="1"/>
    <col min="40" max="40" width="15.6640625" bestFit="1" customWidth="1"/>
    <col min="41" max="41" width="4.83203125" customWidth="1"/>
    <col min="42" max="42" width="15.6640625" bestFit="1" customWidth="1"/>
  </cols>
  <sheetData>
    <row r="1" spans="1:42" ht="28" customHeight="1" x14ac:dyDescent="0.3">
      <c r="A1" s="438" t="str">
        <f>'Title Page'!$A$1</f>
        <v>ONEARTH MISSONX</v>
      </c>
      <c r="B1" s="438"/>
      <c r="C1" s="438"/>
      <c r="D1" s="438"/>
      <c r="E1" s="438"/>
      <c r="F1" s="438"/>
      <c r="G1" s="438"/>
      <c r="H1" s="438"/>
      <c r="I1" s="438"/>
      <c r="J1" s="438"/>
      <c r="K1" s="47"/>
    </row>
    <row r="2" spans="1:42" x14ac:dyDescent="0.2">
      <c r="A2" s="439" t="s">
        <v>217</v>
      </c>
      <c r="B2" s="439"/>
      <c r="C2" s="439"/>
      <c r="D2" s="439"/>
      <c r="E2" s="439"/>
      <c r="F2" s="439"/>
      <c r="G2" s="439"/>
      <c r="H2" s="439"/>
      <c r="I2" s="439"/>
      <c r="J2" s="439"/>
      <c r="K2" s="47"/>
    </row>
    <row r="3" spans="1:42" x14ac:dyDescent="0.2">
      <c r="A3" s="439" t="s">
        <v>289</v>
      </c>
      <c r="B3" s="439"/>
      <c r="C3" s="439"/>
      <c r="D3" s="439"/>
      <c r="E3" s="439"/>
      <c r="F3" s="439"/>
      <c r="G3" s="439"/>
      <c r="H3" s="439"/>
      <c r="I3" s="439"/>
      <c r="J3" s="439"/>
      <c r="K3" s="47"/>
    </row>
    <row r="4" spans="1:42" x14ac:dyDescent="0.2">
      <c r="A4" s="46"/>
      <c r="B4" s="46"/>
      <c r="C4" s="46"/>
      <c r="F4" s="213">
        <f>+'Cost Of Goods Sold'!E85+'Cost Of Goods Sold'!F85</f>
        <v>0</v>
      </c>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row>
    <row r="5" spans="1:42" x14ac:dyDescent="0.2">
      <c r="A5" s="44" t="s">
        <v>16</v>
      </c>
      <c r="B5" s="47"/>
      <c r="C5" s="47" t="s">
        <v>53</v>
      </c>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row>
    <row r="6" spans="1:42" x14ac:dyDescent="0.2">
      <c r="B6" s="44"/>
      <c r="C6" s="44"/>
      <c r="D6" s="219" t="s">
        <v>43</v>
      </c>
      <c r="F6" s="219" t="s">
        <v>47</v>
      </c>
      <c r="H6" s="219" t="s">
        <v>48</v>
      </c>
      <c r="I6" s="19"/>
      <c r="J6" s="219" t="s">
        <v>49</v>
      </c>
      <c r="K6" s="19"/>
      <c r="L6" s="219" t="s">
        <v>193</v>
      </c>
      <c r="M6" s="213"/>
      <c r="N6" s="219" t="s">
        <v>268</v>
      </c>
      <c r="O6" s="213"/>
      <c r="P6" s="219" t="s">
        <v>269</v>
      </c>
      <c r="Q6" s="19"/>
      <c r="R6" s="219" t="s">
        <v>270</v>
      </c>
      <c r="S6" s="19"/>
      <c r="T6" s="219" t="s">
        <v>271</v>
      </c>
      <c r="U6" s="213"/>
      <c r="V6" s="219" t="s">
        <v>272</v>
      </c>
      <c r="W6" s="213"/>
      <c r="X6" s="219" t="s">
        <v>274</v>
      </c>
      <c r="Y6" s="19"/>
      <c r="Z6" s="219" t="s">
        <v>275</v>
      </c>
      <c r="AA6" s="19"/>
      <c r="AB6" s="219" t="s">
        <v>276</v>
      </c>
      <c r="AC6" s="213"/>
      <c r="AD6" s="219" t="s">
        <v>277</v>
      </c>
      <c r="AE6" s="213"/>
      <c r="AF6" s="219" t="s">
        <v>278</v>
      </c>
      <c r="AG6" s="19"/>
      <c r="AH6" s="219" t="s">
        <v>279</v>
      </c>
      <c r="AI6" s="19"/>
      <c r="AJ6" s="219" t="s">
        <v>280</v>
      </c>
      <c r="AK6" s="213"/>
      <c r="AL6" s="219" t="s">
        <v>281</v>
      </c>
      <c r="AM6" s="213"/>
      <c r="AN6" s="219" t="s">
        <v>282</v>
      </c>
      <c r="AO6" s="19"/>
      <c r="AP6" s="219" t="s">
        <v>283</v>
      </c>
    </row>
    <row r="7" spans="1:42" x14ac:dyDescent="0.2">
      <c r="B7" s="44" t="s">
        <v>17</v>
      </c>
      <c r="C7" s="44"/>
      <c r="D7" s="228"/>
      <c r="F7" s="228"/>
      <c r="H7" s="228"/>
      <c r="I7" s="19"/>
      <c r="J7" s="228"/>
      <c r="K7" s="19"/>
      <c r="L7" s="228"/>
      <c r="M7" s="213"/>
      <c r="N7" s="228"/>
      <c r="O7" s="213"/>
      <c r="P7" s="228"/>
      <c r="Q7" s="19"/>
      <c r="R7" s="228"/>
      <c r="S7" s="19"/>
      <c r="T7" s="228"/>
      <c r="U7" s="213"/>
      <c r="V7" s="228"/>
      <c r="W7" s="213"/>
      <c r="X7" s="228"/>
      <c r="Y7" s="19"/>
      <c r="Z7" s="228"/>
      <c r="AA7" s="19"/>
      <c r="AB7" s="228"/>
      <c r="AC7" s="213"/>
      <c r="AD7" s="228"/>
      <c r="AE7" s="213"/>
      <c r="AF7" s="228"/>
      <c r="AG7" s="19"/>
      <c r="AH7" s="228"/>
      <c r="AI7" s="19"/>
      <c r="AJ7" s="228"/>
      <c r="AK7" s="213"/>
      <c r="AL7" s="228"/>
      <c r="AM7" s="213"/>
      <c r="AN7" s="228"/>
      <c r="AO7" s="19"/>
      <c r="AP7" s="228"/>
    </row>
    <row r="8" spans="1:42" s="224" customFormat="1" x14ac:dyDescent="0.2">
      <c r="A8" s="222"/>
      <c r="B8" s="225" t="s">
        <v>229</v>
      </c>
      <c r="C8" s="303" t="s">
        <v>167</v>
      </c>
      <c r="D8" s="224">
        <f>+D53</f>
        <v>-4040650.8243972082</v>
      </c>
      <c r="F8" s="224">
        <f>+F53</f>
        <v>12127956.990510279</v>
      </c>
      <c r="H8" s="224">
        <f>+H53</f>
        <v>37874180.999935292</v>
      </c>
      <c r="J8" s="224">
        <f>+J53</f>
        <v>63442299.786270544</v>
      </c>
      <c r="L8" s="224">
        <f>+L53</f>
        <v>89557547.030565321</v>
      </c>
      <c r="N8" s="224">
        <f>+N53</f>
        <v>121422589.0491064</v>
      </c>
      <c r="P8" s="224">
        <f>+P53</f>
        <v>156053422.52447858</v>
      </c>
      <c r="R8" s="224">
        <f>+R53</f>
        <v>186336119.36372966</v>
      </c>
      <c r="T8" s="224">
        <f>+T53</f>
        <v>216482180.29150748</v>
      </c>
      <c r="V8" s="224">
        <f>+V53</f>
        <v>247033506.63823986</v>
      </c>
      <c r="X8" s="224">
        <f>+X53</f>
        <v>278611511.58522397</v>
      </c>
      <c r="Z8" s="224">
        <f>+Z53</f>
        <v>317348015.15027511</v>
      </c>
      <c r="AB8" s="224">
        <f>+AB53</f>
        <v>359689667.54580557</v>
      </c>
      <c r="AD8" s="224">
        <f>+AD53</f>
        <v>404329449.12497681</v>
      </c>
      <c r="AF8" s="224">
        <f>+AF53</f>
        <v>449663805.65045613</v>
      </c>
      <c r="AH8" s="224">
        <f>+AH53</f>
        <v>490232770.96226341</v>
      </c>
      <c r="AJ8" s="224">
        <f>+AJ53</f>
        <v>529741083.43166441</v>
      </c>
      <c r="AL8" s="224">
        <f>+AL53</f>
        <v>569674913.89324391</v>
      </c>
      <c r="AN8" s="224">
        <f>+AN53</f>
        <v>610947890.24604833</v>
      </c>
      <c r="AP8" s="224">
        <f>+AP53</f>
        <v>658103151.55977154</v>
      </c>
    </row>
    <row r="9" spans="1:42" x14ac:dyDescent="0.2">
      <c r="B9" s="64" t="s">
        <v>198</v>
      </c>
      <c r="C9" s="302" t="s">
        <v>290</v>
      </c>
      <c r="F9" s="213">
        <f>(+'P&amp;L by Year Revised'!H17/12)*3</f>
        <v>10266338.365488539</v>
      </c>
      <c r="H9" s="213">
        <f>(+'P&amp;L by Year Revised'!K17/12)*3</f>
        <v>10577810.762580877</v>
      </c>
      <c r="J9" s="213">
        <f>(+'P&amp;L by Year Revised'!N17/12)*3</f>
        <v>10898732.980115199</v>
      </c>
      <c r="L9" s="213">
        <f>(+'P&amp;L by Year Revised'!Q17/12)*3</f>
        <v>11229391.717995625</v>
      </c>
      <c r="M9" s="213"/>
      <c r="N9" s="213">
        <f>(+'P&amp;L by Year Revised'!T17/12)*3</f>
        <v>11570082.374369338</v>
      </c>
      <c r="O9" s="213"/>
      <c r="P9" s="213">
        <f>(+'P&amp;L by Year Revised'!W17/12)*3</f>
        <v>11921109.30952424</v>
      </c>
      <c r="Q9" s="213"/>
      <c r="R9" s="213">
        <f>(+'P&amp;L by Year Revised'!Z17/12)*3</f>
        <v>12282786.117793027</v>
      </c>
      <c r="S9" s="213"/>
      <c r="T9" s="213">
        <f>(+'P&amp;L by Year Revised'!AC17/12)*3</f>
        <v>12655435.907706656</v>
      </c>
      <c r="U9" s="213"/>
      <c r="V9" s="213">
        <f>(+'P&amp;L by Year Revised'!AF17/12)*3</f>
        <v>13039391.590647392</v>
      </c>
      <c r="W9" s="213"/>
      <c r="X9" s="213">
        <f>(+'P&amp;L by Year Revised'!AI17/12)*3</f>
        <v>13434996.178259421</v>
      </c>
      <c r="Y9" s="213"/>
      <c r="Z9" s="213">
        <f>(+'P&amp;L by Year Revised'!AL17/12)*3</f>
        <v>13842603.088882588</v>
      </c>
      <c r="AA9" s="213"/>
      <c r="AB9" s="213">
        <f>(+'P&amp;L by Year Revised'!AO17/12)*3</f>
        <v>14262576.46328314</v>
      </c>
      <c r="AC9" s="213"/>
      <c r="AD9" s="213">
        <f>(+'P&amp;L by Year Revised'!AR17/12)*3</f>
        <v>14695291.489963461</v>
      </c>
      <c r="AE9" s="213"/>
      <c r="AF9" s="213">
        <f>(+'P&amp;L by Year Revised'!AU17/12)*3</f>
        <v>15141134.740341442</v>
      </c>
      <c r="AG9" s="213"/>
      <c r="AH9" s="213">
        <f>(+'P&amp;L by Year Revised'!AX17/12)*3</f>
        <v>15600504.514098927</v>
      </c>
      <c r="AI9" s="213"/>
      <c r="AJ9" s="213">
        <f>(+'P&amp;L by Year Revised'!BA17/12)*3</f>
        <v>16073811.195007743</v>
      </c>
      <c r="AK9" s="213"/>
      <c r="AL9" s="213">
        <f>(+'P&amp;L by Year Revised'!BD17/12)*3</f>
        <v>16561477.617551234</v>
      </c>
      <c r="AM9" s="213"/>
      <c r="AN9" s="213">
        <f>(+'P&amp;L by Year Revised'!BG17/12)*3</f>
        <v>17063939.444668721</v>
      </c>
      <c r="AO9" s="213"/>
      <c r="AP9" s="213">
        <f>(+'P&amp;L by Year Revised'!BJ17/12)*3</f>
        <v>17581645.556960542</v>
      </c>
    </row>
    <row r="10" spans="1:42" x14ac:dyDescent="0.2">
      <c r="B10" s="64" t="s">
        <v>199</v>
      </c>
      <c r="C10" s="303" t="s">
        <v>41</v>
      </c>
      <c r="F10" s="213">
        <f>+'Cost Of Goods Sold'!E91+'Cost Of Goods Sold'!F91+'Cost Of Goods Sold'!G91+'Cost Of Goods Sold'!H91</f>
        <v>3969236.1329729687</v>
      </c>
      <c r="H10" s="213">
        <f>+'Cost Of Goods Sold'!I91+'Cost Of Goods Sold'!J91+'Cost Of Goods Sold'!K91+'Cost Of Goods Sold'!L91</f>
        <v>4267993.5261557195</v>
      </c>
      <c r="J10" s="213">
        <f>+'Cost Of Goods Sold'!M91+'Cost Of Goods Sold'!N91+'Cost Of Goods Sold'!O91+'Cost Of Goods Sold'!P91</f>
        <v>4607504.9116088152</v>
      </c>
      <c r="L10" s="213">
        <f>+'Cost Of Goods Sold'!Q91+'Cost Of Goods Sold'!R91+'Cost Of Goods Sold'!T91+'Cost Of Goods Sold'!U91</f>
        <v>5064343.3225011621</v>
      </c>
      <c r="M10" s="213"/>
      <c r="N10" s="213">
        <f>+'Cost Of Goods Sold'!V91+'Cost Of Goods Sold'!W91+'Cost Of Goods Sold'!X91+'Cost Of Goods Sold'!Y91</f>
        <v>4680112.8445273582</v>
      </c>
      <c r="O10" s="213"/>
      <c r="P10" s="213">
        <f>+'Cost Of Goods Sold'!Z91+'Cost Of Goods Sold'!AA91+'Cost Of Goods Sold'!AB91+'Cost Of Goods Sold'!AC91</f>
        <v>3121205.7635580725</v>
      </c>
      <c r="Q10" s="213"/>
      <c r="R10" s="213">
        <f>+'Cost Of Goods Sold'!AD91+'Cost Of Goods Sold'!AE91+'Cost Of Goods Sold'!AF91+'Cost Of Goods Sold'!AG91</f>
        <v>3753650.4438573085</v>
      </c>
      <c r="S10" s="213"/>
      <c r="T10" s="213">
        <f>+'Cost Of Goods Sold'!AF91+'Cost Of Goods Sold'!AG91+'Cost Of Goods Sold'!AH91+'Cost Of Goods Sold'!AI91</f>
        <v>4997065.615815172</v>
      </c>
      <c r="U10" s="213"/>
      <c r="V10" s="213">
        <f>+'Cost Of Goods Sold'!AJ91+'Cost Of Goods Sold'!AK91+'Cost Of Goods Sold'!AL91+'Cost Of Goods Sold'!AM91</f>
        <v>5746372.5078535303</v>
      </c>
      <c r="W10" s="213"/>
      <c r="X10" s="213">
        <f>+'Cost Of Goods Sold'!AN91+'Cost Of Goods Sold'!AO91+'Cost Of Goods Sold'!AP91+'Cost Of Goods Sold'!AQ91</f>
        <v>5904543.8711714381</v>
      </c>
      <c r="Y10" s="213"/>
      <c r="Z10" s="213">
        <f>+'Cost Of Goods Sold'!AR91+'Cost Of Goods Sold'!AS91+'Cost Of Goods Sold'!AT91+'Cost Of Goods Sold'!AU91</f>
        <v>6065596.3207871504</v>
      </c>
      <c r="AA10" s="213"/>
      <c r="AB10" s="213">
        <f>+'Cost Of Goods Sold'!AV91+'Cost Of Goods Sold'!AW91+'Cost Of Goods Sold'!AX91+'Cost Of Goods Sold'!AY91</f>
        <v>4011372.2855064855</v>
      </c>
      <c r="AC10" s="213"/>
      <c r="AD10" s="213">
        <f>+'Cost Of Goods Sold'!AZ91+'Cost Of Goods Sold'!BA91+'Cost Of Goods Sold'!BB91+'Cost Of Goods Sold'!BC91</f>
        <v>3319057.6828665771</v>
      </c>
      <c r="AE10" s="213"/>
      <c r="AF10" s="213">
        <f>+'Cost Of Goods Sold'!BD91+'Cost Of Goods Sold'!BE91+'Cost Of Goods Sold'!BF91+'Cost Of Goods Sold'!BG91</f>
        <v>3350576.0676099765</v>
      </c>
      <c r="AG10" s="213"/>
      <c r="AH10" s="213">
        <f>+'Cost Of Goods Sold'!BH91+'Cost Of Goods Sold'!BI91+'Cost Of Goods Sold'!BJ91+'Cost Of Goods Sold'!BK91</f>
        <v>3382406.0139086363</v>
      </c>
      <c r="AI10" s="213"/>
      <c r="AJ10" s="213">
        <f>+'Cost Of Goods Sold'!BL91+'Cost Of Goods Sold'!BM91+'Cost Of Goods Sold'!BN91+'Cost Of Goods Sold'!BO91</f>
        <v>6077190.5267748339</v>
      </c>
      <c r="AK10" s="213"/>
      <c r="AL10" s="213">
        <f>+'Cost Of Goods Sold'!BP91+'Cost Of Goods Sold'!BQ91+'Cost Of Goods Sold'!BR91+'Cost Of Goods Sold'!BS91</f>
        <v>7135420.7990053603</v>
      </c>
      <c r="AM10" s="213"/>
      <c r="AN10" s="213">
        <f>+'Cost Of Goods Sold'!BT91+'Cost Of Goods Sold'!BU91+'Cost Of Goods Sold'!BV91+'Cost Of Goods Sold'!BW91</f>
        <v>7330579.1497381264</v>
      </c>
      <c r="AO10" s="213"/>
      <c r="AP10" s="213">
        <f>+'Cost Of Goods Sold'!BX91+'Cost Of Goods Sold'!BY91+'Cost Of Goods Sold'!BZ91+'Cost Of Goods Sold'!CA91</f>
        <v>7529736.6261387523</v>
      </c>
    </row>
    <row r="11" spans="1:42" s="3" customFormat="1" x14ac:dyDescent="0.2">
      <c r="A11" s="44"/>
      <c r="B11" s="46" t="s">
        <v>69</v>
      </c>
      <c r="C11" s="46"/>
      <c r="D11" s="227">
        <f>+D8+D9+D10</f>
        <v>-4040650.8243972082</v>
      </c>
      <c r="E11" s="19"/>
      <c r="F11" s="227">
        <f>SUM(F8:F10)</f>
        <v>26363531.488971785</v>
      </c>
      <c r="G11" s="19"/>
      <c r="H11" s="227">
        <f>+H9+H10+H8</f>
        <v>52719985.288671888</v>
      </c>
      <c r="I11" s="19"/>
      <c r="J11" s="227">
        <f>+J9+J10+J8</f>
        <v>78948537.677994564</v>
      </c>
      <c r="K11" s="19"/>
      <c r="L11" s="227">
        <f>+L8+L9+L10</f>
        <v>105851282.07106212</v>
      </c>
      <c r="M11" s="19"/>
      <c r="N11" s="227">
        <f>+N9+N10+N8</f>
        <v>137672784.26800311</v>
      </c>
      <c r="O11" s="19"/>
      <c r="P11" s="227">
        <f>+P9+P10+P8</f>
        <v>171095737.59756088</v>
      </c>
      <c r="Q11" s="19"/>
      <c r="R11" s="227">
        <f>+R9+R10+R8</f>
        <v>202372555.92537999</v>
      </c>
      <c r="S11" s="19"/>
      <c r="T11" s="227">
        <f>+T8+T9+T10</f>
        <v>234134681.81502929</v>
      </c>
      <c r="U11" s="19"/>
      <c r="V11" s="227">
        <f>+V9+V10+V8</f>
        <v>265819270.73674077</v>
      </c>
      <c r="W11" s="19"/>
      <c r="X11" s="227">
        <f>+X9+X10+X8</f>
        <v>297951051.63465482</v>
      </c>
      <c r="Y11" s="19"/>
      <c r="Z11" s="227">
        <f>+Z9+Z10+Z8</f>
        <v>337256214.55994487</v>
      </c>
      <c r="AA11" s="19"/>
      <c r="AB11" s="227">
        <f>+AB8+AB9+AB10</f>
        <v>377963616.29459518</v>
      </c>
      <c r="AC11" s="19"/>
      <c r="AD11" s="227">
        <f>+AD9+AD10+AD8</f>
        <v>422343798.29780686</v>
      </c>
      <c r="AE11" s="19"/>
      <c r="AF11" s="227">
        <f>+AF9+AF10+AF8</f>
        <v>468155516.45840752</v>
      </c>
      <c r="AG11" s="19"/>
      <c r="AH11" s="227">
        <f>+AH9+AH10+AH8</f>
        <v>509215681.49027097</v>
      </c>
      <c r="AI11" s="19"/>
      <c r="AJ11" s="227">
        <f>+AJ8+AJ9+AJ10</f>
        <v>551892085.15344703</v>
      </c>
      <c r="AK11" s="19"/>
      <c r="AL11" s="227">
        <f>+AL9+AL10+AL8</f>
        <v>593371812.30980051</v>
      </c>
      <c r="AM11" s="19"/>
      <c r="AN11" s="227">
        <f>+AN9+AN10+AN8</f>
        <v>635342408.84045517</v>
      </c>
      <c r="AO11" s="19"/>
      <c r="AP11" s="227">
        <f>+AP9+AP10+AP8</f>
        <v>683214533.74287081</v>
      </c>
    </row>
    <row r="12" spans="1:42" x14ac:dyDescent="0.2">
      <c r="B12" s="46"/>
      <c r="C12" s="46"/>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row>
    <row r="13" spans="1:42" x14ac:dyDescent="0.2">
      <c r="B13" s="44" t="s">
        <v>70</v>
      </c>
      <c r="C13" s="44"/>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row>
    <row r="14" spans="1:42" x14ac:dyDescent="0.2">
      <c r="B14" s="428" t="s">
        <v>211</v>
      </c>
      <c r="C14" s="303" t="s">
        <v>291</v>
      </c>
      <c r="D14" s="213">
        <f>+'CapEx Building'!G38+'CapEx Equipment'!F58</f>
        <v>9040650.8243972082</v>
      </c>
      <c r="F14" s="213">
        <f>+'CapEx Building'!G54</f>
        <v>8783032.053787278</v>
      </c>
      <c r="H14" s="213">
        <f>+'CapEx Building'!H54</f>
        <v>8525413.2831773479</v>
      </c>
      <c r="J14" s="213">
        <f>+'CapEx Building'!I54</f>
        <v>8267794.5125674177</v>
      </c>
      <c r="L14" s="213">
        <f>+'CapEx Building'!J54</f>
        <v>8036315.7419574875</v>
      </c>
      <c r="M14" s="213"/>
      <c r="N14" s="213">
        <f>+'CapEx Building'!K54</f>
        <v>7778696.9713475574</v>
      </c>
      <c r="O14" s="213"/>
      <c r="P14" s="213">
        <f>+'CapEx Building'!L54</f>
        <v>7521078.2007376272</v>
      </c>
      <c r="Q14" s="213"/>
      <c r="R14" s="213">
        <f>+'CapEx Building'!M54</f>
        <v>7521078.2007376272</v>
      </c>
      <c r="S14" s="213"/>
      <c r="T14" s="213">
        <f>+'CapEx Building'!N54</f>
        <v>7263459.4301276971</v>
      </c>
      <c r="U14" s="213"/>
      <c r="V14" s="213">
        <f>+'CapEx Building'!O54</f>
        <v>7005840.6595177669</v>
      </c>
      <c r="W14" s="213"/>
      <c r="X14" s="213">
        <f>+'CapEx Building'!P54</f>
        <v>7005840.6595177669</v>
      </c>
      <c r="Y14" s="213"/>
      <c r="Z14" s="213">
        <f>+'CapEx Building'!Q54</f>
        <v>6748221.8889078368</v>
      </c>
      <c r="AA14" s="213"/>
      <c r="AB14" s="213">
        <f>+'CapEx Building'!R54</f>
        <v>6490603.1182979066</v>
      </c>
      <c r="AC14" s="213"/>
      <c r="AD14" s="213">
        <f>+'CapEx Building'!S54</f>
        <v>6490603.1182979066</v>
      </c>
      <c r="AE14" s="213"/>
      <c r="AF14" s="213">
        <f>+'CapEx Building'!T54</f>
        <v>6232984.3476879764</v>
      </c>
      <c r="AG14" s="213"/>
      <c r="AH14" s="213">
        <f>+'CapEx Building'!U54</f>
        <v>5975365.5770780463</v>
      </c>
      <c r="AI14" s="213"/>
      <c r="AJ14" s="213">
        <f>+'CapEx Building'!V54</f>
        <v>5975365.5770780463</v>
      </c>
      <c r="AK14" s="213"/>
      <c r="AL14" s="213">
        <f>+'CapEx Building'!X54</f>
        <v>5460128.035858186</v>
      </c>
      <c r="AM14" s="213"/>
      <c r="AN14" s="213">
        <f>+'CapEx Building'!Y54</f>
        <v>5460128.035858186</v>
      </c>
      <c r="AO14" s="213"/>
      <c r="AP14" s="213">
        <f>+'CapEx Building'!Z54</f>
        <v>5202509.2652482558</v>
      </c>
    </row>
    <row r="15" spans="1:42" x14ac:dyDescent="0.2">
      <c r="B15" s="64"/>
      <c r="C15" s="64"/>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row>
    <row r="16" spans="1:42" x14ac:dyDescent="0.2">
      <c r="B16" s="46" t="s">
        <v>71</v>
      </c>
      <c r="C16" s="46"/>
      <c r="D16" s="214">
        <f>+D15+D14</f>
        <v>9040650.8243972082</v>
      </c>
      <c r="F16" s="214">
        <f>+F14+F15</f>
        <v>8783032.053787278</v>
      </c>
      <c r="H16" s="214">
        <f>+H14+H15</f>
        <v>8525413.2831773479</v>
      </c>
      <c r="J16" s="214">
        <f>+J14+J15</f>
        <v>8267794.5125674177</v>
      </c>
      <c r="L16" s="214">
        <f>+L15+L14</f>
        <v>8036315.7419574875</v>
      </c>
      <c r="M16" s="213"/>
      <c r="N16" s="214">
        <f>+N14+N15</f>
        <v>7778696.9713475574</v>
      </c>
      <c r="O16" s="213"/>
      <c r="P16" s="214">
        <f>+P14+P15</f>
        <v>7521078.2007376272</v>
      </c>
      <c r="Q16" s="213"/>
      <c r="R16" s="214">
        <f>+R14+R15</f>
        <v>7521078.2007376272</v>
      </c>
      <c r="S16" s="213"/>
      <c r="T16" s="214">
        <f>+T15+T14</f>
        <v>7263459.4301276971</v>
      </c>
      <c r="U16" s="213"/>
      <c r="V16" s="214">
        <f>+V14+V15</f>
        <v>7005840.6595177669</v>
      </c>
      <c r="W16" s="213"/>
      <c r="X16" s="214">
        <f>+X14+X15</f>
        <v>7005840.6595177669</v>
      </c>
      <c r="Y16" s="213"/>
      <c r="Z16" s="214">
        <f>+Z14+Z15</f>
        <v>6748221.8889078368</v>
      </c>
      <c r="AA16" s="213"/>
      <c r="AB16" s="214">
        <f>+AB15+AB14</f>
        <v>6490603.1182979066</v>
      </c>
      <c r="AC16" s="213"/>
      <c r="AD16" s="214">
        <f>+AD14+AD15</f>
        <v>6490603.1182979066</v>
      </c>
      <c r="AE16" s="213"/>
      <c r="AF16" s="214">
        <f>+AF14+AF15</f>
        <v>6232984.3476879764</v>
      </c>
      <c r="AG16" s="213"/>
      <c r="AH16" s="214">
        <f>+AH14+AH15</f>
        <v>5975365.5770780463</v>
      </c>
      <c r="AI16" s="213"/>
      <c r="AJ16" s="214">
        <f>+AJ15+AJ14</f>
        <v>5975365.5770780463</v>
      </c>
      <c r="AK16" s="213"/>
      <c r="AL16" s="214">
        <f>+AL14+AL15</f>
        <v>5460128.035858186</v>
      </c>
      <c r="AM16" s="213"/>
      <c r="AN16" s="214">
        <f>+AN14+AN15</f>
        <v>5460128.035858186</v>
      </c>
      <c r="AO16" s="213"/>
      <c r="AP16" s="214">
        <f>+AP14+AP15</f>
        <v>5202509.2652482558</v>
      </c>
    </row>
    <row r="17" spans="1:42" x14ac:dyDescent="0.2">
      <c r="B17" s="46"/>
      <c r="C17" s="46"/>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row>
    <row r="18" spans="1:42" s="3" customFormat="1" ht="15" thickBot="1" x14ac:dyDescent="0.25">
      <c r="A18" s="44"/>
      <c r="B18" s="60" t="s">
        <v>228</v>
      </c>
      <c r="C18" s="60"/>
      <c r="D18" s="226">
        <f>+D16+D11</f>
        <v>5000000</v>
      </c>
      <c r="E18" s="19"/>
      <c r="F18" s="226">
        <f>+F16+F11</f>
        <v>35146563.542759061</v>
      </c>
      <c r="G18" s="19"/>
      <c r="H18" s="226">
        <f>+H16+H11</f>
        <v>61245398.571849234</v>
      </c>
      <c r="I18" s="19"/>
      <c r="J18" s="226">
        <f>+J16+J11</f>
        <v>87216332.19056198</v>
      </c>
      <c r="K18" s="19"/>
      <c r="L18" s="226">
        <f>+L16+L11</f>
        <v>113887597.8130196</v>
      </c>
      <c r="M18" s="19"/>
      <c r="N18" s="226">
        <f>+N16+N11</f>
        <v>145451481.23935068</v>
      </c>
      <c r="O18" s="19"/>
      <c r="P18" s="226">
        <f>+P16+P11</f>
        <v>178616815.79829851</v>
      </c>
      <c r="Q18" s="19"/>
      <c r="R18" s="226">
        <f>+R16+R11</f>
        <v>209893634.12611762</v>
      </c>
      <c r="S18" s="19"/>
      <c r="T18" s="226">
        <f>+T16+T11</f>
        <v>241398141.245157</v>
      </c>
      <c r="U18" s="19"/>
      <c r="V18" s="226">
        <f>+V16+V11</f>
        <v>272825111.39625853</v>
      </c>
      <c r="W18" s="19"/>
      <c r="X18" s="226">
        <f>+X16+X11</f>
        <v>304956892.29417259</v>
      </c>
      <c r="Y18" s="19"/>
      <c r="Z18" s="226">
        <f>+Z16+Z11</f>
        <v>344004436.44885272</v>
      </c>
      <c r="AA18" s="19"/>
      <c r="AB18" s="226">
        <f>+AB16+AB11</f>
        <v>384454219.41289312</v>
      </c>
      <c r="AC18" s="19"/>
      <c r="AD18" s="226">
        <f>+AD16+AD11</f>
        <v>428834401.41610479</v>
      </c>
      <c r="AE18" s="19"/>
      <c r="AF18" s="226">
        <f>+AF16+AF11</f>
        <v>474388500.80609548</v>
      </c>
      <c r="AG18" s="19"/>
      <c r="AH18" s="226">
        <f>+AH16+AH11</f>
        <v>515191047.06734902</v>
      </c>
      <c r="AI18" s="19"/>
      <c r="AJ18" s="226">
        <f>+AJ16+AJ11</f>
        <v>557867450.73052514</v>
      </c>
      <c r="AK18" s="19"/>
      <c r="AL18" s="226">
        <f>+AL16+AL11</f>
        <v>598831940.34565866</v>
      </c>
      <c r="AM18" s="19"/>
      <c r="AN18" s="226">
        <f>+AN16+AN11</f>
        <v>640802536.87631333</v>
      </c>
      <c r="AO18" s="19"/>
      <c r="AP18" s="226">
        <f>+AP16+AP11</f>
        <v>688417043.00811911</v>
      </c>
    </row>
    <row r="19" spans="1:42" ht="15" thickTop="1" x14ac:dyDescent="0.2">
      <c r="B19" s="46"/>
      <c r="C19" s="46"/>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row>
    <row r="20" spans="1:42" x14ac:dyDescent="0.2">
      <c r="A20" s="44" t="s">
        <v>224</v>
      </c>
      <c r="B20" s="47"/>
      <c r="C20" s="47"/>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row>
    <row r="21" spans="1:42" x14ac:dyDescent="0.2">
      <c r="B21" s="44" t="s">
        <v>67</v>
      </c>
      <c r="C21" s="44"/>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row>
    <row r="22" spans="1:42" x14ac:dyDescent="0.2">
      <c r="B22" s="64" t="s">
        <v>206</v>
      </c>
      <c r="C22" s="303" t="s">
        <v>287</v>
      </c>
      <c r="D22" s="213">
        <v>0</v>
      </c>
      <c r="F22" s="213">
        <f>+'Departmental Expenses'!L58</f>
        <v>367000.60967778729</v>
      </c>
      <c r="H22" s="213">
        <f>+'Departmental Expenses'!P58</f>
        <v>431813.3603693035</v>
      </c>
      <c r="J22" s="213">
        <f>+'Departmental Expenses'!T58</f>
        <v>442241.65394131385</v>
      </c>
      <c r="L22" s="213">
        <f>+'Departmental Expenses'!X58</f>
        <v>478515.10447741777</v>
      </c>
      <c r="M22" s="213"/>
      <c r="N22" s="213">
        <f>+'Departmental Expenses'!AB58</f>
        <v>489166.35698728118</v>
      </c>
      <c r="O22" s="213"/>
      <c r="P22" s="213">
        <f>+'Departmental Expenses'!AF58</f>
        <v>500008.41806288296</v>
      </c>
      <c r="Q22" s="213"/>
      <c r="R22" s="213">
        <f>+'Departmental Expenses'!AJ58</f>
        <v>511044.68279485451</v>
      </c>
      <c r="S22" s="213"/>
      <c r="T22" s="213">
        <f>+'Departmental Expenses'!AN58</f>
        <v>522120.84105895105</v>
      </c>
      <c r="U22" s="213"/>
      <c r="V22" s="213">
        <f>+'Departmental Expenses'!AR58</f>
        <v>533240.49707947474</v>
      </c>
      <c r="W22" s="213"/>
      <c r="X22" s="213">
        <f>+'Departmental Expenses'!AV58</f>
        <v>544565.17264915456</v>
      </c>
      <c r="Y22" s="213"/>
      <c r="Z22" s="213">
        <f>+'Departmental Expenses'!AZ58</f>
        <v>556019.78989876807</v>
      </c>
      <c r="AA22" s="213"/>
      <c r="AB22" s="213">
        <f>+'Departmental Expenses'!BD58</f>
        <v>564454.8055739603</v>
      </c>
      <c r="AC22" s="213"/>
      <c r="AD22" s="213">
        <f>+'Departmental Expenses'!BH58</f>
        <v>579334.73834636947</v>
      </c>
      <c r="AE22" s="213"/>
      <c r="AF22" s="213">
        <f>+'Departmental Expenses'!BL58</f>
        <v>591203.31664482725</v>
      </c>
      <c r="AG22" s="213"/>
      <c r="AH22" s="213">
        <f>+'Departmental Expenses'!BP58</f>
        <v>603218.33819180995</v>
      </c>
      <c r="AI22" s="213"/>
      <c r="AJ22" s="213">
        <f>+'Departmental Expenses'!BT58</f>
        <v>615384.24595695594</v>
      </c>
      <c r="AK22" s="213"/>
      <c r="AL22" s="213">
        <f>+'Departmental Expenses'!BX58</f>
        <v>627705.61770600674</v>
      </c>
      <c r="AM22" s="213"/>
      <c r="AN22" s="213">
        <f>+'Departmental Expenses'!CB58</f>
        <v>640187.17009041121</v>
      </c>
      <c r="AO22" s="213"/>
      <c r="AP22" s="213">
        <f>+'Departmental Expenses'!CF58</f>
        <v>652833.76286100619</v>
      </c>
    </row>
    <row r="23" spans="1:42" x14ac:dyDescent="0.2">
      <c r="B23" s="64" t="s">
        <v>72</v>
      </c>
      <c r="C23" s="64"/>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row>
    <row r="24" spans="1:42" x14ac:dyDescent="0.2">
      <c r="B24" s="46" t="s">
        <v>73</v>
      </c>
      <c r="C24" s="46"/>
      <c r="D24" s="214">
        <f>+D22+D23</f>
        <v>0</v>
      </c>
      <c r="F24" s="214">
        <f>+F22+F23</f>
        <v>367000.60967778729</v>
      </c>
      <c r="H24" s="214">
        <f>+H22+H23</f>
        <v>431813.3603693035</v>
      </c>
      <c r="J24" s="214">
        <f>+J22+J23</f>
        <v>442241.65394131385</v>
      </c>
      <c r="L24" s="214">
        <f>+L22+L23</f>
        <v>478515.10447741777</v>
      </c>
      <c r="M24" s="213"/>
      <c r="N24" s="214">
        <f>+N22+N23</f>
        <v>489166.35698728118</v>
      </c>
      <c r="O24" s="213"/>
      <c r="P24" s="214">
        <f>+P22+P23</f>
        <v>500008.41806288296</v>
      </c>
      <c r="Q24" s="213"/>
      <c r="R24" s="214">
        <f>+R22+R23</f>
        <v>511044.68279485451</v>
      </c>
      <c r="S24" s="213"/>
      <c r="T24" s="214">
        <f>+T22+T23</f>
        <v>522120.84105895105</v>
      </c>
      <c r="U24" s="213"/>
      <c r="V24" s="214">
        <f>+V22+V23</f>
        <v>533240.49707947474</v>
      </c>
      <c r="W24" s="213"/>
      <c r="X24" s="214">
        <f>+X22+X23</f>
        <v>544565.17264915456</v>
      </c>
      <c r="Y24" s="213"/>
      <c r="Z24" s="214">
        <f>+Z22+Z23</f>
        <v>556019.78989876807</v>
      </c>
      <c r="AA24" s="213"/>
      <c r="AB24" s="214">
        <f>+AB22+AB23</f>
        <v>564454.8055739603</v>
      </c>
      <c r="AC24" s="213"/>
      <c r="AD24" s="214">
        <f>+AD22+AD23</f>
        <v>579334.73834636947</v>
      </c>
      <c r="AE24" s="213"/>
      <c r="AF24" s="214">
        <f>+AF22+AF23</f>
        <v>591203.31664482725</v>
      </c>
      <c r="AG24" s="213"/>
      <c r="AH24" s="214">
        <f>+AH22+AH23</f>
        <v>603218.33819180995</v>
      </c>
      <c r="AI24" s="213"/>
      <c r="AJ24" s="214">
        <f>+AJ22+AJ23</f>
        <v>615384.24595695594</v>
      </c>
      <c r="AK24" s="213"/>
      <c r="AL24" s="214">
        <f>+AL22+AL23</f>
        <v>627705.61770600674</v>
      </c>
      <c r="AM24" s="213"/>
      <c r="AN24" s="214">
        <f>+AN22+AN23</f>
        <v>640187.17009041121</v>
      </c>
      <c r="AO24" s="213"/>
      <c r="AP24" s="214">
        <f>+AP22+AP23</f>
        <v>652833.76286100619</v>
      </c>
    </row>
    <row r="25" spans="1:42" x14ac:dyDescent="0.2">
      <c r="B25" s="46"/>
      <c r="C25" s="46"/>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row>
    <row r="26" spans="1:42" x14ac:dyDescent="0.2">
      <c r="B26" s="44" t="s">
        <v>74</v>
      </c>
      <c r="C26" s="44"/>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row>
    <row r="27" spans="1:42" x14ac:dyDescent="0.2">
      <c r="B27" s="64" t="s">
        <v>75</v>
      </c>
      <c r="C27" s="64"/>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row>
    <row r="28" spans="1:42" x14ac:dyDescent="0.2">
      <c r="B28" s="46" t="s">
        <v>76</v>
      </c>
      <c r="C28" s="46"/>
      <c r="D28" s="214">
        <f>+D27</f>
        <v>0</v>
      </c>
      <c r="F28" s="214">
        <f>+F27</f>
        <v>0</v>
      </c>
      <c r="H28" s="214">
        <f>+H27</f>
        <v>0</v>
      </c>
      <c r="J28" s="214">
        <f>+J27</f>
        <v>0</v>
      </c>
      <c r="L28" s="214">
        <f>+L27</f>
        <v>0</v>
      </c>
      <c r="M28" s="213"/>
      <c r="N28" s="214">
        <f>+N27</f>
        <v>0</v>
      </c>
      <c r="O28" s="213"/>
      <c r="P28" s="214">
        <f>+P27</f>
        <v>0</v>
      </c>
      <c r="Q28" s="213"/>
      <c r="R28" s="214">
        <f>+R27</f>
        <v>0</v>
      </c>
      <c r="S28" s="213"/>
      <c r="T28" s="214">
        <f>+T27</f>
        <v>0</v>
      </c>
      <c r="U28" s="213"/>
      <c r="V28" s="214">
        <f>+V27</f>
        <v>0</v>
      </c>
      <c r="W28" s="213"/>
      <c r="X28" s="214">
        <f>+X27</f>
        <v>0</v>
      </c>
      <c r="Y28" s="213"/>
      <c r="Z28" s="214">
        <f>+Z27</f>
        <v>0</v>
      </c>
      <c r="AA28" s="213"/>
      <c r="AB28" s="214">
        <f>+AB27</f>
        <v>0</v>
      </c>
      <c r="AC28" s="213"/>
      <c r="AD28" s="214">
        <f>+AD27</f>
        <v>0</v>
      </c>
      <c r="AE28" s="213"/>
      <c r="AF28" s="214">
        <f>+AF27</f>
        <v>0</v>
      </c>
      <c r="AG28" s="213"/>
      <c r="AH28" s="214">
        <f>+AH27</f>
        <v>0</v>
      </c>
      <c r="AI28" s="213"/>
      <c r="AJ28" s="214">
        <f>+AJ27</f>
        <v>0</v>
      </c>
      <c r="AK28" s="213"/>
      <c r="AL28" s="214">
        <f>+AL27</f>
        <v>0</v>
      </c>
      <c r="AM28" s="213"/>
      <c r="AN28" s="214">
        <f>+AN27</f>
        <v>0</v>
      </c>
      <c r="AO28" s="213"/>
      <c r="AP28" s="214">
        <f>+AP27</f>
        <v>0</v>
      </c>
    </row>
    <row r="29" spans="1:42" x14ac:dyDescent="0.2">
      <c r="B29" s="46"/>
      <c r="C29" s="46"/>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row>
    <row r="30" spans="1:42" s="3" customFormat="1" x14ac:dyDescent="0.2">
      <c r="A30" s="44"/>
      <c r="B30" s="60" t="s">
        <v>213</v>
      </c>
      <c r="C30" s="60"/>
      <c r="D30" s="227">
        <f>+D28+D24</f>
        <v>0</v>
      </c>
      <c r="E30" s="19"/>
      <c r="F30" s="227">
        <f>+F28+F24</f>
        <v>367000.60967778729</v>
      </c>
      <c r="G30" s="19"/>
      <c r="H30" s="227">
        <f>+H28+H24</f>
        <v>431813.3603693035</v>
      </c>
      <c r="I30" s="19"/>
      <c r="J30" s="227">
        <f>+J28+J24</f>
        <v>442241.65394131385</v>
      </c>
      <c r="K30" s="19"/>
      <c r="L30" s="227">
        <f>+L28+L24</f>
        <v>478515.10447741777</v>
      </c>
      <c r="M30" s="19"/>
      <c r="N30" s="227">
        <f>+N28+N24</f>
        <v>489166.35698728118</v>
      </c>
      <c r="O30" s="19"/>
      <c r="P30" s="227">
        <f>+P28+P24</f>
        <v>500008.41806288296</v>
      </c>
      <c r="Q30" s="19"/>
      <c r="R30" s="227">
        <f>+R28+R24</f>
        <v>511044.68279485451</v>
      </c>
      <c r="S30" s="19"/>
      <c r="T30" s="227">
        <f>+T28+T24</f>
        <v>522120.84105895105</v>
      </c>
      <c r="U30" s="19"/>
      <c r="V30" s="227">
        <f>+V28+V24</f>
        <v>533240.49707947474</v>
      </c>
      <c r="W30" s="19"/>
      <c r="X30" s="227">
        <f>+X28+X24</f>
        <v>544565.17264915456</v>
      </c>
      <c r="Y30" s="19"/>
      <c r="Z30" s="227">
        <f>+Z28+Z24</f>
        <v>556019.78989876807</v>
      </c>
      <c r="AA30" s="19"/>
      <c r="AB30" s="227">
        <f>+AB28+AB24</f>
        <v>564454.8055739603</v>
      </c>
      <c r="AC30" s="19"/>
      <c r="AD30" s="227">
        <f>+AD28+AD24</f>
        <v>579334.73834636947</v>
      </c>
      <c r="AE30" s="19"/>
      <c r="AF30" s="227">
        <f>+AF28+AF24</f>
        <v>591203.31664482725</v>
      </c>
      <c r="AG30" s="19"/>
      <c r="AH30" s="227">
        <f>+AH28+AH24</f>
        <v>603218.33819180995</v>
      </c>
      <c r="AI30" s="19"/>
      <c r="AJ30" s="227">
        <f>+AJ28+AJ24</f>
        <v>615384.24595695594</v>
      </c>
      <c r="AK30" s="19"/>
      <c r="AL30" s="227">
        <f>+AL28+AL24</f>
        <v>627705.61770600674</v>
      </c>
      <c r="AM30" s="19"/>
      <c r="AN30" s="227">
        <f>+AN28+AN24</f>
        <v>640187.17009041121</v>
      </c>
      <c r="AO30" s="19"/>
      <c r="AP30" s="227">
        <f>+AP28+AP24</f>
        <v>652833.76286100619</v>
      </c>
    </row>
    <row r="31" spans="1:42" x14ac:dyDescent="0.2">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row>
    <row r="32" spans="1:42" x14ac:dyDescent="0.2">
      <c r="A32" s="44" t="s">
        <v>225</v>
      </c>
      <c r="B32" s="47"/>
      <c r="C32" s="47"/>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row>
    <row r="33" spans="1:42" x14ac:dyDescent="0.2">
      <c r="B33" s="64" t="s">
        <v>77</v>
      </c>
      <c r="C33" s="98" t="s">
        <v>45</v>
      </c>
      <c r="D33" s="213">
        <v>10000000</v>
      </c>
      <c r="F33" s="213">
        <f>D33</f>
        <v>10000000</v>
      </c>
      <c r="H33" s="213">
        <f>F33</f>
        <v>10000000</v>
      </c>
      <c r="J33" s="213">
        <f>H33</f>
        <v>10000000</v>
      </c>
      <c r="L33" s="213">
        <f>J33</f>
        <v>10000000</v>
      </c>
      <c r="M33" s="213"/>
      <c r="N33" s="14">
        <f>L33</f>
        <v>10000000</v>
      </c>
      <c r="O33" s="213"/>
      <c r="P33" s="14">
        <f>N33</f>
        <v>10000000</v>
      </c>
      <c r="Q33" s="213"/>
      <c r="R33" s="14">
        <f>P33</f>
        <v>10000000</v>
      </c>
      <c r="S33" s="213"/>
      <c r="T33" s="14">
        <f>R33</f>
        <v>10000000</v>
      </c>
      <c r="U33" s="213"/>
      <c r="V33" s="14">
        <f>T33</f>
        <v>10000000</v>
      </c>
      <c r="W33" s="213"/>
      <c r="X33" s="14">
        <f>V33</f>
        <v>10000000</v>
      </c>
      <c r="Y33" s="213"/>
      <c r="Z33" s="14">
        <f>X33</f>
        <v>10000000</v>
      </c>
      <c r="AA33" s="213"/>
      <c r="AB33" s="14">
        <f>Z33</f>
        <v>10000000</v>
      </c>
      <c r="AC33" s="213"/>
      <c r="AD33" s="213">
        <f>+AB33</f>
        <v>10000000</v>
      </c>
      <c r="AE33" s="213"/>
      <c r="AF33" s="14">
        <f>AD33</f>
        <v>10000000</v>
      </c>
      <c r="AG33" s="213"/>
      <c r="AH33" s="14">
        <f>AF33</f>
        <v>10000000</v>
      </c>
      <c r="AI33" s="213"/>
      <c r="AJ33" s="14">
        <f>AH33</f>
        <v>10000000</v>
      </c>
      <c r="AK33" s="213"/>
      <c r="AL33" s="14">
        <f>AJ33</f>
        <v>10000000</v>
      </c>
      <c r="AM33" s="213"/>
      <c r="AN33" s="14">
        <f>AL33</f>
        <v>10000000</v>
      </c>
      <c r="AO33" s="213"/>
      <c r="AP33" s="14">
        <f>AN33</f>
        <v>10000000</v>
      </c>
    </row>
    <row r="34" spans="1:42" x14ac:dyDescent="0.2">
      <c r="B34" s="64" t="s">
        <v>78</v>
      </c>
      <c r="C34" s="303" t="s">
        <v>167</v>
      </c>
      <c r="F34" s="213">
        <f>+D35</f>
        <v>0</v>
      </c>
      <c r="H34" s="213">
        <f>+F35</f>
        <v>29779562.933081273</v>
      </c>
      <c r="J34" s="213">
        <f>+H34+H35</f>
        <v>59782821.344452888</v>
      </c>
      <c r="L34" s="213">
        <f>SUM(J34:J35)</f>
        <v>90011320.195749357</v>
      </c>
      <c r="M34" s="213"/>
      <c r="N34" s="213">
        <f>SUM(L34:L35)</f>
        <v>121485296.04988962</v>
      </c>
      <c r="O34" s="213"/>
      <c r="P34" s="213">
        <f>SUM(N34:N35)</f>
        <v>158102871.54621199</v>
      </c>
      <c r="Q34" s="213"/>
      <c r="R34" s="213">
        <f>SUM(P34:P35)</f>
        <v>195937476.88861161</v>
      </c>
      <c r="S34" s="213"/>
      <c r="T34" s="213">
        <f>SUM(R34:R35)</f>
        <v>230066845.94464684</v>
      </c>
      <c r="U34" s="213"/>
      <c r="V34" s="213">
        <f>SUM(T34:T35)</f>
        <v>265571546.11988935</v>
      </c>
      <c r="W34" s="213"/>
      <c r="X34" s="213">
        <f>SUM(V34:V35)</f>
        <v>301984462.23078555</v>
      </c>
      <c r="Y34" s="213"/>
      <c r="Z34" s="213">
        <f>SUM(X34:X35)</f>
        <v>339593672.19037354</v>
      </c>
      <c r="AA34" s="213"/>
      <c r="AB34" s="213">
        <f>SUM(Z34:Z35)</f>
        <v>384534305.59897542</v>
      </c>
      <c r="AC34" s="213"/>
      <c r="AD34" s="213">
        <f>SUM(AB34:AB35)</f>
        <v>431041249.86812782</v>
      </c>
      <c r="AE34" s="213"/>
      <c r="AF34" s="213">
        <f>SUM(AD34:AD35)</f>
        <v>479160305.45346361</v>
      </c>
      <c r="AG34" s="213"/>
      <c r="AH34" s="213">
        <f>SUM(AF34:AF35)</f>
        <v>528021593.94802248</v>
      </c>
      <c r="AI34" s="213"/>
      <c r="AJ34" s="213">
        <f>SUM(AH34:AH35)</f>
        <v>572162701.25533891</v>
      </c>
      <c r="AK34" s="213"/>
      <c r="AL34" s="213">
        <f>SUM(AJ34:AJ35)</f>
        <v>618209345.02465844</v>
      </c>
      <c r="AM34" s="213"/>
      <c r="AN34" s="213">
        <f>SUM(AL34:AL35)</f>
        <v>665496322.56542778</v>
      </c>
      <c r="AO34" s="213"/>
      <c r="AP34" s="213">
        <f>SUM(AN34:AN35)</f>
        <v>714332239.57209349</v>
      </c>
    </row>
    <row r="35" spans="1:42" x14ac:dyDescent="0.2">
      <c r="B35" s="64" t="s">
        <v>79</v>
      </c>
      <c r="C35" s="302" t="s">
        <v>290</v>
      </c>
      <c r="F35" s="213">
        <f>+'P&amp;L by Year Revised'!H41</f>
        <v>29779562.933081273</v>
      </c>
      <c r="H35" s="213">
        <f>+'P&amp;L by Year Revised'!K41</f>
        <v>30003258.411371619</v>
      </c>
      <c r="J35" s="213">
        <f>+'P&amp;L by Year Revised'!N41</f>
        <v>30228498.85129647</v>
      </c>
      <c r="L35" s="213">
        <f>+'P&amp;L by Year Revised'!Q41</f>
        <v>31473975.854140267</v>
      </c>
      <c r="M35" s="213"/>
      <c r="N35" s="213">
        <f>+'P&amp;L by Year Revised'!T41</f>
        <v>36617575.496322356</v>
      </c>
      <c r="O35" s="213"/>
      <c r="P35" s="213">
        <f>+'P&amp;L by Year Revised'!W41</f>
        <v>37834605.34239962</v>
      </c>
      <c r="Q35" s="213"/>
      <c r="R35" s="213">
        <f>+'P&amp;L by Year Revised'!Z41</f>
        <v>34129369.056035236</v>
      </c>
      <c r="S35" s="213"/>
      <c r="T35" s="213">
        <f>+'P&amp;L by Year Revised'!AC41</f>
        <v>35504700.175242521</v>
      </c>
      <c r="U35" s="213"/>
      <c r="V35" s="213">
        <f>+'P&amp;L by Year Revised'!AF41</f>
        <v>36412916.110896185</v>
      </c>
      <c r="W35" s="213"/>
      <c r="X35" s="213">
        <f>+'P&amp;L by Year Revised'!AI41</f>
        <v>37609209.959587976</v>
      </c>
      <c r="Y35" s="213"/>
      <c r="Z35" s="213">
        <f>+'P&amp;L by Year Revised'!AL41</f>
        <v>44940633.40860191</v>
      </c>
      <c r="AA35" s="213"/>
      <c r="AB35" s="213">
        <f>+'P&amp;L by Year Revised'!AO41</f>
        <v>46506944.269152388</v>
      </c>
      <c r="AC35" s="213"/>
      <c r="AD35" s="213">
        <f>+'P&amp;L by Year Revised'!AR41</f>
        <v>48119055.585335776</v>
      </c>
      <c r="AE35" s="213"/>
      <c r="AF35" s="213">
        <f>+'P&amp;L by Year Revised'!AU41</f>
        <v>48861288.494558871</v>
      </c>
      <c r="AG35" s="213"/>
      <c r="AH35" s="213">
        <f>+'P&amp;L by Year Revised'!AX41</f>
        <v>44141107.307316452</v>
      </c>
      <c r="AI35" s="213"/>
      <c r="AJ35" s="213">
        <f>+'P&amp;L by Year Revised'!BA41</f>
        <v>46046643.769319594</v>
      </c>
      <c r="AK35" s="213"/>
      <c r="AL35" s="213">
        <f>+'P&amp;L by Year Revised'!BD41</f>
        <v>47286977.540769398</v>
      </c>
      <c r="AM35" s="213"/>
      <c r="AN35" s="213">
        <f>+'P&amp;L by Year Revised'!BG41</f>
        <v>48835917.006665647</v>
      </c>
      <c r="AO35" s="213"/>
      <c r="AP35" s="213">
        <f>+'P&amp;L by Year Revised'!BJ41</f>
        <v>55757871.405466162</v>
      </c>
    </row>
    <row r="36" spans="1:42" x14ac:dyDescent="0.2">
      <c r="B36" s="46" t="s">
        <v>226</v>
      </c>
      <c r="C36" s="46"/>
      <c r="D36" s="214">
        <f>+D33+D34+D35</f>
        <v>10000000</v>
      </c>
      <c r="F36" s="214">
        <f>+F33+F34+F35</f>
        <v>39779562.933081269</v>
      </c>
      <c r="H36" s="214">
        <f>+H33+H34+H35</f>
        <v>69782821.344452888</v>
      </c>
      <c r="J36" s="214">
        <f>+J33+J34+J35</f>
        <v>100011320.19574936</v>
      </c>
      <c r="L36" s="214">
        <f>+L33+L34+L35</f>
        <v>131485296.04988962</v>
      </c>
      <c r="M36" s="213"/>
      <c r="N36" s="214">
        <f>+N33+N34+N35</f>
        <v>168102871.54621199</v>
      </c>
      <c r="O36" s="213"/>
      <c r="P36" s="214">
        <f>+P33+P34+P35</f>
        <v>205937476.88861161</v>
      </c>
      <c r="Q36" s="213"/>
      <c r="R36" s="214">
        <f>+R33+R34+R35</f>
        <v>240066845.94464684</v>
      </c>
      <c r="S36" s="213"/>
      <c r="T36" s="214">
        <f>+T33+T34+T35</f>
        <v>275571546.11988938</v>
      </c>
      <c r="U36" s="213"/>
      <c r="V36" s="214">
        <f>+V33+V34+V35</f>
        <v>311984462.23078555</v>
      </c>
      <c r="W36" s="213"/>
      <c r="X36" s="214">
        <f>+X33+X34+X35</f>
        <v>349593672.19037354</v>
      </c>
      <c r="Y36" s="213"/>
      <c r="Z36" s="214">
        <f>+Z33+Z34+Z35</f>
        <v>394534305.59897542</v>
      </c>
      <c r="AA36" s="213"/>
      <c r="AB36" s="214">
        <f>+AB33+AB34+AB35</f>
        <v>441041249.86812782</v>
      </c>
      <c r="AC36" s="213"/>
      <c r="AD36" s="214">
        <f>+AD33+AD34+AD35</f>
        <v>489160305.45346361</v>
      </c>
      <c r="AE36" s="213"/>
      <c r="AF36" s="214">
        <f>+AF33+AF34+AF35</f>
        <v>538021593.94802248</v>
      </c>
      <c r="AG36" s="213"/>
      <c r="AH36" s="214">
        <f>+AH33+AH34+AH35</f>
        <v>582162701.25533891</v>
      </c>
      <c r="AI36" s="213"/>
      <c r="AJ36" s="214">
        <f>+AJ33+AJ34+AJ35</f>
        <v>628209345.02465844</v>
      </c>
      <c r="AK36" s="213"/>
      <c r="AL36" s="214">
        <f>+AL33+AL34+AL35</f>
        <v>675496322.56542778</v>
      </c>
      <c r="AM36" s="213"/>
      <c r="AN36" s="214">
        <f>+AN33+AN34+AN35</f>
        <v>724332239.57209349</v>
      </c>
      <c r="AO36" s="213"/>
      <c r="AP36" s="214">
        <f>+AP33+AP34+AP35</f>
        <v>780090110.97755969</v>
      </c>
    </row>
    <row r="37" spans="1:42" x14ac:dyDescent="0.2">
      <c r="B37" s="46"/>
      <c r="C37" s="46"/>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row>
    <row r="38" spans="1:42" s="13" customFormat="1" ht="15" thickBot="1" x14ac:dyDescent="0.25">
      <c r="A38" s="222"/>
      <c r="B38" s="223" t="s">
        <v>227</v>
      </c>
      <c r="C38" s="223"/>
      <c r="D38" s="229">
        <f>+D36+D30</f>
        <v>10000000</v>
      </c>
      <c r="F38" s="229">
        <f>+F36+F30</f>
        <v>40146563.542759053</v>
      </c>
      <c r="H38" s="229">
        <f>+H36+H30</f>
        <v>70214634.704822198</v>
      </c>
      <c r="J38" s="229">
        <f>+J36+J30</f>
        <v>100453561.84969068</v>
      </c>
      <c r="L38" s="229">
        <f>+L36+L30</f>
        <v>131963811.15436704</v>
      </c>
      <c r="N38" s="229">
        <f>+N36+N30</f>
        <v>168592037.90319926</v>
      </c>
      <c r="P38" s="229">
        <f>+P36+P30</f>
        <v>206437485.30667451</v>
      </c>
      <c r="R38" s="229">
        <f>+R36+R30</f>
        <v>240577890.6274417</v>
      </c>
      <c r="T38" s="229">
        <f>+T36+T30</f>
        <v>276093666.96094835</v>
      </c>
      <c r="V38" s="229">
        <f>+V36+V30</f>
        <v>312517702.72786504</v>
      </c>
      <c r="X38" s="229">
        <f>+X36+X30</f>
        <v>350138237.36302269</v>
      </c>
      <c r="Z38" s="229">
        <f>+Z36+Z30</f>
        <v>395090325.38887417</v>
      </c>
      <c r="AB38" s="229">
        <f>+AB36+AB30</f>
        <v>441605704.67370176</v>
      </c>
      <c r="AD38" s="229">
        <f>+AD36+AD30</f>
        <v>489739640.19181001</v>
      </c>
      <c r="AF38" s="229">
        <f>+AF36+AF30</f>
        <v>538612797.26466727</v>
      </c>
      <c r="AH38" s="229">
        <f>+AH36+AH30</f>
        <v>582765919.59353077</v>
      </c>
      <c r="AJ38" s="229">
        <f>+AJ36+AJ30</f>
        <v>628824729.27061534</v>
      </c>
      <c r="AL38" s="229">
        <f>+AL36+AL30</f>
        <v>676124028.18313384</v>
      </c>
      <c r="AN38" s="229">
        <f>+AN36+AN30</f>
        <v>724972426.74218392</v>
      </c>
      <c r="AP38" s="229">
        <f>+AP36+AP30</f>
        <v>780742944.7404207</v>
      </c>
    </row>
    <row r="39" spans="1:42" ht="20" customHeight="1" thickTop="1" x14ac:dyDescent="0.2">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row>
    <row r="40" spans="1:42" s="327" customFormat="1" x14ac:dyDescent="0.2">
      <c r="A40" s="324" t="s">
        <v>261</v>
      </c>
      <c r="B40" s="325"/>
      <c r="C40" s="325"/>
      <c r="D40" s="326">
        <f>+D18-D38</f>
        <v>-5000000</v>
      </c>
      <c r="E40" s="326"/>
      <c r="F40" s="326">
        <f>+F18-F38</f>
        <v>-4999999.9999999925</v>
      </c>
      <c r="G40" s="326"/>
      <c r="H40" s="326">
        <f>+H18-H38</f>
        <v>-8969236.1329729632</v>
      </c>
      <c r="I40" s="326"/>
      <c r="J40" s="326">
        <f>+J18-J38</f>
        <v>-13237229.659128696</v>
      </c>
      <c r="K40" s="326"/>
      <c r="L40" s="326">
        <f>+L18-L38</f>
        <v>-18076213.341347441</v>
      </c>
      <c r="M40" s="326"/>
      <c r="N40" s="326">
        <f>+N18-N38</f>
        <v>-23140556.663848579</v>
      </c>
      <c r="O40" s="326"/>
      <c r="P40" s="326">
        <f>+P18-P38</f>
        <v>-27820669.508376002</v>
      </c>
      <c r="Q40" s="326"/>
      <c r="R40" s="326">
        <f>+R18-R38</f>
        <v>-30684256.501324087</v>
      </c>
      <c r="S40" s="326"/>
      <c r="T40" s="326">
        <f>+T18-T38</f>
        <v>-34695525.715791345</v>
      </c>
      <c r="U40" s="326"/>
      <c r="V40" s="326">
        <f>+V18-V38</f>
        <v>-39692591.331606507</v>
      </c>
      <c r="W40" s="326"/>
      <c r="X40" s="326">
        <f>+X18-X38</f>
        <v>-45181345.0688501</v>
      </c>
      <c r="Y40" s="326"/>
      <c r="Z40" s="326">
        <f>+Z18-Z38</f>
        <v>-51085888.940021455</v>
      </c>
      <c r="AA40" s="326"/>
      <c r="AB40" s="326">
        <f>+AB18-AB38</f>
        <v>-57151485.260808647</v>
      </c>
      <c r="AC40" s="326"/>
      <c r="AD40" s="326">
        <f>+AD18-AD38</f>
        <v>-60905238.775705218</v>
      </c>
      <c r="AE40" s="326"/>
      <c r="AF40" s="326">
        <f>+AF18-AF38</f>
        <v>-64224296.458571792</v>
      </c>
      <c r="AG40" s="326"/>
      <c r="AH40" s="326">
        <f>+AH18-AH38</f>
        <v>-67574872.526181757</v>
      </c>
      <c r="AI40" s="326"/>
      <c r="AJ40" s="326">
        <f>+AJ18-AJ38</f>
        <v>-70957278.540090203</v>
      </c>
      <c r="AK40" s="326"/>
      <c r="AL40" s="326">
        <f>+AL18-AL38</f>
        <v>-77292087.837475181</v>
      </c>
      <c r="AM40" s="326"/>
      <c r="AN40" s="326">
        <f>+AN18-AN38</f>
        <v>-84169889.865870595</v>
      </c>
      <c r="AO40" s="326"/>
      <c r="AP40" s="326">
        <f>+AP18-AP38</f>
        <v>-92325901.732301593</v>
      </c>
    </row>
    <row r="41" spans="1:42" x14ac:dyDescent="0.2">
      <c r="B41" s="60"/>
      <c r="C41" s="60"/>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row>
    <row r="42" spans="1:42" x14ac:dyDescent="0.2">
      <c r="D42" s="215"/>
      <c r="E42" s="215"/>
      <c r="F42" s="215"/>
      <c r="G42" s="215"/>
      <c r="H42" s="215"/>
      <c r="I42"/>
      <c r="J42" s="215"/>
      <c r="K42"/>
      <c r="L42" s="215"/>
      <c r="M42" s="215"/>
      <c r="N42" s="215"/>
      <c r="O42" s="215"/>
      <c r="P42" s="215"/>
      <c r="R42" s="215"/>
      <c r="T42" s="215"/>
      <c r="U42" s="215"/>
      <c r="V42" s="215"/>
      <c r="W42" s="215"/>
      <c r="X42" s="215"/>
      <c r="Z42" s="215"/>
      <c r="AB42" s="215"/>
      <c r="AC42" s="215"/>
      <c r="AD42" s="215"/>
      <c r="AE42" s="215"/>
      <c r="AF42" s="215"/>
      <c r="AH42" s="215"/>
      <c r="AJ42" s="215"/>
      <c r="AK42" s="215"/>
      <c r="AL42" s="215"/>
      <c r="AM42" s="215"/>
      <c r="AN42" s="215"/>
      <c r="AP42" s="215"/>
    </row>
    <row r="43" spans="1:42" x14ac:dyDescent="0.2">
      <c r="B43" s="60"/>
      <c r="C43" s="60"/>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row>
    <row r="44" spans="1:42" x14ac:dyDescent="0.2">
      <c r="B44" s="60"/>
      <c r="C44" s="60"/>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row>
    <row r="45" spans="1:42" x14ac:dyDescent="0.2">
      <c r="B45" s="60" t="s">
        <v>229</v>
      </c>
      <c r="C45" s="60"/>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row>
    <row r="46" spans="1:42" x14ac:dyDescent="0.2">
      <c r="B46" s="64" t="s">
        <v>230</v>
      </c>
      <c r="C46" s="64"/>
      <c r="D46" s="224">
        <v>5000000</v>
      </c>
      <c r="E46" s="224"/>
      <c r="F46" s="224">
        <f>+D53</f>
        <v>-4040650.8243972082</v>
      </c>
      <c r="G46" s="224"/>
      <c r="H46" s="224">
        <f>+F53</f>
        <v>12127956.990510279</v>
      </c>
      <c r="I46" s="224"/>
      <c r="J46" s="224">
        <f>+H53</f>
        <v>37874180.999935292</v>
      </c>
      <c r="K46" s="224"/>
      <c r="L46" s="224">
        <f>+J53</f>
        <v>63442299.786270544</v>
      </c>
      <c r="M46" s="224"/>
      <c r="N46" s="224">
        <f>+L53</f>
        <v>89557547.030565321</v>
      </c>
      <c r="O46" s="224"/>
      <c r="P46" s="224">
        <f>+N53</f>
        <v>121422589.0491064</v>
      </c>
      <c r="Q46" s="224"/>
      <c r="R46" s="224">
        <f>+P53</f>
        <v>156053422.52447858</v>
      </c>
      <c r="S46" s="224"/>
      <c r="T46" s="224">
        <f>+R53</f>
        <v>186336119.36372966</v>
      </c>
      <c r="U46" s="224"/>
      <c r="V46" s="224">
        <f>+T53</f>
        <v>216482180.29150748</v>
      </c>
      <c r="W46" s="224"/>
      <c r="X46" s="224">
        <f>+V53</f>
        <v>247033506.63823986</v>
      </c>
      <c r="Y46" s="224"/>
      <c r="Z46" s="224">
        <f>+X53</f>
        <v>278611511.58522397</v>
      </c>
      <c r="AA46" s="224"/>
      <c r="AB46" s="224">
        <f>+Z53</f>
        <v>317348015.15027511</v>
      </c>
      <c r="AC46" s="224"/>
      <c r="AD46" s="224">
        <f>+AB53</f>
        <v>359689667.54580557</v>
      </c>
      <c r="AE46" s="224"/>
      <c r="AF46" s="224">
        <f>+AD53</f>
        <v>404329449.12497681</v>
      </c>
      <c r="AG46" s="224"/>
      <c r="AH46" s="224">
        <f>+AF53</f>
        <v>449663805.65045613</v>
      </c>
      <c r="AI46" s="224"/>
      <c r="AJ46" s="224">
        <f>+AH53</f>
        <v>490232770.96226341</v>
      </c>
      <c r="AK46" s="224"/>
      <c r="AL46" s="224">
        <f>+AJ53</f>
        <v>529741083.43166441</v>
      </c>
      <c r="AM46" s="224"/>
      <c r="AN46" s="224">
        <f>+AL53</f>
        <v>569674913.89324391</v>
      </c>
      <c r="AO46" s="224"/>
      <c r="AP46" s="224">
        <f>+AN53</f>
        <v>610947890.24604833</v>
      </c>
    </row>
    <row r="47" spans="1:42" x14ac:dyDescent="0.2">
      <c r="B47" s="428" t="s">
        <v>231</v>
      </c>
      <c r="C47" s="64"/>
      <c r="D47" s="213">
        <f>-'CapEx Building'!F54</f>
        <v>-9040650.8243972082</v>
      </c>
      <c r="F47" s="213">
        <v>0</v>
      </c>
      <c r="H47" s="213">
        <v>0</v>
      </c>
      <c r="J47" s="213">
        <v>0</v>
      </c>
      <c r="L47" s="213">
        <v>0</v>
      </c>
      <c r="M47" s="213"/>
      <c r="N47" s="213">
        <v>0</v>
      </c>
      <c r="O47" s="213"/>
      <c r="P47" s="213">
        <v>0</v>
      </c>
      <c r="Q47" s="213"/>
      <c r="R47" s="213">
        <v>0</v>
      </c>
      <c r="S47" s="213"/>
      <c r="T47" s="213">
        <v>0</v>
      </c>
      <c r="U47" s="213"/>
      <c r="V47" s="213">
        <v>0</v>
      </c>
      <c r="W47" s="213"/>
      <c r="X47" s="213">
        <v>0</v>
      </c>
      <c r="Y47" s="213"/>
      <c r="Z47" s="213">
        <v>0</v>
      </c>
      <c r="AA47" s="213"/>
      <c r="AB47" s="213">
        <v>0</v>
      </c>
      <c r="AC47" s="213"/>
      <c r="AD47" s="213">
        <v>0</v>
      </c>
      <c r="AE47" s="213"/>
      <c r="AF47" s="213">
        <v>0</v>
      </c>
      <c r="AG47" s="213"/>
      <c r="AH47" s="213">
        <v>0</v>
      </c>
      <c r="AI47" s="213"/>
      <c r="AJ47" s="213">
        <f>-'CapEx Building'!AH54</f>
        <v>0</v>
      </c>
      <c r="AK47" s="213"/>
      <c r="AL47" s="213">
        <v>0</v>
      </c>
      <c r="AM47" s="213"/>
      <c r="AN47" s="213">
        <v>0</v>
      </c>
      <c r="AO47" s="213"/>
      <c r="AP47" s="213">
        <v>0</v>
      </c>
    </row>
    <row r="48" spans="1:42" x14ac:dyDescent="0.2">
      <c r="B48" s="64" t="s">
        <v>260</v>
      </c>
      <c r="C48" s="64"/>
      <c r="F48" s="213">
        <f>+'P&amp;L by Year Revised'!H17-'Balance Sheet Years 1-20'!F9</f>
        <v>30799015.096465617</v>
      </c>
      <c r="H48" s="213">
        <f>+'P&amp;L by Year Revised'!K17-('Balance Sheet Years 1-20'!H9-F9)</f>
        <v>41999770.653231174</v>
      </c>
      <c r="J48" s="213">
        <f>+'P&amp;L by Year Revised'!N17-('Balance Sheet Years 1-20'!J9-H9)</f>
        <v>43274009.702926472</v>
      </c>
      <c r="L48" s="213">
        <f>+'P&amp;L by Year Revised'!Q17-('Balance Sheet Years 1-20'!L9-J9)</f>
        <v>44586908.134102076</v>
      </c>
      <c r="M48" s="213"/>
      <c r="N48" s="213">
        <f>+'P&amp;L by Year Revised'!T17-('Balance Sheet Years 1-20'!N9-L9)</f>
        <v>45939638.841103643</v>
      </c>
      <c r="O48" s="213"/>
      <c r="P48" s="213">
        <f>+'P&amp;L by Year Revised'!W17-('Balance Sheet Years 1-20'!P9-N9)</f>
        <v>47333410.30294206</v>
      </c>
      <c r="Q48" s="213"/>
      <c r="R48" s="213">
        <f>+'P&amp;L by Year Revised'!Z17-('Balance Sheet Years 1-20'!R9-P9)</f>
        <v>48769467.662903324</v>
      </c>
      <c r="S48" s="213"/>
      <c r="T48" s="213">
        <f>+'P&amp;L by Year Revised'!AC17-('Balance Sheet Years 1-20'!T9-R9)</f>
        <v>50249093.840912998</v>
      </c>
      <c r="U48" s="213"/>
      <c r="V48" s="213">
        <f>+'P&amp;L by Year Revised'!AF17-('Balance Sheet Years 1-20'!V9-T9)</f>
        <v>51773610.679648839</v>
      </c>
      <c r="W48" s="213"/>
      <c r="X48" s="213">
        <f>+'P&amp;L by Year Revised'!AI17-('Balance Sheet Years 1-20'!X9-V9)</f>
        <v>53344380.125425652</v>
      </c>
      <c r="Y48" s="213"/>
      <c r="Z48" s="213">
        <f>+'P&amp;L by Year Revised'!AL17-('Balance Sheet Years 1-20'!Z9-X9)</f>
        <v>54962805.444907188</v>
      </c>
      <c r="AA48" s="213"/>
      <c r="AB48" s="213">
        <f>+'P&amp;L by Year Revised'!AO17-('Balance Sheet Years 1-20'!AB9-Z9)</f>
        <v>56630332.478732005</v>
      </c>
      <c r="AC48" s="213"/>
      <c r="AD48" s="213">
        <f>+'P&amp;L by Year Revised'!AR17-('Balance Sheet Years 1-20'!AD9-AB9)</f>
        <v>58348450.933173522</v>
      </c>
      <c r="AE48" s="213"/>
      <c r="AF48" s="213">
        <f>+'P&amp;L by Year Revised'!AU17-('Balance Sheet Years 1-20'!AF9-AD9)</f>
        <v>60118695.710987784</v>
      </c>
      <c r="AG48" s="213"/>
      <c r="AH48" s="213">
        <f>+'P&amp;L by Year Revised'!AX17-('Balance Sheet Years 1-20'!AH9-AF9)</f>
        <v>61942648.282638222</v>
      </c>
      <c r="AI48" s="213"/>
      <c r="AJ48" s="213">
        <f>+'P&amp;L by Year Revised'!BA17-('Balance Sheet Years 1-20'!AJ9-AH9)</f>
        <v>63821938.099122159</v>
      </c>
      <c r="AK48" s="213"/>
      <c r="AL48" s="213">
        <f>+'P&amp;L by Year Revised'!BD17-('Balance Sheet Years 1-20'!AL9-AJ9)</f>
        <v>65758244.047661439</v>
      </c>
      <c r="AM48" s="213"/>
      <c r="AN48" s="213">
        <f>+'P&amp;L by Year Revised'!BG17-('Balance Sheet Years 1-20'!AN9-AL9)</f>
        <v>67753295.951557398</v>
      </c>
      <c r="AO48" s="213"/>
      <c r="AP48" s="213">
        <f>+'P&amp;L by Year Revised'!BJ17-('Balance Sheet Years 1-20'!AP9-AN9)</f>
        <v>69808876.115550339</v>
      </c>
    </row>
    <row r="49" spans="1:42" x14ac:dyDescent="0.2">
      <c r="B49" s="64" t="s">
        <v>41</v>
      </c>
      <c r="C49" s="64"/>
      <c r="F49" s="213">
        <f>-+'P&amp;L by Year Revised'!H20</f>
        <v>-4267993.5261557195</v>
      </c>
      <c r="H49" s="213">
        <f>-+'P&amp;L by Year Revised'!K21</f>
        <v>-4607504.9116088152</v>
      </c>
      <c r="J49" s="213">
        <f>-+'P&amp;L by Year Revised'!N21</f>
        <v>-5048170.3030649573</v>
      </c>
      <c r="L49" s="213">
        <f>-+'P&amp;L by Year Revised'!Q21</f>
        <v>-5186930.3649149491</v>
      </c>
      <c r="M49" s="213"/>
      <c r="N49" s="213">
        <f>-+'P&amp;L by Year Revised'!T20</f>
        <v>-3113821.8937057825</v>
      </c>
      <c r="O49" s="213"/>
      <c r="P49" s="213">
        <f>-+'P&amp;L by Year Revised'!W20</f>
        <v>-3143452.368306879</v>
      </c>
      <c r="Q49" s="213"/>
      <c r="R49" s="213">
        <f>-+'P&amp;L by Year Revised'!Z20</f>
        <v>-5630397.9367998987</v>
      </c>
      <c r="S49" s="213"/>
      <c r="T49" s="213">
        <f>-+'P&amp;L by Year Revised'!AC20</f>
        <v>-5785532.4453031057</v>
      </c>
      <c r="U49" s="213"/>
      <c r="V49" s="213">
        <f>-+'P&amp;L by Year Revised'!AF20</f>
        <v>-5944731.2576290108</v>
      </c>
      <c r="W49" s="213"/>
      <c r="X49" s="213">
        <f>-+'P&amp;L by Year Revised'!AI20</f>
        <v>-6106842.2092972621</v>
      </c>
      <c r="Y49" s="213"/>
      <c r="Z49" s="213">
        <f>-+'P&amp;L by Year Revised'!AL20</f>
        <v>-3295618.1255126586</v>
      </c>
      <c r="AA49" s="213"/>
      <c r="AB49" s="213">
        <f>-+'P&amp;L by Year Revised'!AO20</f>
        <v>-3326908.5491182865</v>
      </c>
      <c r="AC49" s="213"/>
      <c r="AD49" s="213">
        <f>-+'P&amp;L by Year Revised'!AR20</f>
        <v>-3358504.0007091174</v>
      </c>
      <c r="AE49" s="213"/>
      <c r="AF49" s="213">
        <f>-+'P&amp;L by Year Revised'!AU21</f>
        <v>-3390413.223194791</v>
      </c>
      <c r="AG49" s="213"/>
      <c r="AH49" s="213">
        <f>-+'P&amp;L by Year Revised'!AX21</f>
        <v>-6992419.9072252661</v>
      </c>
      <c r="AI49" s="213"/>
      <c r="AJ49" s="213">
        <f>-+'P&amp;L by Year Revised'!BA21</f>
        <v>-7183724.4799248753</v>
      </c>
      <c r="AK49" s="213"/>
      <c r="AL49" s="213">
        <f>-+'P&amp;L by Year Revised'!BD20</f>
        <v>-7380186.6721540801</v>
      </c>
      <c r="AM49" s="213"/>
      <c r="AN49" s="213">
        <f>-+'P&amp;L by Year Revised'!BG21</f>
        <v>-7580687.4080406222</v>
      </c>
      <c r="AO49" s="213"/>
      <c r="AP49" s="213">
        <f>-+'P&amp;L by Year Revised'!BJ21</f>
        <v>-3554990.1751003754</v>
      </c>
    </row>
    <row r="50" spans="1:42" x14ac:dyDescent="0.2">
      <c r="B50" s="64" t="s">
        <v>42</v>
      </c>
      <c r="C50" s="64"/>
      <c r="F50" s="213">
        <f>-+'P&amp;L by Year Revised'!H35</f>
        <v>-6760178.2321072342</v>
      </c>
      <c r="H50" s="213">
        <f>-+'P&amp;L by Year Revised'!K35</f>
        <v>-7442860.9567331467</v>
      </c>
      <c r="J50" s="213">
        <f>-+'P&amp;L by Year Revised'!N35</f>
        <v>-8060643.9954894418</v>
      </c>
      <c r="L50" s="213">
        <f>-+'P&amp;L by Year Revised'!Q35</f>
        <v>-8256660.6529272851</v>
      </c>
      <c r="M50" s="213"/>
      <c r="N50" s="213">
        <f>-+'P&amp;L by Year Revised'!T35</f>
        <v>-6291313.3368392792</v>
      </c>
      <c r="O50" s="213"/>
      <c r="P50" s="213">
        <f>-+'P&amp;L by Year Revised'!W35</f>
        <v>-6448760.7567805294</v>
      </c>
      <c r="Q50" s="213"/>
      <c r="R50" s="213">
        <f>-+'P&amp;L by Year Revised'!Z35</f>
        <v>-9113758.707727043</v>
      </c>
      <c r="S50" s="213"/>
      <c r="T50" s="213">
        <f>-+'P&amp;L by Year Revised'!AC35</f>
        <v>-9331511.0102809984</v>
      </c>
      <c r="U50" s="213"/>
      <c r="V50" s="213">
        <f>-+'P&amp;L by Year Revised'!AF35</f>
        <v>-9542300.2234544493</v>
      </c>
      <c r="W50" s="213"/>
      <c r="X50" s="213">
        <f>-+'P&amp;L by Year Revised'!AI35</f>
        <v>-9766313.7735425141</v>
      </c>
      <c r="Y50" s="213"/>
      <c r="Z50" s="213">
        <f>-+'P&amp;L by Year Revised'!AL35</f>
        <v>-6876542.0508058509</v>
      </c>
      <c r="AA50" s="213"/>
      <c r="AB50" s="213">
        <f>-+'P&amp;L by Year Revised'!AO35</f>
        <v>-6958834.2642519586</v>
      </c>
      <c r="AC50" s="213"/>
      <c r="AD50" s="213">
        <f>-+'P&amp;L by Year Revised'!AR35</f>
        <v>-7045987.6031990219</v>
      </c>
      <c r="AE50" s="213"/>
      <c r="AF50" s="213">
        <f>-+'P&amp;L by Year Revised'!AU35</f>
        <v>-8055218.4730021693</v>
      </c>
      <c r="AG50" s="213"/>
      <c r="AH50" s="213">
        <f>-+'P&amp;L by Year Revised'!AX35</f>
        <v>-11010872.071244061</v>
      </c>
      <c r="AI50" s="213"/>
      <c r="AJ50" s="213">
        <f>-+'P&amp;L by Year Revised'!BA35</f>
        <v>-11064876.530786507</v>
      </c>
      <c r="AK50" s="213"/>
      <c r="AL50" s="213">
        <f>-+'P&amp;L by Year Revised'!BD35</f>
        <v>-11321127.48667152</v>
      </c>
      <c r="AM50" s="213"/>
      <c r="AN50" s="213">
        <f>-+'P&amp;L by Year Revised'!BG35</f>
        <v>-11581534.593358688</v>
      </c>
      <c r="AO50" s="213"/>
      <c r="AP50" s="213">
        <f>-+'P&amp;L by Year Revised'!BG35</f>
        <v>-11581534.593358688</v>
      </c>
    </row>
    <row r="51" spans="1:42" x14ac:dyDescent="0.2">
      <c r="B51" s="64" t="s">
        <v>256</v>
      </c>
      <c r="C51" s="64"/>
      <c r="F51" s="213">
        <f>+F22</f>
        <v>367000.60967778729</v>
      </c>
      <c r="H51" s="213">
        <f>+H22-F22</f>
        <v>64812.750691516208</v>
      </c>
      <c r="J51" s="213">
        <f>+J22-H22</f>
        <v>10428.293572010356</v>
      </c>
      <c r="L51" s="213">
        <f>+L22-J22</f>
        <v>36273.450536103919</v>
      </c>
      <c r="M51" s="213"/>
      <c r="N51" s="213">
        <f>+N22-L22</f>
        <v>10651.252509863407</v>
      </c>
      <c r="O51" s="213"/>
      <c r="P51" s="213">
        <f>+P22-N22</f>
        <v>10842.061075601785</v>
      </c>
      <c r="Q51" s="213"/>
      <c r="R51" s="213">
        <f>+R22-P22</f>
        <v>11036.264731971547</v>
      </c>
      <c r="S51" s="213"/>
      <c r="T51" s="213">
        <f>+T22-R22</f>
        <v>11076.158264096535</v>
      </c>
      <c r="U51" s="213"/>
      <c r="V51" s="213">
        <f>+V22-T22</f>
        <v>11119.656020523689</v>
      </c>
      <c r="W51" s="213"/>
      <c r="X51" s="213">
        <f>+X22-V22</f>
        <v>11324.675569679821</v>
      </c>
      <c r="Y51" s="213"/>
      <c r="Z51" s="213">
        <f>+Z22-X22</f>
        <v>11454.617249613511</v>
      </c>
      <c r="AA51" s="213"/>
      <c r="AB51" s="213">
        <f>+AB22-Z22</f>
        <v>8435.0156751922332</v>
      </c>
      <c r="AC51" s="213"/>
      <c r="AD51" s="213">
        <f>+AD22-AB22</f>
        <v>14879.932772409171</v>
      </c>
      <c r="AE51" s="213"/>
      <c r="AF51" s="213">
        <f>+AF22-AD22</f>
        <v>11868.578298457782</v>
      </c>
      <c r="AG51" s="213"/>
      <c r="AH51" s="213">
        <f>+AH22-AF22</f>
        <v>12015.021546982694</v>
      </c>
      <c r="AI51" s="213"/>
      <c r="AJ51" s="213">
        <f>+AJ22-AH22</f>
        <v>12165.907765145996</v>
      </c>
      <c r="AK51" s="213"/>
      <c r="AL51" s="213">
        <f>+AL22-AJ22</f>
        <v>12321.371749050799</v>
      </c>
      <c r="AM51" s="213"/>
      <c r="AN51" s="213">
        <f>+AN22-AL22</f>
        <v>12481.552384404466</v>
      </c>
      <c r="AO51" s="213"/>
      <c r="AP51" s="213">
        <f>+AP22-AN22</f>
        <v>12646.592770594987</v>
      </c>
    </row>
    <row r="52" spans="1:42" x14ac:dyDescent="0.2">
      <c r="B52" s="64" t="s">
        <v>255</v>
      </c>
      <c r="C52" s="64"/>
      <c r="F52" s="213">
        <f>-+F10</f>
        <v>-3969236.1329729687</v>
      </c>
      <c r="H52" s="213">
        <f>-+H10</f>
        <v>-4267993.5261557195</v>
      </c>
      <c r="J52" s="213">
        <f>-+J10</f>
        <v>-4607504.9116088152</v>
      </c>
      <c r="L52" s="213">
        <f>-+L10</f>
        <v>-5064343.3225011621</v>
      </c>
      <c r="M52" s="213"/>
      <c r="N52" s="213">
        <f>-+N10</f>
        <v>-4680112.8445273582</v>
      </c>
      <c r="O52" s="213"/>
      <c r="P52" s="213">
        <f>-+P10</f>
        <v>-3121205.7635580725</v>
      </c>
      <c r="Q52" s="213"/>
      <c r="R52" s="213">
        <f>-+R10</f>
        <v>-3753650.4438573085</v>
      </c>
      <c r="S52" s="213"/>
      <c r="T52" s="213">
        <f>-+T10</f>
        <v>-4997065.615815172</v>
      </c>
      <c r="U52" s="213"/>
      <c r="V52" s="213">
        <f>-+V10</f>
        <v>-5746372.5078535303</v>
      </c>
      <c r="W52" s="213"/>
      <c r="X52" s="213">
        <f>-+X10</f>
        <v>-5904543.8711714381</v>
      </c>
      <c r="Y52" s="213"/>
      <c r="Z52" s="213">
        <f>-+Z10</f>
        <v>-6065596.3207871504</v>
      </c>
      <c r="AA52" s="213"/>
      <c r="AB52" s="213">
        <f>-+AB10</f>
        <v>-4011372.2855064855</v>
      </c>
      <c r="AC52" s="213"/>
      <c r="AD52" s="213">
        <f>-+AD10</f>
        <v>-3319057.6828665771</v>
      </c>
      <c r="AE52" s="213"/>
      <c r="AF52" s="213">
        <f>-+AF10</f>
        <v>-3350576.0676099765</v>
      </c>
      <c r="AG52" s="213"/>
      <c r="AH52" s="213">
        <f>-+AH10</f>
        <v>-3382406.0139086363</v>
      </c>
      <c r="AI52" s="213"/>
      <c r="AJ52" s="213">
        <f>-+AJ10</f>
        <v>-6077190.5267748339</v>
      </c>
      <c r="AK52" s="213"/>
      <c r="AL52" s="213">
        <f>-+AL10</f>
        <v>-7135420.7990053603</v>
      </c>
      <c r="AM52" s="213"/>
      <c r="AN52" s="213">
        <f>-+AN10</f>
        <v>-7330579.1497381264</v>
      </c>
      <c r="AO52" s="213"/>
      <c r="AP52" s="213">
        <f>-+AP10</f>
        <v>-7529736.6261387523</v>
      </c>
    </row>
    <row r="53" spans="1:42" s="252" customFormat="1" ht="15" thickBot="1" x14ac:dyDescent="0.25">
      <c r="A53" s="222"/>
      <c r="B53" s="251" t="s">
        <v>232</v>
      </c>
      <c r="C53" s="251"/>
      <c r="D53" s="229">
        <f>SUM(D46:D52)</f>
        <v>-4040650.8243972082</v>
      </c>
      <c r="E53" s="13"/>
      <c r="F53" s="229">
        <f>SUM(F46:F52)</f>
        <v>12127956.990510279</v>
      </c>
      <c r="G53" s="13"/>
      <c r="H53" s="229">
        <f>SUM(H46:H52)</f>
        <v>37874180.999935292</v>
      </c>
      <c r="I53" s="13"/>
      <c r="J53" s="229">
        <f>SUM(J46:J52)</f>
        <v>63442299.786270544</v>
      </c>
      <c r="K53" s="13"/>
      <c r="L53" s="229">
        <f>SUM(L46:L52)</f>
        <v>89557547.030565321</v>
      </c>
      <c r="M53" s="13"/>
      <c r="N53" s="229">
        <f>SUM(N46:N52)</f>
        <v>121422589.0491064</v>
      </c>
      <c r="O53" s="13"/>
      <c r="P53" s="229">
        <f>SUM(P46:P52)</f>
        <v>156053422.52447858</v>
      </c>
      <c r="Q53" s="13"/>
      <c r="R53" s="229">
        <f>SUM(R46:R52)</f>
        <v>186336119.36372966</v>
      </c>
      <c r="S53" s="13"/>
      <c r="T53" s="229">
        <f>SUM(T46:T52)</f>
        <v>216482180.29150748</v>
      </c>
      <c r="U53" s="13"/>
      <c r="V53" s="229">
        <f>SUM(V46:V52)</f>
        <v>247033506.63823986</v>
      </c>
      <c r="W53" s="13"/>
      <c r="X53" s="229">
        <f>SUM(X46:X52)</f>
        <v>278611511.58522397</v>
      </c>
      <c r="Y53" s="13"/>
      <c r="Z53" s="229">
        <f>SUM(Z46:Z52)</f>
        <v>317348015.15027511</v>
      </c>
      <c r="AA53" s="13"/>
      <c r="AB53" s="229">
        <f>SUM(AB46:AB52)</f>
        <v>359689667.54580557</v>
      </c>
      <c r="AC53" s="13"/>
      <c r="AD53" s="229">
        <f>SUM(AD46:AD52)</f>
        <v>404329449.12497681</v>
      </c>
      <c r="AE53" s="13"/>
      <c r="AF53" s="229">
        <f>SUM(AF46:AF52)</f>
        <v>449663805.65045613</v>
      </c>
      <c r="AG53" s="13"/>
      <c r="AH53" s="229">
        <f>SUM(AH46:AH52)</f>
        <v>490232770.96226341</v>
      </c>
      <c r="AI53" s="13"/>
      <c r="AJ53" s="229">
        <f>SUM(AJ46:AJ52)</f>
        <v>529741083.43166441</v>
      </c>
      <c r="AK53" s="13"/>
      <c r="AL53" s="229">
        <f>SUM(AL46:AL52)</f>
        <v>569674913.89324391</v>
      </c>
      <c r="AM53" s="13"/>
      <c r="AN53" s="229">
        <f>SUM(AN46:AN52)</f>
        <v>610947890.24604833</v>
      </c>
      <c r="AO53" s="13"/>
      <c r="AP53" s="229">
        <f>SUM(AP46:AP52)</f>
        <v>658103151.55977154</v>
      </c>
    </row>
    <row r="54" spans="1:42" ht="15" thickTop="1" x14ac:dyDescent="0.2">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row>
    <row r="55" spans="1:42" s="327" customFormat="1" x14ac:dyDescent="0.2">
      <c r="A55" s="324" t="s">
        <v>261</v>
      </c>
      <c r="B55" s="325"/>
      <c r="C55" s="325"/>
      <c r="D55" s="326"/>
      <c r="E55" s="326"/>
      <c r="F55" s="326">
        <f>+F53-F8</f>
        <v>0</v>
      </c>
      <c r="G55" s="326"/>
      <c r="H55" s="326">
        <f>+H53-H8</f>
        <v>0</v>
      </c>
      <c r="I55" s="326"/>
      <c r="J55" s="326">
        <f>+J53-J8</f>
        <v>0</v>
      </c>
      <c r="K55" s="326"/>
      <c r="L55" s="326">
        <f>+L53-L8</f>
        <v>0</v>
      </c>
      <c r="M55" s="326"/>
      <c r="N55" s="326">
        <f>+N53-N8</f>
        <v>0</v>
      </c>
      <c r="O55" s="326"/>
      <c r="P55" s="326">
        <f>+P53-P8</f>
        <v>0</v>
      </c>
      <c r="Q55" s="326"/>
      <c r="R55" s="326">
        <f>+R53-R8</f>
        <v>0</v>
      </c>
      <c r="S55" s="326"/>
      <c r="T55" s="326">
        <f>+T53-T8</f>
        <v>0</v>
      </c>
      <c r="U55" s="326"/>
      <c r="V55" s="326">
        <f>+V53-V8</f>
        <v>0</v>
      </c>
      <c r="W55" s="326"/>
      <c r="X55" s="326">
        <f>+X53-X8</f>
        <v>0</v>
      </c>
      <c r="Y55" s="326"/>
      <c r="Z55" s="326">
        <f>+Z53-Z8</f>
        <v>0</v>
      </c>
      <c r="AA55" s="326"/>
      <c r="AB55" s="326">
        <f>+AB53-AB8</f>
        <v>0</v>
      </c>
      <c r="AC55" s="326"/>
      <c r="AD55" s="326">
        <f>+AD53-AD8</f>
        <v>0</v>
      </c>
      <c r="AE55" s="326"/>
      <c r="AF55" s="326">
        <f>+AF53-AF8</f>
        <v>0</v>
      </c>
      <c r="AG55" s="326"/>
      <c r="AH55" s="326">
        <f>+AH53-AH8</f>
        <v>0</v>
      </c>
      <c r="AI55" s="326"/>
      <c r="AJ55" s="326">
        <f>+AJ53-AJ8</f>
        <v>0</v>
      </c>
      <c r="AK55" s="326"/>
      <c r="AL55" s="326">
        <f>+AL53-AL8</f>
        <v>0</v>
      </c>
      <c r="AM55" s="326"/>
      <c r="AN55" s="326">
        <f>+AN53-AN8</f>
        <v>0</v>
      </c>
      <c r="AO55" s="326"/>
      <c r="AP55" s="326">
        <f>+AP53-AP8</f>
        <v>0</v>
      </c>
    </row>
    <row r="58" spans="1:42" x14ac:dyDescent="0.2">
      <c r="B58" s="429" t="s">
        <v>460</v>
      </c>
    </row>
  </sheetData>
  <mergeCells count="3">
    <mergeCell ref="A1:J1"/>
    <mergeCell ref="A2:J2"/>
    <mergeCell ref="A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
  <sheetViews>
    <sheetView zoomScale="150" workbookViewId="0">
      <pane xSplit="3" ySplit="2" topLeftCell="E8" activePane="bottomRight" state="frozen"/>
      <selection pane="topRight" activeCell="D1" sqref="D1"/>
      <selection pane="bottomLeft" activeCell="A3" sqref="A3"/>
      <selection pane="bottomRight" sqref="A1:XFD1048576"/>
    </sheetView>
  </sheetViews>
  <sheetFormatPr baseColWidth="10" defaultColWidth="8.83203125" defaultRowHeight="15" customHeight="1" x14ac:dyDescent="0.2"/>
  <cols>
    <col min="1" max="1" width="3.33203125" style="44" customWidth="1"/>
    <col min="2" max="2" width="23.33203125" style="45" customWidth="1"/>
    <col min="3" max="3" width="10.6640625" style="45" bestFit="1" customWidth="1"/>
    <col min="4" max="4" width="2.5" style="45" customWidth="1"/>
    <col min="5" max="5" width="15.83203125" style="43" customWidth="1"/>
    <col min="6" max="6" width="6.83203125" style="43" customWidth="1"/>
    <col min="7" max="7" width="2.6640625" style="43" customWidth="1"/>
    <col min="8" max="8" width="15.83203125" style="43" customWidth="1"/>
    <col min="9" max="9" width="6.83203125" style="43" customWidth="1"/>
    <col min="10" max="10" width="2.6640625" style="43" customWidth="1"/>
    <col min="11" max="11" width="15.83203125" style="43" customWidth="1"/>
    <col min="12" max="12" width="6.83203125" style="43" customWidth="1"/>
    <col min="13" max="13" width="2.6640625" style="43" customWidth="1"/>
    <col min="14" max="14" width="15.83203125" style="43" customWidth="1"/>
    <col min="15" max="15" width="6.83203125" style="43" customWidth="1"/>
    <col min="16" max="16384" width="8.83203125" style="43"/>
  </cols>
  <sheetData>
    <row r="1" spans="1:15" ht="15" customHeight="1" x14ac:dyDescent="0.2">
      <c r="A1" s="44" t="s">
        <v>63</v>
      </c>
    </row>
    <row r="2" spans="1:15" s="46" customFormat="1" ht="15" customHeight="1" x14ac:dyDescent="0.2">
      <c r="C2" s="47" t="s">
        <v>53</v>
      </c>
      <c r="D2" s="47"/>
      <c r="E2" s="46" t="s">
        <v>43</v>
      </c>
      <c r="H2" s="46" t="s">
        <v>47</v>
      </c>
      <c r="K2" s="46" t="s">
        <v>48</v>
      </c>
      <c r="N2" s="46" t="s">
        <v>49</v>
      </c>
    </row>
    <row r="3" spans="1:15" ht="15" customHeight="1" x14ac:dyDescent="0.2">
      <c r="A3" s="44" t="s">
        <v>24</v>
      </c>
      <c r="C3" s="48"/>
      <c r="D3" s="48"/>
    </row>
    <row r="4" spans="1:15" ht="15" customHeight="1" x14ac:dyDescent="0.2">
      <c r="B4" s="45" t="s">
        <v>90</v>
      </c>
      <c r="C4" s="49" t="s">
        <v>19</v>
      </c>
      <c r="D4" s="49"/>
      <c r="E4" s="50">
        <f>SUM('P &amp; L by Qtr'!E4:H4)</f>
        <v>40757008.077195019</v>
      </c>
      <c r="F4" s="51">
        <f>E4/E$6</f>
        <v>0.99993503467143796</v>
      </c>
      <c r="H4" s="50">
        <f>SUM('P &amp; L by Qtr'!I4:L4)</f>
        <v>41993542.716145791</v>
      </c>
      <c r="I4" s="51">
        <f>H4/H$6</f>
        <v>0.99993503467143807</v>
      </c>
      <c r="K4" s="50">
        <f>SUM('P &amp; L by Qtr'!M4:P4)</f>
        <v>43267592.815270409</v>
      </c>
      <c r="L4" s="51">
        <f>K4/K$6</f>
        <v>0.99993503467143796</v>
      </c>
      <c r="N4" s="50">
        <f>SUM('P &amp; L by Qtr'!Q4:T4)</f>
        <v>44580296.563267931</v>
      </c>
      <c r="O4" s="51">
        <f>N4/N$6</f>
        <v>0.99993503467143807</v>
      </c>
    </row>
    <row r="5" spans="1:15" ht="15" customHeight="1" x14ac:dyDescent="0.2">
      <c r="B5" s="45" t="str">
        <f>'Sales Plan'!$B$40</f>
        <v>Environmental Credits Revenue</v>
      </c>
      <c r="C5" s="49" t="s">
        <v>19</v>
      </c>
      <c r="D5" s="49"/>
      <c r="E5" s="50">
        <f>SUM('P &amp; L by Qtr'!E5:H5)</f>
        <v>2647.9644468180063</v>
      </c>
      <c r="F5" s="51">
        <f>E5/E$6</f>
        <v>6.4965328561966532E-5</v>
      </c>
      <c r="H5" s="50">
        <f>SUM('P &amp; L by Qtr'!I5:L5)</f>
        <v>2728.3015450416769</v>
      </c>
      <c r="I5" s="51">
        <f>H5/H$6</f>
        <v>6.4965328561966519E-5</v>
      </c>
      <c r="K5" s="50">
        <f>SUM('P &amp; L by Qtr'!M5:P5)</f>
        <v>2811.0760058057535</v>
      </c>
      <c r="L5" s="51">
        <f>K5/K$6</f>
        <v>6.4965328561966505E-5</v>
      </c>
      <c r="N5" s="50">
        <f>SUM('P &amp; L by Qtr'!Q5:T5)</f>
        <v>2896.3617767170672</v>
      </c>
      <c r="O5" s="51">
        <f>N5/N$6</f>
        <v>6.4965328561966532E-5</v>
      </c>
    </row>
    <row r="6" spans="1:15" s="44" customFormat="1" ht="15" customHeight="1" x14ac:dyDescent="0.2">
      <c r="B6" s="46" t="s">
        <v>91</v>
      </c>
      <c r="C6" s="48"/>
      <c r="D6" s="48"/>
      <c r="E6" s="52">
        <f>SUM(E4:E5)</f>
        <v>40759656.041641839</v>
      </c>
      <c r="F6" s="53">
        <f>E6/E$6</f>
        <v>1</v>
      </c>
      <c r="H6" s="52">
        <f>SUM(H4:H5)</f>
        <v>41996271.01769083</v>
      </c>
      <c r="I6" s="53">
        <f>H6/H$6</f>
        <v>1</v>
      </c>
      <c r="K6" s="52">
        <f>SUM(K4:K5)</f>
        <v>43270403.891276218</v>
      </c>
      <c r="L6" s="53">
        <f>K6/K$6</f>
        <v>1</v>
      </c>
      <c r="N6" s="52">
        <f>SUM(N4:N5)</f>
        <v>44583192.925044648</v>
      </c>
      <c r="O6" s="53">
        <f>N6/N$6</f>
        <v>1</v>
      </c>
    </row>
    <row r="7" spans="1:15" ht="15" customHeight="1" x14ac:dyDescent="0.2">
      <c r="C7" s="48"/>
      <c r="D7" s="48"/>
      <c r="E7" s="54"/>
      <c r="F7" s="54"/>
      <c r="H7" s="54"/>
      <c r="I7" s="54"/>
      <c r="K7" s="54"/>
      <c r="L7" s="54"/>
      <c r="N7" s="54"/>
      <c r="O7" s="54"/>
    </row>
    <row r="8" spans="1:15" ht="15" customHeight="1" x14ac:dyDescent="0.2">
      <c r="A8" s="44" t="s">
        <v>41</v>
      </c>
      <c r="C8" s="48"/>
      <c r="D8" s="48"/>
      <c r="E8" s="54"/>
      <c r="F8" s="54"/>
      <c r="H8" s="54"/>
      <c r="I8" s="54"/>
      <c r="K8" s="54"/>
      <c r="L8" s="54"/>
      <c r="N8" s="54"/>
      <c r="O8" s="54"/>
    </row>
    <row r="9" spans="1:15" ht="15" customHeight="1" x14ac:dyDescent="0.2">
      <c r="B9" s="45" t="s">
        <v>25</v>
      </c>
      <c r="C9" s="49" t="s">
        <v>19</v>
      </c>
      <c r="D9" s="49"/>
      <c r="E9" s="50">
        <f>SUM('P &amp; L by Qtr'!E9:H9)</f>
        <v>3969236.1329729687</v>
      </c>
      <c r="F9" s="51">
        <f>E9/E$6</f>
        <v>9.7381492349146032E-2</v>
      </c>
      <c r="H9" s="50">
        <f>SUM('P &amp; L by Qtr'!I9:L9)</f>
        <v>4267993.5261557195</v>
      </c>
      <c r="I9" s="51">
        <f>H9/H$6</f>
        <v>0.10162791654425311</v>
      </c>
      <c r="K9" s="50">
        <f>SUM('P &amp; L by Qtr'!M9:P9)</f>
        <v>4607504.9116088152</v>
      </c>
      <c r="L9" s="51">
        <f>K9/K$6</f>
        <v>0.10648167100972539</v>
      </c>
      <c r="N9" s="50">
        <f>SUM('P &amp; L by Qtr'!Q9:T9)</f>
        <v>5048170.3030649573</v>
      </c>
      <c r="O9" s="51">
        <f>N9/N$6</f>
        <v>0.1132303447075264</v>
      </c>
    </row>
    <row r="10" spans="1:15" ht="15" customHeight="1" x14ac:dyDescent="0.2">
      <c r="A10" s="44" t="s">
        <v>31</v>
      </c>
      <c r="B10" s="46" t="s">
        <v>26</v>
      </c>
      <c r="C10" s="48"/>
      <c r="D10" s="48"/>
      <c r="E10" s="52">
        <f>SUM(E9:E9)</f>
        <v>3969236.1329729687</v>
      </c>
      <c r="F10" s="53">
        <f>E10/E$6</f>
        <v>9.7381492349146032E-2</v>
      </c>
      <c r="H10" s="52">
        <f>SUM(H9:H9)</f>
        <v>4267993.5261557195</v>
      </c>
      <c r="I10" s="53">
        <f>H10/H$6</f>
        <v>0.10162791654425311</v>
      </c>
      <c r="K10" s="52">
        <f>SUM(K9:K9)</f>
        <v>4607504.9116088152</v>
      </c>
      <c r="L10" s="53">
        <f>K10/K$6</f>
        <v>0.10648167100972539</v>
      </c>
      <c r="N10" s="52">
        <f>SUM(N9:N9)</f>
        <v>5048170.3030649573</v>
      </c>
      <c r="O10" s="53">
        <f>N10/N$6</f>
        <v>0.1132303447075264</v>
      </c>
    </row>
    <row r="11" spans="1:15" ht="15" customHeight="1" x14ac:dyDescent="0.2">
      <c r="B11" s="46"/>
      <c r="C11" s="48"/>
      <c r="D11" s="48"/>
      <c r="E11" s="55"/>
      <c r="F11" s="56"/>
      <c r="H11" s="55"/>
      <c r="I11" s="56"/>
      <c r="K11" s="55"/>
      <c r="L11" s="56"/>
      <c r="N11" s="55"/>
      <c r="O11" s="56"/>
    </row>
    <row r="12" spans="1:15" ht="15" customHeight="1" x14ac:dyDescent="0.2">
      <c r="A12" s="44" t="s">
        <v>61</v>
      </c>
      <c r="B12" s="46"/>
      <c r="C12" s="48"/>
      <c r="D12" s="48"/>
      <c r="E12" s="54"/>
      <c r="F12" s="54"/>
      <c r="H12" s="54"/>
      <c r="I12" s="54"/>
      <c r="K12" s="54"/>
      <c r="L12" s="54"/>
      <c r="N12" s="54"/>
      <c r="O12" s="54"/>
    </row>
    <row r="13" spans="1:15" ht="15" customHeight="1" x14ac:dyDescent="0.2">
      <c r="B13" s="45" t="s">
        <v>27</v>
      </c>
      <c r="C13" s="49" t="s">
        <v>19</v>
      </c>
      <c r="D13" s="48"/>
      <c r="E13" s="50">
        <f>SUM('P &amp; L by Qtr'!E13:H13)</f>
        <v>36787771.944222055</v>
      </c>
      <c r="F13" s="51">
        <f>E13/E$6</f>
        <v>0.90255354232229212</v>
      </c>
      <c r="H13" s="50">
        <f>SUM('P &amp; L by Qtr'!I13:L13)</f>
        <v>37725549.189990073</v>
      </c>
      <c r="I13" s="51">
        <f>H13/H$6</f>
        <v>0.898307118127185</v>
      </c>
      <c r="K13" s="50">
        <f>SUM('P &amp; L by Qtr'!M13:P13)</f>
        <v>38660087.903661594</v>
      </c>
      <c r="L13" s="51">
        <f>K13/K$6</f>
        <v>0.89345336366171257</v>
      </c>
      <c r="N13" s="50">
        <f>SUM('P &amp; L by Qtr'!Q13:T13)</f>
        <v>39532126.260202974</v>
      </c>
      <c r="O13" s="51">
        <f>N13/N$6</f>
        <v>0.88670468996391161</v>
      </c>
    </row>
    <row r="14" spans="1:15" ht="15" customHeight="1" x14ac:dyDescent="0.2">
      <c r="B14" s="45" t="str">
        <f>'P &amp; L by Qtr'!$B$14</f>
        <v>Environmental Credits GM</v>
      </c>
      <c r="C14" s="49" t="s">
        <v>19</v>
      </c>
      <c r="D14" s="48"/>
      <c r="E14" s="50">
        <f>SUM('P &amp; L by Qtr'!E14:H14)</f>
        <v>2647.9644468180063</v>
      </c>
      <c r="F14" s="51">
        <f>E14/E$6</f>
        <v>6.4965328561966532E-5</v>
      </c>
      <c r="H14" s="50">
        <f>SUM('P &amp; L by Qtr'!I14:L14)</f>
        <v>2728.3015450416769</v>
      </c>
      <c r="I14" s="51">
        <f>H14/H$6</f>
        <v>6.4965328561966519E-5</v>
      </c>
      <c r="K14" s="50">
        <f>SUM('P &amp; L by Qtr'!M14:P14)</f>
        <v>2811.0760058057535</v>
      </c>
      <c r="L14" s="51">
        <f>K14/K$6</f>
        <v>6.4965328561966505E-5</v>
      </c>
      <c r="N14" s="50">
        <f>SUM('P &amp; L by Qtr'!Q14:T14)</f>
        <v>2896.3617767170672</v>
      </c>
      <c r="O14" s="51">
        <f>N14/N$6</f>
        <v>6.4965328561966532E-5</v>
      </c>
    </row>
    <row r="15" spans="1:15" s="44" customFormat="1" ht="15" customHeight="1" x14ac:dyDescent="0.2">
      <c r="B15" s="46" t="s">
        <v>28</v>
      </c>
      <c r="C15" s="48"/>
      <c r="D15" s="48"/>
      <c r="E15" s="52">
        <f>SUM(E13:E14)</f>
        <v>36790419.908668876</v>
      </c>
      <c r="F15" s="53">
        <f>E15/E$6</f>
        <v>0.90261850765085405</v>
      </c>
      <c r="G15" s="43"/>
      <c r="H15" s="52">
        <f>SUM(H13:H14)</f>
        <v>37728277.491535112</v>
      </c>
      <c r="I15" s="53">
        <f>H15/H$6</f>
        <v>0.89837208345574693</v>
      </c>
      <c r="J15" s="43"/>
      <c r="K15" s="52">
        <f>SUM(K13:K14)</f>
        <v>38662898.979667403</v>
      </c>
      <c r="L15" s="53">
        <f>K15/K$6</f>
        <v>0.89351832899027461</v>
      </c>
      <c r="M15" s="43"/>
      <c r="N15" s="52">
        <f>SUM(N13:N14)</f>
        <v>39535022.621979691</v>
      </c>
      <c r="O15" s="53">
        <f>N15/N$6</f>
        <v>0.88676965529247365</v>
      </c>
    </row>
    <row r="16" spans="1:15" ht="15" customHeight="1" x14ac:dyDescent="0.2">
      <c r="C16" s="48"/>
      <c r="D16" s="48"/>
      <c r="E16" s="54"/>
      <c r="F16" s="54"/>
      <c r="H16" s="54"/>
      <c r="I16" s="54"/>
      <c r="K16" s="54"/>
      <c r="L16" s="54"/>
      <c r="N16" s="54"/>
      <c r="O16" s="54"/>
    </row>
    <row r="17" spans="1:15" ht="15" customHeight="1" x14ac:dyDescent="0.2">
      <c r="A17" s="44" t="s">
        <v>42</v>
      </c>
      <c r="C17" s="48"/>
      <c r="D17" s="48"/>
      <c r="E17" s="54"/>
      <c r="F17" s="54"/>
      <c r="H17" s="54"/>
      <c r="I17" s="54"/>
      <c r="K17" s="54"/>
      <c r="L17" s="54"/>
      <c r="N17" s="54"/>
      <c r="O17" s="54"/>
    </row>
    <row r="18" spans="1:15" ht="15" customHeight="1" x14ac:dyDescent="0.2">
      <c r="B18" s="45" t="str">
        <f>'P &amp; L by Qtr'!$B$18</f>
        <v>Manufacturing</v>
      </c>
      <c r="C18" s="49" t="s">
        <v>19</v>
      </c>
      <c r="D18" s="49"/>
      <c r="E18" s="50" t="e">
        <f>SUM('P &amp; L by Qtr'!E18:H18)</f>
        <v>#REF!</v>
      </c>
      <c r="F18" s="51" t="e">
        <f t="shared" ref="F18:F23" si="0">E18/E$6</f>
        <v>#REF!</v>
      </c>
      <c r="H18" s="50">
        <f>SUM('P &amp; L by Qtr'!I18:L18)</f>
        <v>0</v>
      </c>
      <c r="I18" s="51">
        <f t="shared" ref="I18:I23" si="1">H18/H$6</f>
        <v>0</v>
      </c>
      <c r="K18" s="50">
        <f>SUM('P &amp; L by Qtr'!M18:P18)</f>
        <v>0</v>
      </c>
      <c r="L18" s="51">
        <f t="shared" ref="L18:L23" si="2">K18/K$6</f>
        <v>0</v>
      </c>
      <c r="N18" s="50">
        <f>SUM('P &amp; L by Qtr'!Q18:T18)</f>
        <v>0</v>
      </c>
      <c r="O18" s="51">
        <f t="shared" ref="O18:O23" si="3">N18/N$6</f>
        <v>0</v>
      </c>
    </row>
    <row r="19" spans="1:15" ht="15" customHeight="1" x14ac:dyDescent="0.2">
      <c r="B19" s="45" t="s">
        <v>30</v>
      </c>
      <c r="C19" s="49" t="s">
        <v>19</v>
      </c>
      <c r="D19" s="49"/>
      <c r="E19" s="50">
        <f>SUM('P &amp; L by Qtr'!E19:H19)</f>
        <v>181621.70084375003</v>
      </c>
      <c r="F19" s="51">
        <f t="shared" si="0"/>
        <v>4.4559183879814244E-3</v>
      </c>
      <c r="H19" s="50">
        <f>SUM('P &amp; L by Qtr'!I19:L19)</f>
        <v>964406.59857445688</v>
      </c>
      <c r="I19" s="51">
        <f t="shared" si="1"/>
        <v>2.2964100745235281E-2</v>
      </c>
      <c r="K19" s="50">
        <f>SUM('P &amp; L by Qtr'!M19:P19)</f>
        <v>984883.10329405568</v>
      </c>
      <c r="L19" s="51">
        <f t="shared" si="2"/>
        <v>2.2761125728540259E-2</v>
      </c>
      <c r="N19" s="50">
        <f>SUM('P &amp; L by Qtr'!Q19:T19)</f>
        <v>1005367.2809381625</v>
      </c>
      <c r="O19" s="51">
        <f t="shared" si="3"/>
        <v>2.2550365170759146E-2</v>
      </c>
    </row>
    <row r="20" spans="1:15" ht="15" customHeight="1" x14ac:dyDescent="0.2">
      <c r="B20" s="45" t="s">
        <v>33</v>
      </c>
      <c r="C20" s="49" t="s">
        <v>19</v>
      </c>
      <c r="D20" s="49"/>
      <c r="E20" s="50">
        <f>SUM('P &amp; L by Qtr'!E20:H20)</f>
        <v>108655.46313281251</v>
      </c>
      <c r="F20" s="51">
        <f t="shared" si="0"/>
        <v>2.6657600599427375E-3</v>
      </c>
      <c r="H20" s="50">
        <f>SUM('P &amp; L by Qtr'!I20:L20)</f>
        <v>214734.68143084261</v>
      </c>
      <c r="I20" s="51">
        <f t="shared" si="1"/>
        <v>5.1131844858412819E-3</v>
      </c>
      <c r="K20" s="50">
        <f>SUM('P &amp; L by Qtr'!M20:P20)</f>
        <v>219334.35997054164</v>
      </c>
      <c r="L20" s="51">
        <f t="shared" si="2"/>
        <v>5.0689233343338821E-3</v>
      </c>
      <c r="N20" s="50">
        <f>SUM('P &amp; L by Qtr'!Q20:T20)</f>
        <v>223939.79320362146</v>
      </c>
      <c r="O20" s="51">
        <f t="shared" si="3"/>
        <v>5.0229644516515343E-3</v>
      </c>
    </row>
    <row r="21" spans="1:15" ht="15" customHeight="1" x14ac:dyDescent="0.2">
      <c r="B21" s="45" t="s">
        <v>36</v>
      </c>
      <c r="C21" s="49" t="s">
        <v>19</v>
      </c>
      <c r="D21" s="49"/>
      <c r="E21" s="50">
        <f>SUM('P &amp; L by Qtr'!E21:H21)</f>
        <v>50032.125000000007</v>
      </c>
      <c r="F21" s="51">
        <f t="shared" si="0"/>
        <v>1.2274913446002835E-3</v>
      </c>
      <c r="H21" s="50">
        <f>SUM('P &amp; L by Qtr'!I21:L21)</f>
        <v>202809.75000000006</v>
      </c>
      <c r="I21" s="51">
        <f t="shared" si="1"/>
        <v>4.8292323362368753E-3</v>
      </c>
      <c r="K21" s="50">
        <f>SUM('P &amp; L by Qtr'!M21:P21)</f>
        <v>207099.75000000009</v>
      </c>
      <c r="L21" s="51">
        <f t="shared" si="2"/>
        <v>4.7861755698045067E-3</v>
      </c>
      <c r="N21" s="50">
        <f>SUM('P &amp; L by Qtr'!Q21:T21)</f>
        <v>211389.75000000012</v>
      </c>
      <c r="O21" s="51">
        <f t="shared" si="3"/>
        <v>4.7414672689638547E-3</v>
      </c>
    </row>
    <row r="22" spans="1:15" ht="15" customHeight="1" x14ac:dyDescent="0.2">
      <c r="B22" s="45" t="s">
        <v>0</v>
      </c>
      <c r="C22" s="49" t="s">
        <v>19</v>
      </c>
      <c r="D22" s="49"/>
      <c r="E22" s="50">
        <f>SUM('P &amp; L by Qtr'!E22:H22)</f>
        <v>604883.93461923837</v>
      </c>
      <c r="F22" s="57">
        <f t="shared" si="0"/>
        <v>1.4840261016954182E-2</v>
      </c>
      <c r="H22" s="50">
        <f>SUM('P &amp; L by Qtr'!I22:L22)</f>
        <v>877407.77843673818</v>
      </c>
      <c r="I22" s="57">
        <f t="shared" si="1"/>
        <v>2.08925163395372E-2</v>
      </c>
      <c r="K22" s="50">
        <f>SUM('P &amp; L by Qtr'!M22:P22)</f>
        <v>1181762.9558524061</v>
      </c>
      <c r="L22" s="57">
        <f t="shared" si="2"/>
        <v>2.7311114516559026E-2</v>
      </c>
      <c r="N22" s="50">
        <f>SUM('P &amp; L by Qtr'!Q22:T22)</f>
        <v>1206465.7011863557</v>
      </c>
      <c r="O22" s="57">
        <f t="shared" si="3"/>
        <v>2.7060998148219717E-2</v>
      </c>
    </row>
    <row r="23" spans="1:15" s="44" customFormat="1" ht="15" customHeight="1" x14ac:dyDescent="0.2">
      <c r="B23" s="46" t="s">
        <v>7</v>
      </c>
      <c r="C23" s="48"/>
      <c r="D23" s="48"/>
      <c r="E23" s="52" t="e">
        <f>SUM(E18:E22)</f>
        <v>#REF!</v>
      </c>
      <c r="F23" s="53" t="e">
        <f t="shared" si="0"/>
        <v>#REF!</v>
      </c>
      <c r="H23" s="52">
        <f>SUM(H18:H22)</f>
        <v>2259358.8084420376</v>
      </c>
      <c r="I23" s="53">
        <f t="shared" si="1"/>
        <v>5.3799033906850632E-2</v>
      </c>
      <c r="K23" s="52">
        <f>SUM(K18:K22)</f>
        <v>2593080.1691170037</v>
      </c>
      <c r="L23" s="53">
        <f t="shared" si="2"/>
        <v>5.9927339149237681E-2</v>
      </c>
      <c r="N23" s="52">
        <f>SUM(N18:N22)</f>
        <v>2647162.5253281398</v>
      </c>
      <c r="O23" s="53">
        <f t="shared" si="3"/>
        <v>5.9375795039594254E-2</v>
      </c>
    </row>
    <row r="24" spans="1:15" ht="15" customHeight="1" x14ac:dyDescent="0.2">
      <c r="C24" s="48"/>
      <c r="D24" s="48"/>
      <c r="E24" s="54"/>
      <c r="F24" s="54"/>
      <c r="H24" s="54"/>
      <c r="I24" s="54"/>
      <c r="K24" s="54"/>
      <c r="L24" s="54"/>
      <c r="N24" s="54"/>
      <c r="O24" s="54"/>
    </row>
    <row r="25" spans="1:15" ht="15" customHeight="1" thickBot="1" x14ac:dyDescent="0.25">
      <c r="A25" s="44" t="s">
        <v>62</v>
      </c>
      <c r="C25" s="48"/>
      <c r="D25" s="48"/>
      <c r="E25" s="58" t="e">
        <f>E15-E23</f>
        <v>#REF!</v>
      </c>
      <c r="F25" s="59" t="e">
        <f>E25/E$6</f>
        <v>#REF!</v>
      </c>
      <c r="H25" s="58">
        <f>H15-H23</f>
        <v>35468918.683093071</v>
      </c>
      <c r="I25" s="59">
        <f>H25/H$6</f>
        <v>0.84457304954889623</v>
      </c>
      <c r="K25" s="58">
        <f>K15-K23</f>
        <v>36069818.810550399</v>
      </c>
      <c r="L25" s="59">
        <f>K25/K$6</f>
        <v>0.83359098984103697</v>
      </c>
      <c r="N25" s="58">
        <f>N15-N23</f>
        <v>36887860.096651554</v>
      </c>
      <c r="O25" s="59">
        <f>N25/N$6</f>
        <v>0.82739386025287942</v>
      </c>
    </row>
  </sheetData>
  <phoneticPr fontId="0" type="noConversion"/>
  <printOptions horizontalCentered="1" gridLines="1"/>
  <pageMargins left="0.25" right="0.25" top="1" bottom="1" header="0.5" footer="0.5"/>
  <pageSetup orientation="landscape" horizontalDpi="1200" verticalDpi="1200"/>
  <headerFooter alignWithMargins="0">
    <oddFooter>&amp;L&amp;A&amp;CPage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2"/>
  <sheetViews>
    <sheetView zoomScale="150" workbookViewId="0">
      <pane xSplit="3" ySplit="2" topLeftCell="D4" activePane="bottomRight" state="frozen"/>
      <selection pane="topRight" activeCell="D1" sqref="D1"/>
      <selection pane="bottomLeft" activeCell="A5" sqref="A5"/>
      <selection pane="bottomRight" activeCell="E19" sqref="E19"/>
    </sheetView>
  </sheetViews>
  <sheetFormatPr baseColWidth="10" defaultColWidth="8.6640625" defaultRowHeight="15" customHeight="1" x14ac:dyDescent="0.2"/>
  <cols>
    <col min="1" max="1" width="3.6640625" style="44" customWidth="1"/>
    <col min="2" max="2" width="22" style="45" customWidth="1"/>
    <col min="3" max="3" width="9.1640625" style="48" bestFit="1" customWidth="1"/>
    <col min="4" max="4" width="1.83203125" style="48" customWidth="1"/>
    <col min="5" max="20" width="14.83203125" style="43" customWidth="1"/>
    <col min="21" max="16384" width="8.6640625" style="43"/>
  </cols>
  <sheetData>
    <row r="1" spans="1:20" s="46" customFormat="1" ht="15" customHeight="1" x14ac:dyDescent="0.2">
      <c r="A1" s="60" t="s">
        <v>11</v>
      </c>
      <c r="C1" s="47" t="s">
        <v>53</v>
      </c>
      <c r="D1" s="47"/>
      <c r="E1" s="46" t="s">
        <v>64</v>
      </c>
      <c r="F1" s="46" t="s">
        <v>65</v>
      </c>
      <c r="G1" s="46" t="s">
        <v>66</v>
      </c>
      <c r="H1" s="46" t="s">
        <v>18</v>
      </c>
      <c r="I1" s="46" t="s">
        <v>64</v>
      </c>
      <c r="J1" s="46" t="s">
        <v>65</v>
      </c>
      <c r="K1" s="46" t="s">
        <v>66</v>
      </c>
      <c r="L1" s="46" t="s">
        <v>18</v>
      </c>
      <c r="M1" s="46" t="s">
        <v>64</v>
      </c>
      <c r="N1" s="46" t="s">
        <v>65</v>
      </c>
      <c r="O1" s="46" t="s">
        <v>66</v>
      </c>
      <c r="P1" s="46" t="s">
        <v>18</v>
      </c>
      <c r="Q1" s="46" t="s">
        <v>64</v>
      </c>
      <c r="R1" s="46" t="s">
        <v>65</v>
      </c>
      <c r="S1" s="46" t="s">
        <v>66</v>
      </c>
      <c r="T1" s="46" t="s">
        <v>18</v>
      </c>
    </row>
    <row r="2" spans="1:20" s="46" customFormat="1" ht="15" customHeight="1" x14ac:dyDescent="0.2">
      <c r="E2" s="46" t="s">
        <v>43</v>
      </c>
      <c r="F2" s="46" t="s">
        <v>43</v>
      </c>
      <c r="G2" s="46" t="s">
        <v>43</v>
      </c>
      <c r="H2" s="46" t="s">
        <v>43</v>
      </c>
      <c r="I2" s="46" t="s">
        <v>47</v>
      </c>
      <c r="J2" s="46" t="s">
        <v>47</v>
      </c>
      <c r="K2" s="46" t="s">
        <v>47</v>
      </c>
      <c r="L2" s="46" t="s">
        <v>47</v>
      </c>
      <c r="M2" s="46" t="s">
        <v>48</v>
      </c>
      <c r="N2" s="46" t="s">
        <v>48</v>
      </c>
      <c r="O2" s="46" t="s">
        <v>48</v>
      </c>
      <c r="P2" s="46" t="s">
        <v>48</v>
      </c>
      <c r="Q2" s="46" t="s">
        <v>49</v>
      </c>
      <c r="R2" s="46" t="s">
        <v>49</v>
      </c>
      <c r="S2" s="46" t="s">
        <v>49</v>
      </c>
      <c r="T2" s="46" t="s">
        <v>49</v>
      </c>
    </row>
    <row r="3" spans="1:20" ht="15" customHeight="1" x14ac:dyDescent="0.2">
      <c r="A3" s="44" t="s">
        <v>24</v>
      </c>
      <c r="Q3" s="46"/>
      <c r="R3" s="46"/>
    </row>
    <row r="4" spans="1:20" ht="15" customHeight="1" x14ac:dyDescent="0.2">
      <c r="B4" s="45" t="s">
        <v>22</v>
      </c>
      <c r="C4" s="49" t="s">
        <v>54</v>
      </c>
      <c r="D4" s="49"/>
      <c r="E4" s="50">
        <f>'Sales Plan'!H32</f>
        <v>10075336.681312501</v>
      </c>
      <c r="F4" s="50">
        <f>'Sales Plan'!I32</f>
        <v>10150901.706422344</v>
      </c>
      <c r="G4" s="50">
        <f>'Sales Plan'!J32</f>
        <v>10227033.469220513</v>
      </c>
      <c r="H4" s="50">
        <f>'Sales Plan'!K32</f>
        <v>10303736.220239665</v>
      </c>
      <c r="I4" s="50">
        <f>'Sales Plan'!L32</f>
        <v>10381014.241891466</v>
      </c>
      <c r="J4" s="50">
        <f>'Sales Plan'!M32</f>
        <v>10458871.848705651</v>
      </c>
      <c r="K4" s="50">
        <f>'Sales Plan'!N32</f>
        <v>10537313.387570946</v>
      </c>
      <c r="L4" s="50">
        <f>'Sales Plan'!O32</f>
        <v>10616343.237977728</v>
      </c>
      <c r="M4" s="50">
        <f>'Sales Plan'!P32</f>
        <v>10695965.812262561</v>
      </c>
      <c r="N4" s="50">
        <f>'Sales Plan'!Q32</f>
        <v>10776185.555854533</v>
      </c>
      <c r="O4" s="50">
        <f>'Sales Plan'!R32</f>
        <v>10857006.947523443</v>
      </c>
      <c r="P4" s="50">
        <f>'Sales Plan'!S32</f>
        <v>10938434.49962987</v>
      </c>
      <c r="Q4" s="50">
        <f>'Sales Plan'!T32</f>
        <v>11020472.758377094</v>
      </c>
      <c r="R4" s="50">
        <f>'Sales Plan'!U32</f>
        <v>11103126.304064926</v>
      </c>
      <c r="S4" s="50">
        <f>'Sales Plan'!V32</f>
        <v>11186399.751345413</v>
      </c>
      <c r="T4" s="50">
        <f>'Sales Plan'!W32</f>
        <v>11270297.749480501</v>
      </c>
    </row>
    <row r="5" spans="1:20" ht="15" customHeight="1" x14ac:dyDescent="0.2">
      <c r="B5" s="45" t="str">
        <f>'Sales Plan'!$B$40</f>
        <v>Environmental Credits Revenue</v>
      </c>
      <c r="C5" s="49" t="s">
        <v>54</v>
      </c>
      <c r="D5" s="49"/>
      <c r="E5" s="50">
        <f>'Sales Plan'!H40</f>
        <v>654.59008353375009</v>
      </c>
      <c r="F5" s="50">
        <f>'Sales Plan'!I40</f>
        <v>659.4995091602533</v>
      </c>
      <c r="G5" s="50">
        <f>'Sales Plan'!J40</f>
        <v>664.44575547895533</v>
      </c>
      <c r="H5" s="50">
        <f>'Sales Plan'!K40</f>
        <v>669.42909864504747</v>
      </c>
      <c r="I5" s="50">
        <f>'Sales Plan'!L40</f>
        <v>674.44981688488531</v>
      </c>
      <c r="J5" s="50">
        <f>'Sales Plan'!M40</f>
        <v>679.508190511522</v>
      </c>
      <c r="K5" s="50">
        <f>'Sales Plan'!N40</f>
        <v>684.60450194035843</v>
      </c>
      <c r="L5" s="50">
        <f>'Sales Plan'!O40</f>
        <v>689.7390357049112</v>
      </c>
      <c r="M5" s="50">
        <f>'Sales Plan'!P40</f>
        <v>694.912078472698</v>
      </c>
      <c r="N5" s="50">
        <f>'Sales Plan'!Q40</f>
        <v>700.12391906124333</v>
      </c>
      <c r="O5" s="50">
        <f>'Sales Plan'!R40</f>
        <v>705.37484845420272</v>
      </c>
      <c r="P5" s="50">
        <f>'Sales Plan'!S40</f>
        <v>710.66515981760938</v>
      </c>
      <c r="Q5" s="50">
        <f>'Sales Plan'!T40</f>
        <v>715.99514851624156</v>
      </c>
      <c r="R5" s="50">
        <f>'Sales Plan'!U40</f>
        <v>721.3651121301134</v>
      </c>
      <c r="S5" s="50">
        <f>'Sales Plan'!V40</f>
        <v>726.77535047108927</v>
      </c>
      <c r="T5" s="50">
        <f>'Sales Plan'!W40</f>
        <v>732.2261655996225</v>
      </c>
    </row>
    <row r="6" spans="1:20" s="44" customFormat="1" ht="15" customHeight="1" x14ac:dyDescent="0.2">
      <c r="B6" s="46" t="s">
        <v>12</v>
      </c>
      <c r="C6" s="48"/>
      <c r="D6" s="48"/>
      <c r="E6" s="61">
        <f t="shared" ref="E6:T6" si="0">SUM(E4:E5)</f>
        <v>10075991.271396035</v>
      </c>
      <c r="F6" s="61">
        <f t="shared" si="0"/>
        <v>10151561.205931503</v>
      </c>
      <c r="G6" s="61">
        <f t="shared" si="0"/>
        <v>10227697.914975993</v>
      </c>
      <c r="H6" s="61">
        <f t="shared" si="0"/>
        <v>10304405.649338311</v>
      </c>
      <c r="I6" s="61">
        <f t="shared" si="0"/>
        <v>10381688.691708351</v>
      </c>
      <c r="J6" s="61">
        <f t="shared" si="0"/>
        <v>10459551.356896162</v>
      </c>
      <c r="K6" s="61">
        <f t="shared" si="0"/>
        <v>10537997.992072886</v>
      </c>
      <c r="L6" s="61">
        <f t="shared" si="0"/>
        <v>10617032.977013433</v>
      </c>
      <c r="M6" s="61">
        <f t="shared" si="0"/>
        <v>10696660.724341033</v>
      </c>
      <c r="N6" s="61">
        <f t="shared" si="0"/>
        <v>10776885.679773593</v>
      </c>
      <c r="O6" s="61">
        <f t="shared" si="0"/>
        <v>10857712.322371896</v>
      </c>
      <c r="P6" s="61">
        <f t="shared" si="0"/>
        <v>10939145.164789688</v>
      </c>
      <c r="Q6" s="61">
        <f t="shared" si="0"/>
        <v>11021188.753525609</v>
      </c>
      <c r="R6" s="61">
        <f t="shared" si="0"/>
        <v>11103847.669177055</v>
      </c>
      <c r="S6" s="61">
        <f t="shared" si="0"/>
        <v>11187126.526695885</v>
      </c>
      <c r="T6" s="61">
        <f t="shared" si="0"/>
        <v>11271029.975646101</v>
      </c>
    </row>
    <row r="7" spans="1:20" ht="15" customHeight="1" x14ac:dyDescent="0.2">
      <c r="E7" s="54"/>
      <c r="F7" s="54"/>
      <c r="G7" s="54"/>
      <c r="H7" s="54"/>
      <c r="I7" s="54"/>
      <c r="J7" s="54"/>
      <c r="K7" s="54"/>
      <c r="L7" s="54"/>
      <c r="M7" s="54"/>
      <c r="N7" s="54"/>
      <c r="O7" s="54"/>
      <c r="P7" s="54"/>
      <c r="Q7" s="54"/>
      <c r="R7" s="54"/>
      <c r="S7" s="54"/>
      <c r="T7" s="54"/>
    </row>
    <row r="8" spans="1:20" ht="15" customHeight="1" x14ac:dyDescent="0.2">
      <c r="A8" s="44" t="s">
        <v>41</v>
      </c>
      <c r="E8" s="54"/>
      <c r="F8" s="54"/>
      <c r="G8" s="54"/>
      <c r="H8" s="54"/>
      <c r="I8" s="54"/>
      <c r="J8" s="54"/>
      <c r="K8" s="54"/>
      <c r="L8" s="54"/>
      <c r="M8" s="54"/>
      <c r="N8" s="54"/>
      <c r="O8" s="54"/>
      <c r="P8" s="54"/>
      <c r="Q8" s="54"/>
      <c r="R8" s="54"/>
      <c r="S8" s="54"/>
      <c r="T8" s="54"/>
    </row>
    <row r="9" spans="1:20" ht="15" customHeight="1" x14ac:dyDescent="0.2">
      <c r="B9" s="45" t="s">
        <v>25</v>
      </c>
      <c r="C9" s="49" t="s">
        <v>13</v>
      </c>
      <c r="D9" s="49"/>
      <c r="E9" s="50">
        <f>'Cost Of Goods Sold'!E91</f>
        <v>977023.75</v>
      </c>
      <c r="F9" s="50">
        <f>'Cost Of Goods Sold'!F91</f>
        <v>983941.95000000007</v>
      </c>
      <c r="G9" s="50">
        <f>'Cost Of Goods Sold'!G91</f>
        <v>1000630.9130625</v>
      </c>
      <c r="H9" s="50">
        <f>'Cost Of Goods Sold'!H91</f>
        <v>1007639.5199104688</v>
      </c>
      <c r="I9" s="50">
        <f>'Cost Of Goods Sold'!I91</f>
        <v>1055756.4178722973</v>
      </c>
      <c r="J9" s="50">
        <f>'Cost Of Goods Sold'!J91</f>
        <v>1063186.9785063397</v>
      </c>
      <c r="K9" s="50">
        <f>'Cost Of Goods Sold'!K91</f>
        <v>1070728.4542826372</v>
      </c>
      <c r="L9" s="50">
        <f>'Cost Of Goods Sold'!L91</f>
        <v>1078321.6754944446</v>
      </c>
      <c r="M9" s="50">
        <f>'Cost Of Goods Sold'!M91</f>
        <v>1139854.5286543639</v>
      </c>
      <c r="N9" s="50">
        <f>'Cost Of Goods Sold'!N91</f>
        <v>1147833.6531659514</v>
      </c>
      <c r="O9" s="50">
        <f>'Cost Of Goods Sold'!O91</f>
        <v>1155865.691345359</v>
      </c>
      <c r="P9" s="50">
        <f>'Cost Of Goods Sold'!P91</f>
        <v>1163951.0384431407</v>
      </c>
      <c r="Q9" s="50">
        <f>'Cost Of Goods Sold'!Q91</f>
        <v>1249107.5926662185</v>
      </c>
      <c r="R9" s="50">
        <f>'Cost Of Goods Sold'!R91</f>
        <v>1257694.5052000189</v>
      </c>
      <c r="S9" s="50">
        <f>'Cost Of Goods Sold'!S91</f>
        <v>1266335.9302307665</v>
      </c>
      <c r="T9" s="50">
        <f>'Cost Of Goods Sold'!T91</f>
        <v>1275032.2749679533</v>
      </c>
    </row>
    <row r="10" spans="1:20" ht="15" customHeight="1" x14ac:dyDescent="0.2">
      <c r="B10" s="46" t="s">
        <v>14</v>
      </c>
      <c r="C10" s="49"/>
      <c r="D10" s="49"/>
      <c r="E10" s="61">
        <f t="shared" ref="E10:T10" si="1">SUM(E9:E9)</f>
        <v>977023.75</v>
      </c>
      <c r="F10" s="61">
        <f t="shared" si="1"/>
        <v>983941.95000000007</v>
      </c>
      <c r="G10" s="61">
        <f t="shared" si="1"/>
        <v>1000630.9130625</v>
      </c>
      <c r="H10" s="61">
        <f t="shared" si="1"/>
        <v>1007639.5199104688</v>
      </c>
      <c r="I10" s="61">
        <f t="shared" si="1"/>
        <v>1055756.4178722973</v>
      </c>
      <c r="J10" s="61">
        <f t="shared" si="1"/>
        <v>1063186.9785063397</v>
      </c>
      <c r="K10" s="61">
        <f t="shared" si="1"/>
        <v>1070728.4542826372</v>
      </c>
      <c r="L10" s="61">
        <f t="shared" si="1"/>
        <v>1078321.6754944446</v>
      </c>
      <c r="M10" s="61">
        <f t="shared" si="1"/>
        <v>1139854.5286543639</v>
      </c>
      <c r="N10" s="61">
        <f t="shared" si="1"/>
        <v>1147833.6531659514</v>
      </c>
      <c r="O10" s="61">
        <f t="shared" si="1"/>
        <v>1155865.691345359</v>
      </c>
      <c r="P10" s="61">
        <f t="shared" si="1"/>
        <v>1163951.0384431407</v>
      </c>
      <c r="Q10" s="61">
        <f t="shared" si="1"/>
        <v>1249107.5926662185</v>
      </c>
      <c r="R10" s="61">
        <f t="shared" si="1"/>
        <v>1257694.5052000189</v>
      </c>
      <c r="S10" s="61">
        <f t="shared" si="1"/>
        <v>1266335.9302307665</v>
      </c>
      <c r="T10" s="61">
        <f t="shared" si="1"/>
        <v>1275032.2749679533</v>
      </c>
    </row>
    <row r="11" spans="1:20" ht="15" customHeight="1" x14ac:dyDescent="0.2">
      <c r="A11" s="44" t="s">
        <v>31</v>
      </c>
      <c r="E11" s="54"/>
      <c r="F11" s="54"/>
      <c r="G11" s="54"/>
      <c r="H11" s="54"/>
      <c r="I11" s="54"/>
      <c r="J11" s="54"/>
      <c r="K11" s="54"/>
      <c r="L11" s="54"/>
      <c r="M11" s="54"/>
      <c r="N11" s="54"/>
      <c r="O11" s="54"/>
      <c r="P11" s="54"/>
      <c r="Q11" s="54"/>
      <c r="R11" s="54"/>
      <c r="S11" s="54"/>
      <c r="T11" s="54"/>
    </row>
    <row r="12" spans="1:20" ht="15" customHeight="1" x14ac:dyDescent="0.2">
      <c r="A12" s="44" t="s">
        <v>61</v>
      </c>
      <c r="E12" s="54"/>
      <c r="F12" s="54"/>
      <c r="G12" s="54"/>
      <c r="H12" s="54"/>
      <c r="I12" s="54"/>
      <c r="J12" s="54"/>
      <c r="K12" s="54"/>
      <c r="L12" s="54"/>
      <c r="M12" s="54"/>
      <c r="N12" s="54"/>
      <c r="O12" s="54"/>
      <c r="P12" s="54"/>
      <c r="Q12" s="54"/>
      <c r="R12" s="54"/>
      <c r="S12" s="54"/>
      <c r="T12" s="54"/>
    </row>
    <row r="13" spans="1:20" ht="15" customHeight="1" x14ac:dyDescent="0.2">
      <c r="B13" s="45" t="s">
        <v>27</v>
      </c>
      <c r="C13" s="98" t="s">
        <v>167</v>
      </c>
      <c r="E13" s="54">
        <f t="shared" ref="E13:T13" si="2">E4-E9</f>
        <v>9098312.9313125014</v>
      </c>
      <c r="F13" s="54">
        <f t="shared" si="2"/>
        <v>9166959.7564223446</v>
      </c>
      <c r="G13" s="54">
        <f t="shared" si="2"/>
        <v>9226402.5561580136</v>
      </c>
      <c r="H13" s="54">
        <f t="shared" si="2"/>
        <v>9296096.7003291957</v>
      </c>
      <c r="I13" s="54">
        <f t="shared" si="2"/>
        <v>9325257.8240191694</v>
      </c>
      <c r="J13" s="54">
        <f t="shared" si="2"/>
        <v>9395684.8701993115</v>
      </c>
      <c r="K13" s="54">
        <f t="shared" si="2"/>
        <v>9466584.9332883079</v>
      </c>
      <c r="L13" s="54">
        <f t="shared" si="2"/>
        <v>9538021.5624832846</v>
      </c>
      <c r="M13" s="54">
        <f t="shared" si="2"/>
        <v>9556111.2836081982</v>
      </c>
      <c r="N13" s="54">
        <f t="shared" si="2"/>
        <v>9628351.9026885815</v>
      </c>
      <c r="O13" s="54">
        <f t="shared" si="2"/>
        <v>9701141.2561780848</v>
      </c>
      <c r="P13" s="54">
        <f t="shared" si="2"/>
        <v>9774483.4611867294</v>
      </c>
      <c r="Q13" s="54">
        <f t="shared" si="2"/>
        <v>9771365.1657108758</v>
      </c>
      <c r="R13" s="54">
        <f t="shared" si="2"/>
        <v>9845431.7988649067</v>
      </c>
      <c r="S13" s="54">
        <f t="shared" si="2"/>
        <v>9920063.8211146463</v>
      </c>
      <c r="T13" s="54">
        <f t="shared" si="2"/>
        <v>9995265.4745125473</v>
      </c>
    </row>
    <row r="14" spans="1:20" ht="15" customHeight="1" x14ac:dyDescent="0.2">
      <c r="B14" s="45" t="s">
        <v>166</v>
      </c>
      <c r="C14" s="98" t="s">
        <v>167</v>
      </c>
      <c r="E14" s="54">
        <f>E5</f>
        <v>654.59008353375009</v>
      </c>
      <c r="F14" s="54">
        <f>F5</f>
        <v>659.4995091602533</v>
      </c>
      <c r="G14" s="54">
        <f t="shared" ref="G14:T14" si="3">G5</f>
        <v>664.44575547895533</v>
      </c>
      <c r="H14" s="54">
        <f t="shared" si="3"/>
        <v>669.42909864504747</v>
      </c>
      <c r="I14" s="54">
        <f t="shared" si="3"/>
        <v>674.44981688488531</v>
      </c>
      <c r="J14" s="54">
        <f t="shared" si="3"/>
        <v>679.508190511522</v>
      </c>
      <c r="K14" s="54">
        <f t="shared" si="3"/>
        <v>684.60450194035843</v>
      </c>
      <c r="L14" s="54">
        <f t="shared" si="3"/>
        <v>689.7390357049112</v>
      </c>
      <c r="M14" s="54">
        <f t="shared" si="3"/>
        <v>694.912078472698</v>
      </c>
      <c r="N14" s="54">
        <f t="shared" si="3"/>
        <v>700.12391906124333</v>
      </c>
      <c r="O14" s="54">
        <f t="shared" si="3"/>
        <v>705.37484845420272</v>
      </c>
      <c r="P14" s="54">
        <f t="shared" si="3"/>
        <v>710.66515981760938</v>
      </c>
      <c r="Q14" s="54">
        <f t="shared" si="3"/>
        <v>715.99514851624156</v>
      </c>
      <c r="R14" s="54">
        <f t="shared" si="3"/>
        <v>721.3651121301134</v>
      </c>
      <c r="S14" s="54">
        <f t="shared" si="3"/>
        <v>726.77535047108927</v>
      </c>
      <c r="T14" s="54">
        <f t="shared" si="3"/>
        <v>732.2261655996225</v>
      </c>
    </row>
    <row r="15" spans="1:20" s="44" customFormat="1" ht="15" customHeight="1" x14ac:dyDescent="0.2">
      <c r="B15" s="46" t="s">
        <v>34</v>
      </c>
      <c r="C15" s="48"/>
      <c r="D15" s="48"/>
      <c r="E15" s="61">
        <f t="shared" ref="E15" si="4">SUM(E13:E13)</f>
        <v>9098312.9313125014</v>
      </c>
      <c r="F15" s="61">
        <f>SUM(F13:F14)</f>
        <v>9167619.2559315041</v>
      </c>
      <c r="G15" s="61">
        <f t="shared" ref="G15:T15" si="5">SUM(G13:G14)</f>
        <v>9227067.0019134935</v>
      </c>
      <c r="H15" s="61">
        <f t="shared" si="5"/>
        <v>9296766.1294278409</v>
      </c>
      <c r="I15" s="61">
        <f t="shared" si="5"/>
        <v>9325932.2738360539</v>
      </c>
      <c r="J15" s="61">
        <f t="shared" si="5"/>
        <v>9396364.3783898223</v>
      </c>
      <c r="K15" s="61">
        <f t="shared" si="5"/>
        <v>9467269.5377902482</v>
      </c>
      <c r="L15" s="61">
        <f t="shared" si="5"/>
        <v>9538711.3015189897</v>
      </c>
      <c r="M15" s="61">
        <f t="shared" si="5"/>
        <v>9556806.19568667</v>
      </c>
      <c r="N15" s="61">
        <f t="shared" si="5"/>
        <v>9629052.026607642</v>
      </c>
      <c r="O15" s="61">
        <f t="shared" si="5"/>
        <v>9701846.6310265381</v>
      </c>
      <c r="P15" s="61">
        <f t="shared" si="5"/>
        <v>9775194.1263465472</v>
      </c>
      <c r="Q15" s="61">
        <f t="shared" si="5"/>
        <v>9772081.1608593911</v>
      </c>
      <c r="R15" s="61">
        <f t="shared" si="5"/>
        <v>9846153.1639770363</v>
      </c>
      <c r="S15" s="61">
        <f t="shared" si="5"/>
        <v>9920790.5964651182</v>
      </c>
      <c r="T15" s="61">
        <f t="shared" si="5"/>
        <v>9995997.7006781474</v>
      </c>
    </row>
    <row r="16" spans="1:20" s="44" customFormat="1" ht="15" customHeight="1" x14ac:dyDescent="0.2">
      <c r="B16" s="46"/>
      <c r="C16" s="48"/>
      <c r="D16" s="48"/>
      <c r="E16" s="62"/>
      <c r="F16" s="62"/>
      <c r="G16" s="62"/>
      <c r="H16" s="62"/>
      <c r="I16" s="55"/>
      <c r="J16" s="55"/>
      <c r="K16" s="55"/>
      <c r="L16" s="55"/>
      <c r="M16" s="55"/>
      <c r="N16" s="55"/>
      <c r="O16" s="55"/>
      <c r="P16" s="55"/>
      <c r="Q16" s="55"/>
      <c r="R16" s="55"/>
      <c r="S16" s="55"/>
      <c r="T16" s="55"/>
    </row>
    <row r="17" spans="1:20" ht="15" customHeight="1" x14ac:dyDescent="0.2">
      <c r="A17" s="44" t="s">
        <v>42</v>
      </c>
      <c r="E17" s="54"/>
      <c r="F17" s="54"/>
      <c r="G17" s="54"/>
      <c r="H17" s="54"/>
      <c r="I17" s="54"/>
      <c r="J17" s="54"/>
      <c r="K17" s="54"/>
      <c r="L17" s="54"/>
      <c r="M17" s="54"/>
      <c r="N17" s="54"/>
      <c r="O17" s="54"/>
      <c r="P17" s="54"/>
      <c r="Q17" s="54"/>
      <c r="R17" s="54"/>
      <c r="S17" s="54"/>
      <c r="T17" s="54"/>
    </row>
    <row r="18" spans="1:20" ht="15" customHeight="1" x14ac:dyDescent="0.2">
      <c r="B18" s="45" t="s">
        <v>153</v>
      </c>
      <c r="C18" s="49" t="s">
        <v>42</v>
      </c>
      <c r="D18" s="49"/>
      <c r="E18" s="50" t="e">
        <f>'Departmental Expenses'!#REF!</f>
        <v>#REF!</v>
      </c>
      <c r="F18" s="50" t="e">
        <f>'Departmental Expenses'!#REF!</f>
        <v>#REF!</v>
      </c>
      <c r="G18" s="50" t="e">
        <f>'Departmental Expenses'!#REF!</f>
        <v>#REF!</v>
      </c>
      <c r="H18" s="50" t="e">
        <f>'Departmental Expenses'!#REF!</f>
        <v>#REF!</v>
      </c>
      <c r="I18" s="50">
        <v>0</v>
      </c>
      <c r="J18" s="50">
        <v>0</v>
      </c>
      <c r="K18" s="50">
        <v>0</v>
      </c>
      <c r="L18" s="50">
        <v>0</v>
      </c>
      <c r="M18" s="50">
        <v>0</v>
      </c>
      <c r="N18" s="50">
        <v>0</v>
      </c>
      <c r="O18" s="50">
        <v>0</v>
      </c>
      <c r="P18" s="50">
        <v>0</v>
      </c>
      <c r="Q18" s="50">
        <v>0</v>
      </c>
      <c r="R18" s="50">
        <v>0</v>
      </c>
      <c r="S18" s="50">
        <v>0</v>
      </c>
      <c r="T18" s="50">
        <v>0</v>
      </c>
    </row>
    <row r="19" spans="1:20" ht="15" customHeight="1" x14ac:dyDescent="0.2">
      <c r="B19" s="45" t="s">
        <v>30</v>
      </c>
      <c r="C19" s="49" t="s">
        <v>42</v>
      </c>
      <c r="D19" s="49"/>
      <c r="E19" s="50">
        <f>'Departmental Expenses'!E9</f>
        <v>45031.25</v>
      </c>
      <c r="F19" s="50">
        <f>'Departmental Expenses'!F9</f>
        <v>45280.625</v>
      </c>
      <c r="G19" s="50">
        <f>'Departmental Expenses'!G9</f>
        <v>45530.11250000001</v>
      </c>
      <c r="H19" s="50">
        <f>'Departmental Expenses'!H9</f>
        <v>45779.713343750009</v>
      </c>
      <c r="I19" s="50">
        <f>'Departmental Expenses'!I9</f>
        <v>239182.38838132814</v>
      </c>
      <c r="J19" s="50">
        <f>'Departmental Expenses'!J9</f>
        <v>240461.81846918812</v>
      </c>
      <c r="K19" s="50">
        <f>'Departmental Expenses'!K9</f>
        <v>241741.36447020705</v>
      </c>
      <c r="L19" s="50">
        <f>'Departmental Expenses'!L9</f>
        <v>243021.02725373357</v>
      </c>
      <c r="M19" s="50">
        <f>'Departmental Expenses'!M9</f>
        <v>244300.80769563658</v>
      </c>
      <c r="N19" s="50">
        <f>'Departmental Expenses'!N9</f>
        <v>245580.70667835389</v>
      </c>
      <c r="O19" s="50">
        <f>'Departmental Expenses'!O9</f>
        <v>246860.72509094159</v>
      </c>
      <c r="P19" s="50">
        <f>'Departmental Expenses'!P9</f>
        <v>248140.86382912361</v>
      </c>
      <c r="Q19" s="50">
        <f>'Departmental Expenses'!Q9</f>
        <v>249421.12379534214</v>
      </c>
      <c r="R19" s="50">
        <f>'Departmental Expenses'!R9</f>
        <v>250701.5058988072</v>
      </c>
      <c r="S19" s="50">
        <f>'Departmental Expenses'!S9</f>
        <v>251982.01105554821</v>
      </c>
      <c r="T19" s="50">
        <f>'Departmental Expenses'!T9</f>
        <v>253262.64018846489</v>
      </c>
    </row>
    <row r="20" spans="1:20" ht="15" customHeight="1" x14ac:dyDescent="0.2">
      <c r="B20" s="45" t="s">
        <v>33</v>
      </c>
      <c r="C20" s="49" t="s">
        <v>42</v>
      </c>
      <c r="D20" s="49"/>
      <c r="E20" s="50">
        <f>'Departmental Expenses'!E16</f>
        <v>1500</v>
      </c>
      <c r="F20" s="50">
        <f>'Departmental Expenses'!F16</f>
        <v>1511.2500000000002</v>
      </c>
      <c r="G20" s="50">
        <f>'Departmental Expenses'!G16</f>
        <v>52678.584375000006</v>
      </c>
      <c r="H20" s="50">
        <f>'Departmental Expenses'!H16</f>
        <v>52965.628757812505</v>
      </c>
      <c r="I20" s="50">
        <f>'Departmental Expenses'!I16</f>
        <v>53252.758785996099</v>
      </c>
      <c r="J20" s="50">
        <f>'Departmental Expenses'!J16</f>
        <v>53539.975101891083</v>
      </c>
      <c r="K20" s="50">
        <f>'Departmental Expenses'!K16</f>
        <v>53827.278352655259</v>
      </c>
      <c r="L20" s="50">
        <f>'Departmental Expenses'!L16</f>
        <v>54114.669190300177</v>
      </c>
      <c r="M20" s="50">
        <f>'Departmental Expenses'!M16</f>
        <v>54402.148271727434</v>
      </c>
      <c r="N20" s="50">
        <f>'Departmental Expenses'!N16</f>
        <v>54689.716258765395</v>
      </c>
      <c r="O20" s="50">
        <f>'Departmental Expenses'!O16</f>
        <v>54977.373818206128</v>
      </c>
      <c r="P20" s="50">
        <f>'Departmental Expenses'!P16</f>
        <v>55265.121621842678</v>
      </c>
      <c r="Q20" s="50">
        <f>'Departmental Expenses'!Q16</f>
        <v>55552.960346506508</v>
      </c>
      <c r="R20" s="50">
        <f>'Departmental Expenses'!R16</f>
        <v>55840.890674105307</v>
      </c>
      <c r="S20" s="50">
        <f>'Departmental Expenses'!S16</f>
        <v>56128.913291661091</v>
      </c>
      <c r="T20" s="50">
        <f>'Departmental Expenses'!T16</f>
        <v>56417.028891348556</v>
      </c>
    </row>
    <row r="21" spans="1:20" ht="15" customHeight="1" x14ac:dyDescent="0.2">
      <c r="B21" s="45" t="s">
        <v>36</v>
      </c>
      <c r="C21" s="49" t="s">
        <v>42</v>
      </c>
      <c r="D21" s="49"/>
      <c r="E21" s="50">
        <f>'Departmental Expenses'!E22</f>
        <v>0</v>
      </c>
      <c r="F21" s="50">
        <f>'Departmental Expenses'!F22</f>
        <v>0</v>
      </c>
      <c r="G21" s="50">
        <f>'Departmental Expenses'!G22</f>
        <v>0</v>
      </c>
      <c r="H21" s="50">
        <f>'Departmental Expenses'!H22</f>
        <v>50032.125000000007</v>
      </c>
      <c r="I21" s="50">
        <f>'Departmental Expenses'!I22</f>
        <v>50300.250000000007</v>
      </c>
      <c r="J21" s="50">
        <f>'Departmental Expenses'!J22</f>
        <v>50568.375000000015</v>
      </c>
      <c r="K21" s="50">
        <f>'Departmental Expenses'!K22</f>
        <v>50836.500000000015</v>
      </c>
      <c r="L21" s="50">
        <f>'Departmental Expenses'!L22</f>
        <v>51104.625000000015</v>
      </c>
      <c r="M21" s="50">
        <f>'Departmental Expenses'!M22</f>
        <v>51372.750000000015</v>
      </c>
      <c r="N21" s="50">
        <f>'Departmental Expenses'!N22</f>
        <v>51640.875000000022</v>
      </c>
      <c r="O21" s="50">
        <f>'Departmental Expenses'!O22</f>
        <v>51909.000000000022</v>
      </c>
      <c r="P21" s="50">
        <f>'Departmental Expenses'!P22</f>
        <v>52177.125000000022</v>
      </c>
      <c r="Q21" s="50">
        <f>'Departmental Expenses'!Q22</f>
        <v>52445.250000000029</v>
      </c>
      <c r="R21" s="50">
        <f>'Departmental Expenses'!R22</f>
        <v>52713.375000000029</v>
      </c>
      <c r="S21" s="50">
        <f>'Departmental Expenses'!S22</f>
        <v>52981.500000000029</v>
      </c>
      <c r="T21" s="50">
        <f>'Departmental Expenses'!T22</f>
        <v>53249.625000000036</v>
      </c>
    </row>
    <row r="22" spans="1:20" ht="15" customHeight="1" x14ac:dyDescent="0.2">
      <c r="B22" s="45" t="s">
        <v>0</v>
      </c>
      <c r="C22" s="49" t="s">
        <v>42</v>
      </c>
      <c r="D22" s="49"/>
      <c r="E22" s="63">
        <f>'Departmental Expenses'!E29</f>
        <v>149978.75</v>
      </c>
      <c r="F22" s="63">
        <f>'Departmental Expenses'!F29</f>
        <v>150806.703125</v>
      </c>
      <c r="G22" s="63">
        <f>'Departmental Expenses'!G29</f>
        <v>151634.95964843754</v>
      </c>
      <c r="H22" s="63">
        <f>'Departmental Expenses'!H29</f>
        <v>152463.5218458008</v>
      </c>
      <c r="I22" s="63">
        <f>'Departmental Expenses'!I29</f>
        <v>197261.1420096443</v>
      </c>
      <c r="J22" s="63">
        <f>'Departmental Expenses'!J29</f>
        <v>198324.69744971665</v>
      </c>
      <c r="K22" s="63">
        <f>'Departmental Expenses'!K29</f>
        <v>240271.06549308955</v>
      </c>
      <c r="L22" s="63">
        <f>'Departmental Expenses'!L29</f>
        <v>241550.87348428773</v>
      </c>
      <c r="M22" s="63">
        <f>'Departmental Expenses'!M29</f>
        <v>293125.99878541986</v>
      </c>
      <c r="N22" s="63">
        <f>'Departmental Expenses'!N29</f>
        <v>294668.94377631054</v>
      </c>
      <c r="O22" s="63">
        <f>'Departmental Expenses'!O29</f>
        <v>296212.21085463284</v>
      </c>
      <c r="P22" s="63">
        <f>'Departmental Expenses'!P29</f>
        <v>297755.80243604269</v>
      </c>
      <c r="Q22" s="63">
        <f>'Departmental Expenses'!Q29</f>
        <v>299299.720954313</v>
      </c>
      <c r="R22" s="63">
        <f>'Departmental Expenses'!R29</f>
        <v>300843.96886147035</v>
      </c>
      <c r="S22" s="63">
        <f>'Departmental Expenses'!S29</f>
        <v>302388.54862793139</v>
      </c>
      <c r="T22" s="63">
        <f>'Departmental Expenses'!T29</f>
        <v>303933.46274264093</v>
      </c>
    </row>
    <row r="23" spans="1:20" s="44" customFormat="1" ht="15" customHeight="1" x14ac:dyDescent="0.2">
      <c r="B23" s="46" t="s">
        <v>7</v>
      </c>
      <c r="C23" s="48"/>
      <c r="D23" s="48"/>
      <c r="E23" s="62" t="e">
        <f>SUM(E18:E22)</f>
        <v>#REF!</v>
      </c>
      <c r="F23" s="62" t="e">
        <f t="shared" ref="F23:T23" si="6">SUM(F18:F22)</f>
        <v>#REF!</v>
      </c>
      <c r="G23" s="62" t="e">
        <f t="shared" si="6"/>
        <v>#REF!</v>
      </c>
      <c r="H23" s="62" t="e">
        <f t="shared" si="6"/>
        <v>#REF!</v>
      </c>
      <c r="I23" s="62">
        <f t="shared" si="6"/>
        <v>539996.53917696862</v>
      </c>
      <c r="J23" s="62">
        <f t="shared" si="6"/>
        <v>542894.86602079589</v>
      </c>
      <c r="K23" s="62">
        <f t="shared" si="6"/>
        <v>586676.20831595187</v>
      </c>
      <c r="L23" s="62">
        <f t="shared" si="6"/>
        <v>589791.19492832152</v>
      </c>
      <c r="M23" s="62">
        <f t="shared" si="6"/>
        <v>643201.70475278387</v>
      </c>
      <c r="N23" s="62">
        <f t="shared" si="6"/>
        <v>646580.2417134298</v>
      </c>
      <c r="O23" s="62">
        <f t="shared" si="6"/>
        <v>649959.30976378056</v>
      </c>
      <c r="P23" s="62">
        <f t="shared" si="6"/>
        <v>653338.91288700898</v>
      </c>
      <c r="Q23" s="62">
        <f t="shared" si="6"/>
        <v>656719.05509616178</v>
      </c>
      <c r="R23" s="62">
        <f t="shared" si="6"/>
        <v>660099.74043438293</v>
      </c>
      <c r="S23" s="62">
        <f t="shared" si="6"/>
        <v>663480.97297514067</v>
      </c>
      <c r="T23" s="62">
        <f t="shared" si="6"/>
        <v>666862.75682245451</v>
      </c>
    </row>
    <row r="24" spans="1:20" ht="15" customHeight="1" x14ac:dyDescent="0.2">
      <c r="E24" s="54"/>
      <c r="F24" s="54"/>
      <c r="G24" s="54"/>
      <c r="H24" s="54"/>
      <c r="I24" s="54"/>
      <c r="J24" s="54"/>
      <c r="K24" s="54"/>
      <c r="L24" s="54"/>
      <c r="M24" s="54"/>
      <c r="N24" s="54"/>
      <c r="O24" s="54"/>
      <c r="P24" s="54"/>
      <c r="Q24" s="54"/>
      <c r="R24" s="54"/>
      <c r="S24" s="54"/>
      <c r="T24" s="54"/>
    </row>
    <row r="25" spans="1:20" ht="15" customHeight="1" thickBot="1" x14ac:dyDescent="0.25">
      <c r="A25" s="44" t="s">
        <v>62</v>
      </c>
      <c r="E25" s="58" t="e">
        <f t="shared" ref="E25:T25" si="7">E15-E23</f>
        <v>#REF!</v>
      </c>
      <c r="F25" s="58" t="e">
        <f t="shared" si="7"/>
        <v>#REF!</v>
      </c>
      <c r="G25" s="58" t="e">
        <f t="shared" si="7"/>
        <v>#REF!</v>
      </c>
      <c r="H25" s="58" t="e">
        <f t="shared" si="7"/>
        <v>#REF!</v>
      </c>
      <c r="I25" s="58">
        <f t="shared" si="7"/>
        <v>8785935.7346590851</v>
      </c>
      <c r="J25" s="58">
        <f t="shared" si="7"/>
        <v>8853469.5123690255</v>
      </c>
      <c r="K25" s="58">
        <f t="shared" si="7"/>
        <v>8880593.3294742964</v>
      </c>
      <c r="L25" s="58">
        <f t="shared" si="7"/>
        <v>8948920.1065906677</v>
      </c>
      <c r="M25" s="58">
        <f t="shared" si="7"/>
        <v>8913604.4909338858</v>
      </c>
      <c r="N25" s="58">
        <f t="shared" si="7"/>
        <v>8982471.7848942131</v>
      </c>
      <c r="O25" s="58">
        <f t="shared" si="7"/>
        <v>9051887.3212627582</v>
      </c>
      <c r="P25" s="58">
        <f t="shared" si="7"/>
        <v>9121855.2134595383</v>
      </c>
      <c r="Q25" s="58">
        <f t="shared" si="7"/>
        <v>9115362.1057632286</v>
      </c>
      <c r="R25" s="58">
        <f t="shared" si="7"/>
        <v>9186053.4235426541</v>
      </c>
      <c r="S25" s="58">
        <f t="shared" si="7"/>
        <v>9257309.6234899778</v>
      </c>
      <c r="T25" s="58">
        <f t="shared" si="7"/>
        <v>9329134.9438556936</v>
      </c>
    </row>
    <row r="26" spans="1:20" ht="15" customHeight="1" thickTop="1" x14ac:dyDescent="0.2"/>
    <row r="27" spans="1:20" ht="15" customHeight="1" x14ac:dyDescent="0.2">
      <c r="A27" s="44" t="s">
        <v>15</v>
      </c>
    </row>
    <row r="28" spans="1:20" ht="15" customHeight="1" x14ac:dyDescent="0.2">
      <c r="B28" s="64" t="s">
        <v>87</v>
      </c>
      <c r="E28" s="65" t="e">
        <f t="shared" ref="E28:T28" si="8">E25/E6</f>
        <v>#REF!</v>
      </c>
      <c r="F28" s="65" t="e">
        <f t="shared" si="8"/>
        <v>#REF!</v>
      </c>
      <c r="G28" s="65" t="e">
        <f t="shared" si="8"/>
        <v>#REF!</v>
      </c>
      <c r="H28" s="65" t="e">
        <f t="shared" si="8"/>
        <v>#REF!</v>
      </c>
      <c r="I28" s="65">
        <f t="shared" si="8"/>
        <v>0.84629158083657796</v>
      </c>
      <c r="J28" s="65">
        <f t="shared" si="8"/>
        <v>0.84644830454719078</v>
      </c>
      <c r="K28" s="65">
        <f t="shared" si="8"/>
        <v>0.84272110662334943</v>
      </c>
      <c r="L28" s="65">
        <f t="shared" si="8"/>
        <v>0.84288332964262813</v>
      </c>
      <c r="M28" s="65">
        <f t="shared" si="8"/>
        <v>0.83330720873013453</v>
      </c>
      <c r="N28" s="65">
        <f t="shared" si="8"/>
        <v>0.83349420712078315</v>
      </c>
      <c r="O28" s="65">
        <f t="shared" si="8"/>
        <v>0.83368273652007652</v>
      </c>
      <c r="P28" s="65">
        <f t="shared" si="8"/>
        <v>0.83387276391764675</v>
      </c>
      <c r="Q28" s="65">
        <f t="shared" si="8"/>
        <v>0.8270761266879928</v>
      </c>
      <c r="R28" s="65">
        <f t="shared" si="8"/>
        <v>0.827285612809876</v>
      </c>
      <c r="S28" s="65">
        <f t="shared" si="8"/>
        <v>0.82749664101851561</v>
      </c>
      <c r="T28" s="65">
        <f t="shared" si="8"/>
        <v>0.82770917689098855</v>
      </c>
    </row>
    <row r="29" spans="1:20" ht="15" customHeight="1" x14ac:dyDescent="0.2">
      <c r="B29" s="48"/>
    </row>
    <row r="30" spans="1:20" ht="15" customHeight="1" x14ac:dyDescent="0.2">
      <c r="B30" s="64" t="s">
        <v>88</v>
      </c>
      <c r="C30" s="45"/>
      <c r="E30" s="65">
        <f t="shared" ref="E30:T30" si="9">E13/E4</f>
        <v>0.90302817852110484</v>
      </c>
      <c r="F30" s="65">
        <f t="shared" si="9"/>
        <v>0.90306851760987183</v>
      </c>
      <c r="G30" s="65">
        <f t="shared" si="9"/>
        <v>0.90215824402315503</v>
      </c>
      <c r="H30" s="65">
        <f t="shared" si="9"/>
        <v>0.90220639403295677</v>
      </c>
      <c r="I30" s="65">
        <f t="shared" si="9"/>
        <v>0.89829929973394074</v>
      </c>
      <c r="J30" s="65">
        <f t="shared" si="9"/>
        <v>0.89834592163609739</v>
      </c>
      <c r="K30" s="65">
        <f t="shared" si="9"/>
        <v>0.89838695928455614</v>
      </c>
      <c r="L30" s="65">
        <f t="shared" si="9"/>
        <v>0.89842814504744206</v>
      </c>
      <c r="M30" s="65">
        <f t="shared" si="9"/>
        <v>0.89343136013509328</v>
      </c>
      <c r="N30" s="65">
        <f t="shared" si="9"/>
        <v>0.89348423454509363</v>
      </c>
      <c r="O30" s="65">
        <f t="shared" si="9"/>
        <v>0.89353735362497677</v>
      </c>
      <c r="P30" s="65">
        <f t="shared" si="9"/>
        <v>0.89359071094839704</v>
      </c>
      <c r="Q30" s="65">
        <f t="shared" si="9"/>
        <v>0.88665571613370919</v>
      </c>
      <c r="R30" s="65">
        <f t="shared" si="9"/>
        <v>0.88672609220525855</v>
      </c>
      <c r="S30" s="65">
        <f t="shared" si="9"/>
        <v>0.88679682843638219</v>
      </c>
      <c r="T30" s="65">
        <f t="shared" si="9"/>
        <v>0.88686791570997092</v>
      </c>
    </row>
    <row r="31" spans="1:20" ht="15" customHeight="1" x14ac:dyDescent="0.2">
      <c r="B31" s="64" t="s">
        <v>89</v>
      </c>
      <c r="C31" s="45"/>
      <c r="E31" s="65">
        <f t="shared" ref="E31:T31" si="10">E15/E6</f>
        <v>0.90296951299878647</v>
      </c>
      <c r="F31" s="65">
        <f t="shared" si="10"/>
        <v>0.90307481479547336</v>
      </c>
      <c r="G31" s="65">
        <f t="shared" si="10"/>
        <v>0.90216460034497914</v>
      </c>
      <c r="H31" s="65">
        <f t="shared" si="10"/>
        <v>0.90221274722669964</v>
      </c>
      <c r="I31" s="65">
        <f t="shared" si="10"/>
        <v>0.89830590675334843</v>
      </c>
      <c r="J31" s="65">
        <f t="shared" si="10"/>
        <v>0.89835252562669787</v>
      </c>
      <c r="K31" s="65">
        <f t="shared" si="10"/>
        <v>0.89839356060913245</v>
      </c>
      <c r="L31" s="65">
        <f t="shared" si="10"/>
        <v>0.89843474369637166</v>
      </c>
      <c r="M31" s="65">
        <f t="shared" si="10"/>
        <v>0.89343828340179654</v>
      </c>
      <c r="N31" s="65">
        <f t="shared" si="10"/>
        <v>0.89349115437679338</v>
      </c>
      <c r="O31" s="65">
        <f t="shared" si="10"/>
        <v>0.89354427000577819</v>
      </c>
      <c r="P31" s="65">
        <f t="shared" si="10"/>
        <v>0.89359762386282238</v>
      </c>
      <c r="Q31" s="65">
        <f t="shared" si="10"/>
        <v>0.88666307958235124</v>
      </c>
      <c r="R31" s="65">
        <f t="shared" si="10"/>
        <v>0.88673345108189594</v>
      </c>
      <c r="S31" s="65">
        <f t="shared" si="10"/>
        <v>0.88680418271761707</v>
      </c>
      <c r="T31" s="65">
        <f t="shared" si="10"/>
        <v>0.88687526537299766</v>
      </c>
    </row>
    <row r="32" spans="1:20" ht="15" customHeight="1" x14ac:dyDescent="0.2">
      <c r="C32" s="45"/>
      <c r="E32" s="54"/>
      <c r="F32" s="66"/>
      <c r="I32" s="65"/>
      <c r="J32" s="66"/>
      <c r="K32" s="66"/>
      <c r="L32" s="66"/>
      <c r="M32" s="66"/>
      <c r="N32" s="66"/>
      <c r="O32" s="66"/>
      <c r="P32" s="66"/>
      <c r="Q32" s="66"/>
      <c r="R32" s="66"/>
      <c r="S32" s="66"/>
      <c r="T32" s="66"/>
    </row>
  </sheetData>
  <phoneticPr fontId="0" type="noConversion"/>
  <printOptions horizontalCentered="1" gridLines="1" gridLinesSet="0"/>
  <pageMargins left="0.25" right="0.25" top="1" bottom="1" header="0.5" footer="0.5"/>
  <pageSetup orientation="landscape" horizontalDpi="300" verticalDpi="300"/>
  <headerFooter alignWithMargins="0">
    <oddFooter>&amp;L&amp;A&amp;CPage &amp;P</oddFooter>
  </headerFooter>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61"/>
  <sheetViews>
    <sheetView zoomScale="150" workbookViewId="0">
      <pane xSplit="3" ySplit="3" topLeftCell="D4" activePane="bottomRight" state="frozen"/>
      <selection pane="topRight" activeCell="D1" sqref="D1"/>
      <selection pane="bottomLeft" activeCell="A3" sqref="A3"/>
      <selection pane="bottomRight" activeCell="E17" sqref="E17"/>
    </sheetView>
  </sheetViews>
  <sheetFormatPr baseColWidth="10" defaultColWidth="9" defaultRowHeight="14" x14ac:dyDescent="0.2"/>
  <cols>
    <col min="1" max="1" width="8.33203125" style="44" customWidth="1"/>
    <col min="2" max="2" width="21.33203125" style="45" bestFit="1" customWidth="1"/>
    <col min="3" max="3" width="14.83203125" style="48" customWidth="1"/>
    <col min="4" max="4" width="2.33203125" style="48" customWidth="1"/>
    <col min="5" max="84" width="12.83203125" style="43" customWidth="1"/>
    <col min="85" max="16384" width="9" style="43"/>
  </cols>
  <sheetData>
    <row r="1" spans="1:84" s="209" customFormat="1" ht="24" x14ac:dyDescent="0.3">
      <c r="A1" s="441" t="str">
        <f>'Title Page'!$A$1</f>
        <v>ONEARTH MISSONX</v>
      </c>
      <c r="B1" s="441"/>
      <c r="C1" s="441"/>
    </row>
    <row r="2" spans="1:84" s="46" customFormat="1" x14ac:dyDescent="0.2">
      <c r="A2" s="60" t="s">
        <v>54</v>
      </c>
      <c r="C2" s="47" t="s">
        <v>53</v>
      </c>
      <c r="D2" s="47"/>
      <c r="E2" s="47" t="s">
        <v>64</v>
      </c>
      <c r="F2" s="47" t="s">
        <v>65</v>
      </c>
      <c r="G2" s="47" t="s">
        <v>66</v>
      </c>
      <c r="H2" s="47" t="s">
        <v>18</v>
      </c>
      <c r="I2" s="46" t="s">
        <v>64</v>
      </c>
      <c r="J2" s="46" t="s">
        <v>65</v>
      </c>
      <c r="K2" s="46" t="s">
        <v>66</v>
      </c>
      <c r="L2" s="46" t="s">
        <v>18</v>
      </c>
      <c r="M2" s="46" t="s">
        <v>64</v>
      </c>
      <c r="N2" s="46" t="s">
        <v>65</v>
      </c>
      <c r="O2" s="46" t="s">
        <v>66</v>
      </c>
      <c r="P2" s="46" t="s">
        <v>18</v>
      </c>
      <c r="Q2" s="46" t="s">
        <v>64</v>
      </c>
      <c r="R2" s="46" t="s">
        <v>65</v>
      </c>
      <c r="S2" s="46" t="s">
        <v>66</v>
      </c>
      <c r="T2" s="46" t="s">
        <v>18</v>
      </c>
      <c r="U2" s="46" t="s">
        <v>64</v>
      </c>
      <c r="V2" s="46" t="s">
        <v>65</v>
      </c>
      <c r="W2" s="46" t="s">
        <v>66</v>
      </c>
      <c r="X2" s="46" t="s">
        <v>18</v>
      </c>
      <c r="Y2" s="46" t="s">
        <v>64</v>
      </c>
      <c r="Z2" s="46" t="s">
        <v>65</v>
      </c>
      <c r="AA2" s="46" t="s">
        <v>66</v>
      </c>
      <c r="AB2" s="46" t="s">
        <v>18</v>
      </c>
      <c r="AC2" s="46" t="s">
        <v>64</v>
      </c>
      <c r="AD2" s="46" t="s">
        <v>65</v>
      </c>
      <c r="AE2" s="46" t="s">
        <v>66</v>
      </c>
      <c r="AF2" s="46" t="s">
        <v>18</v>
      </c>
      <c r="AG2" s="46" t="s">
        <v>64</v>
      </c>
      <c r="AH2" s="46" t="s">
        <v>65</v>
      </c>
      <c r="AI2" s="46" t="s">
        <v>66</v>
      </c>
      <c r="AJ2" s="46" t="s">
        <v>18</v>
      </c>
      <c r="AK2" s="46" t="s">
        <v>64</v>
      </c>
      <c r="AL2" s="46" t="s">
        <v>65</v>
      </c>
      <c r="AM2" s="46" t="s">
        <v>66</v>
      </c>
      <c r="AN2" s="46" t="s">
        <v>18</v>
      </c>
      <c r="AO2" s="46" t="s">
        <v>64</v>
      </c>
      <c r="AP2" s="46" t="s">
        <v>65</v>
      </c>
      <c r="AQ2" s="46" t="s">
        <v>66</v>
      </c>
      <c r="AR2" s="46" t="s">
        <v>18</v>
      </c>
      <c r="AS2" s="46" t="s">
        <v>64</v>
      </c>
      <c r="AT2" s="46" t="s">
        <v>65</v>
      </c>
      <c r="AU2" s="46" t="s">
        <v>66</v>
      </c>
      <c r="AV2" s="46" t="s">
        <v>18</v>
      </c>
      <c r="AW2" s="46" t="s">
        <v>64</v>
      </c>
      <c r="AX2" s="46" t="s">
        <v>65</v>
      </c>
      <c r="AY2" s="46" t="s">
        <v>66</v>
      </c>
      <c r="AZ2" s="46" t="s">
        <v>18</v>
      </c>
      <c r="BA2" s="46" t="s">
        <v>64</v>
      </c>
      <c r="BB2" s="46" t="s">
        <v>65</v>
      </c>
      <c r="BC2" s="46" t="s">
        <v>66</v>
      </c>
      <c r="BD2" s="46" t="s">
        <v>18</v>
      </c>
      <c r="BE2" s="46" t="s">
        <v>64</v>
      </c>
      <c r="BF2" s="46" t="s">
        <v>65</v>
      </c>
      <c r="BG2" s="46" t="s">
        <v>66</v>
      </c>
      <c r="BH2" s="46" t="s">
        <v>18</v>
      </c>
      <c r="BI2" s="46" t="s">
        <v>64</v>
      </c>
      <c r="BJ2" s="46" t="s">
        <v>65</v>
      </c>
      <c r="BK2" s="46" t="s">
        <v>66</v>
      </c>
      <c r="BL2" s="46" t="s">
        <v>18</v>
      </c>
      <c r="BM2" s="46" t="s">
        <v>64</v>
      </c>
      <c r="BN2" s="46" t="s">
        <v>65</v>
      </c>
      <c r="BO2" s="46" t="s">
        <v>66</v>
      </c>
      <c r="BP2" s="46" t="s">
        <v>18</v>
      </c>
      <c r="BQ2" s="46" t="s">
        <v>64</v>
      </c>
      <c r="BR2" s="46" t="s">
        <v>65</v>
      </c>
      <c r="BS2" s="46" t="s">
        <v>66</v>
      </c>
      <c r="BT2" s="46" t="s">
        <v>18</v>
      </c>
      <c r="BU2" s="46" t="s">
        <v>64</v>
      </c>
      <c r="BV2" s="46" t="s">
        <v>65</v>
      </c>
      <c r="BW2" s="46" t="s">
        <v>66</v>
      </c>
      <c r="BX2" s="46" t="s">
        <v>18</v>
      </c>
      <c r="BY2" s="46" t="s">
        <v>64</v>
      </c>
      <c r="BZ2" s="46" t="s">
        <v>65</v>
      </c>
      <c r="CA2" s="46" t="s">
        <v>66</v>
      </c>
      <c r="CB2" s="46" t="s">
        <v>18</v>
      </c>
      <c r="CC2" s="46" t="s">
        <v>64</v>
      </c>
      <c r="CD2" s="46" t="s">
        <v>65</v>
      </c>
      <c r="CE2" s="46" t="s">
        <v>66</v>
      </c>
      <c r="CF2" s="46" t="s">
        <v>18</v>
      </c>
    </row>
    <row r="3" spans="1:84" s="46" customFormat="1" x14ac:dyDescent="0.2">
      <c r="E3" s="46" t="s">
        <v>43</v>
      </c>
      <c r="F3" s="46" t="s">
        <v>43</v>
      </c>
      <c r="G3" s="46" t="s">
        <v>43</v>
      </c>
      <c r="H3" s="46" t="s">
        <v>43</v>
      </c>
      <c r="I3" s="46" t="s">
        <v>47</v>
      </c>
      <c r="J3" s="46" t="s">
        <v>47</v>
      </c>
      <c r="K3" s="46" t="s">
        <v>47</v>
      </c>
      <c r="L3" s="46" t="s">
        <v>47</v>
      </c>
      <c r="M3" s="46" t="s">
        <v>48</v>
      </c>
      <c r="N3" s="46" t="s">
        <v>48</v>
      </c>
      <c r="O3" s="46" t="s">
        <v>48</v>
      </c>
      <c r="P3" s="46" t="s">
        <v>48</v>
      </c>
      <c r="Q3" s="46" t="s">
        <v>49</v>
      </c>
      <c r="R3" s="46" t="s">
        <v>49</v>
      </c>
      <c r="S3" s="46" t="s">
        <v>49</v>
      </c>
      <c r="T3" s="46" t="s">
        <v>49</v>
      </c>
      <c r="U3" s="46" t="s">
        <v>193</v>
      </c>
      <c r="V3" s="46" t="s">
        <v>193</v>
      </c>
      <c r="W3" s="46" t="s">
        <v>193</v>
      </c>
      <c r="X3" s="46" t="s">
        <v>193</v>
      </c>
      <c r="Y3" s="46" t="s">
        <v>268</v>
      </c>
      <c r="Z3" s="46" t="s">
        <v>268</v>
      </c>
      <c r="AA3" s="46" t="s">
        <v>268</v>
      </c>
      <c r="AB3" s="46" t="s">
        <v>268</v>
      </c>
      <c r="AC3" s="46" t="s">
        <v>269</v>
      </c>
      <c r="AD3" s="46" t="s">
        <v>269</v>
      </c>
      <c r="AE3" s="46" t="s">
        <v>269</v>
      </c>
      <c r="AF3" s="46" t="s">
        <v>269</v>
      </c>
      <c r="AG3" s="46" t="s">
        <v>270</v>
      </c>
      <c r="AH3" s="46" t="s">
        <v>270</v>
      </c>
      <c r="AI3" s="46" t="s">
        <v>270</v>
      </c>
      <c r="AJ3" s="46" t="s">
        <v>270</v>
      </c>
      <c r="AK3" s="46" t="s">
        <v>271</v>
      </c>
      <c r="AL3" s="46" t="s">
        <v>271</v>
      </c>
      <c r="AM3" s="46" t="s">
        <v>271</v>
      </c>
      <c r="AN3" s="46" t="s">
        <v>271</v>
      </c>
      <c r="AO3" s="46" t="s">
        <v>272</v>
      </c>
      <c r="AP3" s="46" t="s">
        <v>272</v>
      </c>
      <c r="AQ3" s="46" t="s">
        <v>272</v>
      </c>
      <c r="AR3" s="46" t="s">
        <v>272</v>
      </c>
      <c r="AS3" s="46" t="s">
        <v>274</v>
      </c>
      <c r="AT3" s="46" t="s">
        <v>274</v>
      </c>
      <c r="AU3" s="46" t="s">
        <v>274</v>
      </c>
      <c r="AV3" s="46" t="s">
        <v>274</v>
      </c>
      <c r="AW3" s="46" t="s">
        <v>275</v>
      </c>
      <c r="AX3" s="46" t="s">
        <v>275</v>
      </c>
      <c r="AY3" s="46" t="s">
        <v>275</v>
      </c>
      <c r="AZ3" s="46" t="s">
        <v>275</v>
      </c>
      <c r="BA3" s="46" t="s">
        <v>276</v>
      </c>
      <c r="BB3" s="46" t="s">
        <v>276</v>
      </c>
      <c r="BC3" s="46" t="s">
        <v>276</v>
      </c>
      <c r="BD3" s="46" t="s">
        <v>276</v>
      </c>
      <c r="BE3" s="46" t="s">
        <v>277</v>
      </c>
      <c r="BF3" s="46" t="s">
        <v>277</v>
      </c>
      <c r="BG3" s="46" t="s">
        <v>277</v>
      </c>
      <c r="BH3" s="46" t="s">
        <v>277</v>
      </c>
      <c r="BI3" s="46" t="s">
        <v>278</v>
      </c>
      <c r="BJ3" s="46" t="s">
        <v>278</v>
      </c>
      <c r="BK3" s="46" t="s">
        <v>278</v>
      </c>
      <c r="BL3" s="46" t="s">
        <v>278</v>
      </c>
      <c r="BM3" s="46" t="s">
        <v>279</v>
      </c>
      <c r="BN3" s="46" t="s">
        <v>279</v>
      </c>
      <c r="BO3" s="46" t="s">
        <v>279</v>
      </c>
      <c r="BP3" s="46" t="s">
        <v>279</v>
      </c>
      <c r="BQ3" s="46" t="s">
        <v>280</v>
      </c>
      <c r="BR3" s="46" t="s">
        <v>280</v>
      </c>
      <c r="BS3" s="46" t="s">
        <v>280</v>
      </c>
      <c r="BT3" s="46" t="s">
        <v>280</v>
      </c>
      <c r="BU3" s="46" t="s">
        <v>281</v>
      </c>
      <c r="BV3" s="46" t="s">
        <v>281</v>
      </c>
      <c r="BW3" s="46" t="s">
        <v>281</v>
      </c>
      <c r="BX3" s="46" t="s">
        <v>281</v>
      </c>
      <c r="BY3" s="46" t="s">
        <v>282</v>
      </c>
      <c r="BZ3" s="46" t="s">
        <v>282</v>
      </c>
      <c r="CA3" s="46" t="s">
        <v>282</v>
      </c>
      <c r="CB3" s="46" t="s">
        <v>282</v>
      </c>
      <c r="CC3" s="46" t="s">
        <v>283</v>
      </c>
      <c r="CD3" s="46" t="s">
        <v>283</v>
      </c>
      <c r="CE3" s="46" t="s">
        <v>283</v>
      </c>
      <c r="CF3" s="46" t="s">
        <v>283</v>
      </c>
    </row>
    <row r="4" spans="1:84" s="46" customFormat="1" x14ac:dyDescent="0.2">
      <c r="A4" s="440" t="s">
        <v>160</v>
      </c>
      <c r="B4" s="440"/>
    </row>
    <row r="5" spans="1:84" s="45" customFormat="1" x14ac:dyDescent="0.2">
      <c r="A5" s="45" t="s">
        <v>381</v>
      </c>
      <c r="B5" s="45" t="s">
        <v>351</v>
      </c>
      <c r="C5" s="85" t="s">
        <v>406</v>
      </c>
      <c r="E5" s="27">
        <f>'Coverage Calculations - Value'!C9</f>
        <v>100</v>
      </c>
      <c r="F5" s="307">
        <f t="shared" ref="F5:F11" si="0">E5</f>
        <v>100</v>
      </c>
      <c r="G5" s="27">
        <f t="shared" ref="G5:I11" si="1">E5</f>
        <v>100</v>
      </c>
      <c r="H5" s="27">
        <f t="shared" si="1"/>
        <v>100</v>
      </c>
      <c r="I5" s="307">
        <f t="shared" si="1"/>
        <v>100</v>
      </c>
      <c r="J5" s="307">
        <f t="shared" ref="J5:J11" si="2">H5</f>
        <v>100</v>
      </c>
      <c r="K5" s="307">
        <f t="shared" ref="K5:K11" si="3">I5</f>
        <v>100</v>
      </c>
      <c r="L5" s="307">
        <f t="shared" ref="L5:L11" si="4">J5</f>
        <v>100</v>
      </c>
      <c r="M5" s="307">
        <f t="shared" ref="M5:M11" si="5">K5</f>
        <v>100</v>
      </c>
      <c r="N5" s="307">
        <f t="shared" ref="N5:N11" si="6">L5</f>
        <v>100</v>
      </c>
      <c r="O5" s="307">
        <f t="shared" ref="O5:O11" si="7">M5</f>
        <v>100</v>
      </c>
      <c r="P5" s="307">
        <f t="shared" ref="P5:P11" si="8">N5</f>
        <v>100</v>
      </c>
      <c r="Q5" s="307">
        <f t="shared" ref="Q5:Q11" si="9">O5</f>
        <v>100</v>
      </c>
      <c r="R5" s="307">
        <f t="shared" ref="R5:R11" si="10">P5</f>
        <v>100</v>
      </c>
      <c r="S5" s="307">
        <f t="shared" ref="S5:S11" si="11">Q5</f>
        <v>100</v>
      </c>
      <c r="T5" s="307">
        <f t="shared" ref="T5:T11" si="12">R5</f>
        <v>100</v>
      </c>
      <c r="U5" s="307">
        <f t="shared" ref="U5:U11" si="13">S5</f>
        <v>100</v>
      </c>
      <c r="V5" s="307">
        <f t="shared" ref="V5:V11" si="14">T5</f>
        <v>100</v>
      </c>
      <c r="W5" s="307">
        <f t="shared" ref="W5:W11" si="15">U5</f>
        <v>100</v>
      </c>
      <c r="X5" s="307">
        <f t="shared" ref="X5:X11" si="16">V5</f>
        <v>100</v>
      </c>
      <c r="Y5" s="307">
        <f t="shared" ref="Y5:Y11" si="17">W5</f>
        <v>100</v>
      </c>
      <c r="Z5" s="307">
        <f t="shared" ref="Z5:Z11" si="18">X5</f>
        <v>100</v>
      </c>
      <c r="AA5" s="307">
        <f t="shared" ref="AA5:AA11" si="19">Y5</f>
        <v>100</v>
      </c>
      <c r="AB5" s="307">
        <f t="shared" ref="AB5:AB11" si="20">Z5</f>
        <v>100</v>
      </c>
      <c r="AC5" s="307">
        <f t="shared" ref="AC5:AC11" si="21">AA5</f>
        <v>100</v>
      </c>
      <c r="AD5" s="307">
        <f t="shared" ref="AD5:AD11" si="22">AB5</f>
        <v>100</v>
      </c>
      <c r="AE5" s="307">
        <f t="shared" ref="AE5:AE11" si="23">AC5</f>
        <v>100</v>
      </c>
      <c r="AF5" s="307">
        <f t="shared" ref="AF5:AF11" si="24">AD5</f>
        <v>100</v>
      </c>
      <c r="AG5" s="307">
        <f t="shared" ref="AG5:AG11" si="25">AE5</f>
        <v>100</v>
      </c>
      <c r="AH5" s="307">
        <f t="shared" ref="AH5:AH11" si="26">AF5</f>
        <v>100</v>
      </c>
      <c r="AI5" s="307">
        <f t="shared" ref="AI5:AI11" si="27">AG5</f>
        <v>100</v>
      </c>
      <c r="AJ5" s="307">
        <f t="shared" ref="AJ5:AJ11" si="28">AH5</f>
        <v>100</v>
      </c>
      <c r="AK5" s="307">
        <f t="shared" ref="AK5:AK11" si="29">AI5</f>
        <v>100</v>
      </c>
      <c r="AL5" s="307">
        <f t="shared" ref="AL5:AL11" si="30">AJ5</f>
        <v>100</v>
      </c>
      <c r="AM5" s="307">
        <f t="shared" ref="AM5:AM11" si="31">AK5</f>
        <v>100</v>
      </c>
      <c r="AN5" s="307">
        <f t="shared" ref="AN5:AN11" si="32">AL5</f>
        <v>100</v>
      </c>
      <c r="AO5" s="307">
        <f t="shared" ref="AO5:AO11" si="33">AM5</f>
        <v>100</v>
      </c>
      <c r="AP5" s="307">
        <f t="shared" ref="AP5:AP11" si="34">AN5</f>
        <v>100</v>
      </c>
      <c r="AQ5" s="307">
        <f t="shared" ref="AQ5:AQ11" si="35">AO5</f>
        <v>100</v>
      </c>
      <c r="AR5" s="307">
        <f t="shared" ref="AR5:AR11" si="36">AP5</f>
        <v>100</v>
      </c>
      <c r="AS5" s="307">
        <f t="shared" ref="AS5:AS11" si="37">AQ5</f>
        <v>100</v>
      </c>
      <c r="AT5" s="307">
        <f t="shared" ref="AT5:AT11" si="38">AR5</f>
        <v>100</v>
      </c>
      <c r="AU5" s="307">
        <f t="shared" ref="AU5:AU11" si="39">AS5</f>
        <v>100</v>
      </c>
      <c r="AV5" s="307">
        <f t="shared" ref="AV5:AV11" si="40">AT5</f>
        <v>100</v>
      </c>
      <c r="AW5" s="307">
        <f t="shared" ref="AW5:AW11" si="41">AU5</f>
        <v>100</v>
      </c>
      <c r="AX5" s="307">
        <f t="shared" ref="AX5:AX11" si="42">AV5</f>
        <v>100</v>
      </c>
      <c r="AY5" s="307">
        <f t="shared" ref="AY5:AY11" si="43">AW5</f>
        <v>100</v>
      </c>
      <c r="AZ5" s="307">
        <f t="shared" ref="AZ5:AZ11" si="44">AX5</f>
        <v>100</v>
      </c>
      <c r="BA5" s="307">
        <f t="shared" ref="BA5:BA11" si="45">AY5</f>
        <v>100</v>
      </c>
      <c r="BB5" s="307">
        <f t="shared" ref="BB5:BB11" si="46">AZ5</f>
        <v>100</v>
      </c>
      <c r="BC5" s="307">
        <f t="shared" ref="BC5:BC11" si="47">BA5</f>
        <v>100</v>
      </c>
      <c r="BD5" s="307">
        <f t="shared" ref="BD5:BD11" si="48">BB5</f>
        <v>100</v>
      </c>
      <c r="BE5" s="307">
        <f t="shared" ref="BE5:BE11" si="49">BC5</f>
        <v>100</v>
      </c>
      <c r="BF5" s="307">
        <f t="shared" ref="BF5:BF11" si="50">BD5</f>
        <v>100</v>
      </c>
      <c r="BG5" s="307">
        <f t="shared" ref="BG5:BG11" si="51">BE5</f>
        <v>100</v>
      </c>
      <c r="BH5" s="307">
        <f t="shared" ref="BH5:BH11" si="52">BF5</f>
        <v>100</v>
      </c>
      <c r="BI5" s="307">
        <f t="shared" ref="BI5:BI11" si="53">BG5</f>
        <v>100</v>
      </c>
      <c r="BJ5" s="307">
        <f t="shared" ref="BJ5:BJ11" si="54">BH5</f>
        <v>100</v>
      </c>
      <c r="BK5" s="307">
        <f t="shared" ref="BK5:BK11" si="55">BI5</f>
        <v>100</v>
      </c>
      <c r="BL5" s="307">
        <f t="shared" ref="BL5:BL11" si="56">BJ5</f>
        <v>100</v>
      </c>
      <c r="BM5" s="307">
        <f t="shared" ref="BM5:BM11" si="57">BK5</f>
        <v>100</v>
      </c>
      <c r="BN5" s="307">
        <f t="shared" ref="BN5:BN11" si="58">BL5</f>
        <v>100</v>
      </c>
      <c r="BO5" s="307">
        <f t="shared" ref="BO5:BO11" si="59">BM5</f>
        <v>100</v>
      </c>
      <c r="BP5" s="307">
        <f t="shared" ref="BP5:BP11" si="60">BN5</f>
        <v>100</v>
      </c>
      <c r="BQ5" s="307">
        <f t="shared" ref="BQ5:BQ11" si="61">BO5</f>
        <v>100</v>
      </c>
      <c r="BR5" s="307">
        <f t="shared" ref="BR5:BR11" si="62">BP5</f>
        <v>100</v>
      </c>
      <c r="BS5" s="307">
        <f t="shared" ref="BS5:BS11" si="63">BQ5</f>
        <v>100</v>
      </c>
      <c r="BT5" s="307">
        <f t="shared" ref="BT5:BT11" si="64">BR5</f>
        <v>100</v>
      </c>
      <c r="BU5" s="307">
        <f t="shared" ref="BU5:BU11" si="65">BS5</f>
        <v>100</v>
      </c>
      <c r="BV5" s="307">
        <f t="shared" ref="BV5:BV11" si="66">BT5</f>
        <v>100</v>
      </c>
      <c r="BW5" s="307">
        <f t="shared" ref="BW5:BW11" si="67">BU5</f>
        <v>100</v>
      </c>
      <c r="BX5" s="307">
        <f t="shared" ref="BX5:BX11" si="68">BV5</f>
        <v>100</v>
      </c>
      <c r="BY5" s="307">
        <f t="shared" ref="BY5:BY11" si="69">BW5</f>
        <v>100</v>
      </c>
      <c r="BZ5" s="307">
        <f t="shared" ref="BZ5:BZ11" si="70">BX5</f>
        <v>100</v>
      </c>
      <c r="CA5" s="307">
        <f t="shared" ref="CA5:CA11" si="71">BY5</f>
        <v>100</v>
      </c>
      <c r="CB5" s="307">
        <f t="shared" ref="CB5:CB11" si="72">BZ5</f>
        <v>100</v>
      </c>
      <c r="CC5" s="307">
        <f t="shared" ref="CC5:CC11" si="73">CA5</f>
        <v>100</v>
      </c>
      <c r="CD5" s="307">
        <f t="shared" ref="CD5:CD11" si="74">CB5</f>
        <v>100</v>
      </c>
      <c r="CE5" s="307">
        <f t="shared" ref="CE5:CE11" si="75">CC5</f>
        <v>100</v>
      </c>
      <c r="CF5" s="307">
        <f t="shared" ref="CF5:CF11" si="76">CD5</f>
        <v>100</v>
      </c>
    </row>
    <row r="6" spans="1:84" s="45" customFormat="1" x14ac:dyDescent="0.2">
      <c r="A6" s="45" t="s">
        <v>380</v>
      </c>
      <c r="B6" s="45" t="s">
        <v>352</v>
      </c>
      <c r="C6" s="85" t="s">
        <v>406</v>
      </c>
      <c r="E6" s="27">
        <f>'Coverage Calculations - Value'!C10</f>
        <v>800</v>
      </c>
      <c r="F6" s="27">
        <f t="shared" si="0"/>
        <v>800</v>
      </c>
      <c r="G6" s="27">
        <f t="shared" si="1"/>
        <v>800</v>
      </c>
      <c r="H6" s="27">
        <f t="shared" si="1"/>
        <v>800</v>
      </c>
      <c r="I6" s="307">
        <f t="shared" si="1"/>
        <v>800</v>
      </c>
      <c r="J6" s="307">
        <f t="shared" si="2"/>
        <v>800</v>
      </c>
      <c r="K6" s="307">
        <f t="shared" si="3"/>
        <v>800</v>
      </c>
      <c r="L6" s="307">
        <f t="shared" si="4"/>
        <v>800</v>
      </c>
      <c r="M6" s="307">
        <f t="shared" si="5"/>
        <v>800</v>
      </c>
      <c r="N6" s="307">
        <f t="shared" si="6"/>
        <v>800</v>
      </c>
      <c r="O6" s="307">
        <f t="shared" si="7"/>
        <v>800</v>
      </c>
      <c r="P6" s="307">
        <f t="shared" si="8"/>
        <v>800</v>
      </c>
      <c r="Q6" s="307">
        <f t="shared" si="9"/>
        <v>800</v>
      </c>
      <c r="R6" s="307">
        <f t="shared" si="10"/>
        <v>800</v>
      </c>
      <c r="S6" s="307">
        <f t="shared" si="11"/>
        <v>800</v>
      </c>
      <c r="T6" s="307">
        <f t="shared" si="12"/>
        <v>800</v>
      </c>
      <c r="U6" s="307">
        <f t="shared" si="13"/>
        <v>800</v>
      </c>
      <c r="V6" s="307">
        <f t="shared" si="14"/>
        <v>800</v>
      </c>
      <c r="W6" s="307">
        <f t="shared" si="15"/>
        <v>800</v>
      </c>
      <c r="X6" s="307">
        <f t="shared" si="16"/>
        <v>800</v>
      </c>
      <c r="Y6" s="307">
        <f t="shared" si="17"/>
        <v>800</v>
      </c>
      <c r="Z6" s="307">
        <f t="shared" si="18"/>
        <v>800</v>
      </c>
      <c r="AA6" s="307">
        <f t="shared" si="19"/>
        <v>800</v>
      </c>
      <c r="AB6" s="307">
        <f t="shared" si="20"/>
        <v>800</v>
      </c>
      <c r="AC6" s="307">
        <f t="shared" si="21"/>
        <v>800</v>
      </c>
      <c r="AD6" s="307">
        <f t="shared" si="22"/>
        <v>800</v>
      </c>
      <c r="AE6" s="307">
        <f t="shared" si="23"/>
        <v>800</v>
      </c>
      <c r="AF6" s="307">
        <f t="shared" si="24"/>
        <v>800</v>
      </c>
      <c r="AG6" s="307">
        <f t="shared" si="25"/>
        <v>800</v>
      </c>
      <c r="AH6" s="307">
        <f t="shared" si="26"/>
        <v>800</v>
      </c>
      <c r="AI6" s="307">
        <f t="shared" si="27"/>
        <v>800</v>
      </c>
      <c r="AJ6" s="307">
        <f t="shared" si="28"/>
        <v>800</v>
      </c>
      <c r="AK6" s="307">
        <f t="shared" si="29"/>
        <v>800</v>
      </c>
      <c r="AL6" s="307">
        <f t="shared" si="30"/>
        <v>800</v>
      </c>
      <c r="AM6" s="307">
        <f t="shared" si="31"/>
        <v>800</v>
      </c>
      <c r="AN6" s="307">
        <f t="shared" si="32"/>
        <v>800</v>
      </c>
      <c r="AO6" s="307">
        <f t="shared" si="33"/>
        <v>800</v>
      </c>
      <c r="AP6" s="307">
        <f t="shared" si="34"/>
        <v>800</v>
      </c>
      <c r="AQ6" s="307">
        <f t="shared" si="35"/>
        <v>800</v>
      </c>
      <c r="AR6" s="307">
        <f t="shared" si="36"/>
        <v>800</v>
      </c>
      <c r="AS6" s="307">
        <f t="shared" si="37"/>
        <v>800</v>
      </c>
      <c r="AT6" s="307">
        <f t="shared" si="38"/>
        <v>800</v>
      </c>
      <c r="AU6" s="307">
        <f t="shared" si="39"/>
        <v>800</v>
      </c>
      <c r="AV6" s="307">
        <f t="shared" si="40"/>
        <v>800</v>
      </c>
      <c r="AW6" s="307">
        <f t="shared" si="41"/>
        <v>800</v>
      </c>
      <c r="AX6" s="307">
        <f t="shared" si="42"/>
        <v>800</v>
      </c>
      <c r="AY6" s="307">
        <f t="shared" si="43"/>
        <v>800</v>
      </c>
      <c r="AZ6" s="307">
        <f t="shared" si="44"/>
        <v>800</v>
      </c>
      <c r="BA6" s="307">
        <f t="shared" si="45"/>
        <v>800</v>
      </c>
      <c r="BB6" s="307">
        <f t="shared" si="46"/>
        <v>800</v>
      </c>
      <c r="BC6" s="307">
        <f t="shared" si="47"/>
        <v>800</v>
      </c>
      <c r="BD6" s="307">
        <f t="shared" si="48"/>
        <v>800</v>
      </c>
      <c r="BE6" s="307">
        <f t="shared" si="49"/>
        <v>800</v>
      </c>
      <c r="BF6" s="307">
        <f t="shared" si="50"/>
        <v>800</v>
      </c>
      <c r="BG6" s="307">
        <f t="shared" si="51"/>
        <v>800</v>
      </c>
      <c r="BH6" s="307">
        <f t="shared" si="52"/>
        <v>800</v>
      </c>
      <c r="BI6" s="307">
        <f t="shared" si="53"/>
        <v>800</v>
      </c>
      <c r="BJ6" s="307">
        <f t="shared" si="54"/>
        <v>800</v>
      </c>
      <c r="BK6" s="307">
        <f t="shared" si="55"/>
        <v>800</v>
      </c>
      <c r="BL6" s="307">
        <f t="shared" si="56"/>
        <v>800</v>
      </c>
      <c r="BM6" s="307">
        <f t="shared" si="57"/>
        <v>800</v>
      </c>
      <c r="BN6" s="307">
        <f t="shared" si="58"/>
        <v>800</v>
      </c>
      <c r="BO6" s="307">
        <f t="shared" si="59"/>
        <v>800</v>
      </c>
      <c r="BP6" s="307">
        <f t="shared" si="60"/>
        <v>800</v>
      </c>
      <c r="BQ6" s="307">
        <f t="shared" si="61"/>
        <v>800</v>
      </c>
      <c r="BR6" s="307">
        <f t="shared" si="62"/>
        <v>800</v>
      </c>
      <c r="BS6" s="307">
        <f t="shared" si="63"/>
        <v>800</v>
      </c>
      <c r="BT6" s="307">
        <f t="shared" si="64"/>
        <v>800</v>
      </c>
      <c r="BU6" s="307">
        <f t="shared" si="65"/>
        <v>800</v>
      </c>
      <c r="BV6" s="307">
        <f t="shared" si="66"/>
        <v>800</v>
      </c>
      <c r="BW6" s="307">
        <f t="shared" si="67"/>
        <v>800</v>
      </c>
      <c r="BX6" s="307">
        <f t="shared" si="68"/>
        <v>800</v>
      </c>
      <c r="BY6" s="307">
        <f t="shared" si="69"/>
        <v>800</v>
      </c>
      <c r="BZ6" s="307">
        <f t="shared" si="70"/>
        <v>800</v>
      </c>
      <c r="CA6" s="307">
        <f t="shared" si="71"/>
        <v>800</v>
      </c>
      <c r="CB6" s="307">
        <f t="shared" si="72"/>
        <v>800</v>
      </c>
      <c r="CC6" s="307">
        <f t="shared" si="73"/>
        <v>800</v>
      </c>
      <c r="CD6" s="307">
        <f t="shared" si="74"/>
        <v>800</v>
      </c>
      <c r="CE6" s="307">
        <f t="shared" si="75"/>
        <v>800</v>
      </c>
      <c r="CF6" s="307">
        <f t="shared" si="76"/>
        <v>800</v>
      </c>
    </row>
    <row r="7" spans="1:84" s="45" customFormat="1" x14ac:dyDescent="0.2">
      <c r="A7" s="45" t="s">
        <v>380</v>
      </c>
      <c r="B7" s="368" t="s">
        <v>353</v>
      </c>
      <c r="C7" s="85" t="s">
        <v>406</v>
      </c>
      <c r="E7" s="27">
        <f>'Coverage Calculations - Value'!C11</f>
        <v>800</v>
      </c>
      <c r="F7" s="27">
        <f t="shared" si="0"/>
        <v>800</v>
      </c>
      <c r="G7" s="27">
        <f t="shared" si="1"/>
        <v>800</v>
      </c>
      <c r="H7" s="27">
        <f t="shared" si="1"/>
        <v>800</v>
      </c>
      <c r="I7" s="27">
        <f t="shared" si="1"/>
        <v>800</v>
      </c>
      <c r="J7" s="27">
        <f t="shared" si="2"/>
        <v>800</v>
      </c>
      <c r="K7" s="27">
        <f t="shared" si="3"/>
        <v>800</v>
      </c>
      <c r="L7" s="27">
        <f t="shared" si="4"/>
        <v>800</v>
      </c>
      <c r="M7" s="27">
        <f t="shared" si="5"/>
        <v>800</v>
      </c>
      <c r="N7" s="27">
        <f t="shared" si="6"/>
        <v>800</v>
      </c>
      <c r="O7" s="27">
        <f t="shared" si="7"/>
        <v>800</v>
      </c>
      <c r="P7" s="27">
        <f t="shared" si="8"/>
        <v>800</v>
      </c>
      <c r="Q7" s="27">
        <f t="shared" si="9"/>
        <v>800</v>
      </c>
      <c r="R7" s="27">
        <f t="shared" si="10"/>
        <v>800</v>
      </c>
      <c r="S7" s="27">
        <f t="shared" si="11"/>
        <v>800</v>
      </c>
      <c r="T7" s="27">
        <f t="shared" si="12"/>
        <v>800</v>
      </c>
      <c r="U7" s="27">
        <f t="shared" si="13"/>
        <v>800</v>
      </c>
      <c r="V7" s="27">
        <f t="shared" si="14"/>
        <v>800</v>
      </c>
      <c r="W7" s="27">
        <f t="shared" si="15"/>
        <v>800</v>
      </c>
      <c r="X7" s="27">
        <f t="shared" si="16"/>
        <v>800</v>
      </c>
      <c r="Y7" s="27">
        <f t="shared" si="17"/>
        <v>800</v>
      </c>
      <c r="Z7" s="27">
        <f t="shared" si="18"/>
        <v>800</v>
      </c>
      <c r="AA7" s="27">
        <f t="shared" si="19"/>
        <v>800</v>
      </c>
      <c r="AB7" s="27">
        <f t="shared" si="20"/>
        <v>800</v>
      </c>
      <c r="AC7" s="27">
        <f t="shared" si="21"/>
        <v>800</v>
      </c>
      <c r="AD7" s="27">
        <f t="shared" si="22"/>
        <v>800</v>
      </c>
      <c r="AE7" s="27">
        <f t="shared" si="23"/>
        <v>800</v>
      </c>
      <c r="AF7" s="27">
        <f t="shared" si="24"/>
        <v>800</v>
      </c>
      <c r="AG7" s="27">
        <f t="shared" si="25"/>
        <v>800</v>
      </c>
      <c r="AH7" s="27">
        <f t="shared" si="26"/>
        <v>800</v>
      </c>
      <c r="AI7" s="27">
        <f t="shared" si="27"/>
        <v>800</v>
      </c>
      <c r="AJ7" s="27">
        <f t="shared" si="28"/>
        <v>800</v>
      </c>
      <c r="AK7" s="27">
        <f t="shared" si="29"/>
        <v>800</v>
      </c>
      <c r="AL7" s="27">
        <f t="shared" si="30"/>
        <v>800</v>
      </c>
      <c r="AM7" s="27">
        <f t="shared" si="31"/>
        <v>800</v>
      </c>
      <c r="AN7" s="27">
        <f t="shared" si="32"/>
        <v>800</v>
      </c>
      <c r="AO7" s="27">
        <f t="shared" si="33"/>
        <v>800</v>
      </c>
      <c r="AP7" s="27">
        <f t="shared" si="34"/>
        <v>800</v>
      </c>
      <c r="AQ7" s="27">
        <f t="shared" si="35"/>
        <v>800</v>
      </c>
      <c r="AR7" s="27">
        <f t="shared" si="36"/>
        <v>800</v>
      </c>
      <c r="AS7" s="27">
        <f t="shared" si="37"/>
        <v>800</v>
      </c>
      <c r="AT7" s="27">
        <f t="shared" si="38"/>
        <v>800</v>
      </c>
      <c r="AU7" s="27">
        <f t="shared" si="39"/>
        <v>800</v>
      </c>
      <c r="AV7" s="27">
        <f t="shared" si="40"/>
        <v>800</v>
      </c>
      <c r="AW7" s="27">
        <f t="shared" si="41"/>
        <v>800</v>
      </c>
      <c r="AX7" s="27">
        <f t="shared" si="42"/>
        <v>800</v>
      </c>
      <c r="AY7" s="27">
        <f t="shared" si="43"/>
        <v>800</v>
      </c>
      <c r="AZ7" s="27">
        <f t="shared" si="44"/>
        <v>800</v>
      </c>
      <c r="BA7" s="27">
        <f t="shared" si="45"/>
        <v>800</v>
      </c>
      <c r="BB7" s="27">
        <f t="shared" si="46"/>
        <v>800</v>
      </c>
      <c r="BC7" s="27">
        <f t="shared" si="47"/>
        <v>800</v>
      </c>
      <c r="BD7" s="27">
        <f t="shared" si="48"/>
        <v>800</v>
      </c>
      <c r="BE7" s="27">
        <f t="shared" si="49"/>
        <v>800</v>
      </c>
      <c r="BF7" s="27">
        <f t="shared" si="50"/>
        <v>800</v>
      </c>
      <c r="BG7" s="27">
        <f t="shared" si="51"/>
        <v>800</v>
      </c>
      <c r="BH7" s="27">
        <f t="shared" si="52"/>
        <v>800</v>
      </c>
      <c r="BI7" s="27">
        <f t="shared" si="53"/>
        <v>800</v>
      </c>
      <c r="BJ7" s="27">
        <f t="shared" si="54"/>
        <v>800</v>
      </c>
      <c r="BK7" s="27">
        <f t="shared" si="55"/>
        <v>800</v>
      </c>
      <c r="BL7" s="27">
        <f t="shared" si="56"/>
        <v>800</v>
      </c>
      <c r="BM7" s="27">
        <f t="shared" si="57"/>
        <v>800</v>
      </c>
      <c r="BN7" s="27">
        <f t="shared" si="58"/>
        <v>800</v>
      </c>
      <c r="BO7" s="27">
        <f t="shared" si="59"/>
        <v>800</v>
      </c>
      <c r="BP7" s="27">
        <f t="shared" si="60"/>
        <v>800</v>
      </c>
      <c r="BQ7" s="27">
        <f t="shared" si="61"/>
        <v>800</v>
      </c>
      <c r="BR7" s="27">
        <f t="shared" si="62"/>
        <v>800</v>
      </c>
      <c r="BS7" s="27">
        <f t="shared" si="63"/>
        <v>800</v>
      </c>
      <c r="BT7" s="27">
        <f t="shared" si="64"/>
        <v>800</v>
      </c>
      <c r="BU7" s="27">
        <f t="shared" si="65"/>
        <v>800</v>
      </c>
      <c r="BV7" s="27">
        <f t="shared" si="66"/>
        <v>800</v>
      </c>
      <c r="BW7" s="27">
        <f t="shared" si="67"/>
        <v>800</v>
      </c>
      <c r="BX7" s="27">
        <f t="shared" si="68"/>
        <v>800</v>
      </c>
      <c r="BY7" s="27">
        <f t="shared" si="69"/>
        <v>800</v>
      </c>
      <c r="BZ7" s="27">
        <f t="shared" si="70"/>
        <v>800</v>
      </c>
      <c r="CA7" s="27">
        <f t="shared" si="71"/>
        <v>800</v>
      </c>
      <c r="CB7" s="27">
        <f t="shared" si="72"/>
        <v>800</v>
      </c>
      <c r="CC7" s="27">
        <f t="shared" si="73"/>
        <v>800</v>
      </c>
      <c r="CD7" s="27">
        <f t="shared" si="74"/>
        <v>800</v>
      </c>
      <c r="CE7" s="27">
        <f t="shared" si="75"/>
        <v>800</v>
      </c>
      <c r="CF7" s="27">
        <f t="shared" si="76"/>
        <v>800</v>
      </c>
    </row>
    <row r="8" spans="1:84" s="45" customFormat="1" x14ac:dyDescent="0.2">
      <c r="A8" s="45" t="s">
        <v>382</v>
      </c>
      <c r="B8" s="27" t="s">
        <v>354</v>
      </c>
      <c r="C8" s="85" t="s">
        <v>406</v>
      </c>
      <c r="E8" s="27">
        <f>'Coverage Calculations - Value'!C12</f>
        <v>16</v>
      </c>
      <c r="F8" s="27">
        <f t="shared" si="0"/>
        <v>16</v>
      </c>
      <c r="G8" s="27">
        <f t="shared" si="1"/>
        <v>16</v>
      </c>
      <c r="H8" s="27">
        <f t="shared" si="1"/>
        <v>16</v>
      </c>
      <c r="I8" s="307">
        <f t="shared" si="1"/>
        <v>16</v>
      </c>
      <c r="J8" s="307">
        <f t="shared" si="2"/>
        <v>16</v>
      </c>
      <c r="K8" s="307">
        <f t="shared" si="3"/>
        <v>16</v>
      </c>
      <c r="L8" s="307">
        <f t="shared" si="4"/>
        <v>16</v>
      </c>
      <c r="M8" s="307">
        <f t="shared" si="5"/>
        <v>16</v>
      </c>
      <c r="N8" s="307">
        <f t="shared" si="6"/>
        <v>16</v>
      </c>
      <c r="O8" s="307">
        <f t="shared" si="7"/>
        <v>16</v>
      </c>
      <c r="P8" s="307">
        <f t="shared" si="8"/>
        <v>16</v>
      </c>
      <c r="Q8" s="307">
        <f t="shared" si="9"/>
        <v>16</v>
      </c>
      <c r="R8" s="307">
        <f t="shared" si="10"/>
        <v>16</v>
      </c>
      <c r="S8" s="307">
        <f t="shared" si="11"/>
        <v>16</v>
      </c>
      <c r="T8" s="307">
        <f t="shared" si="12"/>
        <v>16</v>
      </c>
      <c r="U8" s="307">
        <f t="shared" si="13"/>
        <v>16</v>
      </c>
      <c r="V8" s="307">
        <f t="shared" si="14"/>
        <v>16</v>
      </c>
      <c r="W8" s="307">
        <f t="shared" si="15"/>
        <v>16</v>
      </c>
      <c r="X8" s="307">
        <f t="shared" si="16"/>
        <v>16</v>
      </c>
      <c r="Y8" s="307">
        <f t="shared" si="17"/>
        <v>16</v>
      </c>
      <c r="Z8" s="307">
        <f t="shared" si="18"/>
        <v>16</v>
      </c>
      <c r="AA8" s="307">
        <f t="shared" si="19"/>
        <v>16</v>
      </c>
      <c r="AB8" s="307">
        <f t="shared" si="20"/>
        <v>16</v>
      </c>
      <c r="AC8" s="307">
        <f t="shared" si="21"/>
        <v>16</v>
      </c>
      <c r="AD8" s="307">
        <f t="shared" si="22"/>
        <v>16</v>
      </c>
      <c r="AE8" s="307">
        <f t="shared" si="23"/>
        <v>16</v>
      </c>
      <c r="AF8" s="307">
        <f t="shared" si="24"/>
        <v>16</v>
      </c>
      <c r="AG8" s="307">
        <f t="shared" si="25"/>
        <v>16</v>
      </c>
      <c r="AH8" s="307">
        <f t="shared" si="26"/>
        <v>16</v>
      </c>
      <c r="AI8" s="307">
        <f t="shared" si="27"/>
        <v>16</v>
      </c>
      <c r="AJ8" s="307">
        <f t="shared" si="28"/>
        <v>16</v>
      </c>
      <c r="AK8" s="307">
        <f t="shared" si="29"/>
        <v>16</v>
      </c>
      <c r="AL8" s="307">
        <f t="shared" si="30"/>
        <v>16</v>
      </c>
      <c r="AM8" s="307">
        <f t="shared" si="31"/>
        <v>16</v>
      </c>
      <c r="AN8" s="307">
        <f t="shared" si="32"/>
        <v>16</v>
      </c>
      <c r="AO8" s="307">
        <f t="shared" si="33"/>
        <v>16</v>
      </c>
      <c r="AP8" s="307">
        <f t="shared" si="34"/>
        <v>16</v>
      </c>
      <c r="AQ8" s="307">
        <f t="shared" si="35"/>
        <v>16</v>
      </c>
      <c r="AR8" s="307">
        <f t="shared" si="36"/>
        <v>16</v>
      </c>
      <c r="AS8" s="307">
        <f t="shared" si="37"/>
        <v>16</v>
      </c>
      <c r="AT8" s="307">
        <f t="shared" si="38"/>
        <v>16</v>
      </c>
      <c r="AU8" s="307">
        <f t="shared" si="39"/>
        <v>16</v>
      </c>
      <c r="AV8" s="307">
        <f t="shared" si="40"/>
        <v>16</v>
      </c>
      <c r="AW8" s="307">
        <f t="shared" si="41"/>
        <v>16</v>
      </c>
      <c r="AX8" s="307">
        <f t="shared" si="42"/>
        <v>16</v>
      </c>
      <c r="AY8" s="307">
        <f t="shared" si="43"/>
        <v>16</v>
      </c>
      <c r="AZ8" s="307">
        <f t="shared" si="44"/>
        <v>16</v>
      </c>
      <c r="BA8" s="307">
        <f t="shared" si="45"/>
        <v>16</v>
      </c>
      <c r="BB8" s="307">
        <f t="shared" si="46"/>
        <v>16</v>
      </c>
      <c r="BC8" s="307">
        <f t="shared" si="47"/>
        <v>16</v>
      </c>
      <c r="BD8" s="307">
        <f t="shared" si="48"/>
        <v>16</v>
      </c>
      <c r="BE8" s="307">
        <f t="shared" si="49"/>
        <v>16</v>
      </c>
      <c r="BF8" s="307">
        <f t="shared" si="50"/>
        <v>16</v>
      </c>
      <c r="BG8" s="307">
        <f t="shared" si="51"/>
        <v>16</v>
      </c>
      <c r="BH8" s="307">
        <f t="shared" si="52"/>
        <v>16</v>
      </c>
      <c r="BI8" s="307">
        <f t="shared" si="53"/>
        <v>16</v>
      </c>
      <c r="BJ8" s="307">
        <f t="shared" si="54"/>
        <v>16</v>
      </c>
      <c r="BK8" s="307">
        <f t="shared" si="55"/>
        <v>16</v>
      </c>
      <c r="BL8" s="307">
        <f t="shared" si="56"/>
        <v>16</v>
      </c>
      <c r="BM8" s="307">
        <f t="shared" si="57"/>
        <v>16</v>
      </c>
      <c r="BN8" s="307">
        <f t="shared" si="58"/>
        <v>16</v>
      </c>
      <c r="BO8" s="307">
        <f t="shared" si="59"/>
        <v>16</v>
      </c>
      <c r="BP8" s="307">
        <f t="shared" si="60"/>
        <v>16</v>
      </c>
      <c r="BQ8" s="307">
        <f t="shared" si="61"/>
        <v>16</v>
      </c>
      <c r="BR8" s="307">
        <f t="shared" si="62"/>
        <v>16</v>
      </c>
      <c r="BS8" s="307">
        <f t="shared" si="63"/>
        <v>16</v>
      </c>
      <c r="BT8" s="307">
        <f t="shared" si="64"/>
        <v>16</v>
      </c>
      <c r="BU8" s="307">
        <f t="shared" si="65"/>
        <v>16</v>
      </c>
      <c r="BV8" s="307">
        <f t="shared" si="66"/>
        <v>16</v>
      </c>
      <c r="BW8" s="307">
        <f t="shared" si="67"/>
        <v>16</v>
      </c>
      <c r="BX8" s="307">
        <f t="shared" si="68"/>
        <v>16</v>
      </c>
      <c r="BY8" s="307">
        <f t="shared" si="69"/>
        <v>16</v>
      </c>
      <c r="BZ8" s="307">
        <f t="shared" si="70"/>
        <v>16</v>
      </c>
      <c r="CA8" s="307">
        <f t="shared" si="71"/>
        <v>16</v>
      </c>
      <c r="CB8" s="307">
        <f t="shared" si="72"/>
        <v>16</v>
      </c>
      <c r="CC8" s="307">
        <f t="shared" si="73"/>
        <v>16</v>
      </c>
      <c r="CD8" s="307">
        <f t="shared" si="74"/>
        <v>16</v>
      </c>
      <c r="CE8" s="307">
        <f t="shared" si="75"/>
        <v>16</v>
      </c>
      <c r="CF8" s="307">
        <f t="shared" si="76"/>
        <v>16</v>
      </c>
    </row>
    <row r="9" spans="1:84" s="45" customFormat="1" x14ac:dyDescent="0.2">
      <c r="A9" s="45" t="s">
        <v>382</v>
      </c>
      <c r="B9" s="45" t="s">
        <v>355</v>
      </c>
      <c r="C9" s="85" t="s">
        <v>406</v>
      </c>
      <c r="E9" s="27">
        <f>'Coverage Calculations - Value'!C13</f>
        <v>40</v>
      </c>
      <c r="F9" s="27">
        <f t="shared" si="0"/>
        <v>40</v>
      </c>
      <c r="G9" s="27">
        <f t="shared" si="1"/>
        <v>40</v>
      </c>
      <c r="H9" s="27">
        <f t="shared" si="1"/>
        <v>40</v>
      </c>
      <c r="I9" s="307">
        <f t="shared" si="1"/>
        <v>40</v>
      </c>
      <c r="J9" s="307">
        <f t="shared" si="2"/>
        <v>40</v>
      </c>
      <c r="K9" s="307">
        <f t="shared" si="3"/>
        <v>40</v>
      </c>
      <c r="L9" s="307">
        <f t="shared" si="4"/>
        <v>40</v>
      </c>
      <c r="M9" s="307">
        <f t="shared" si="5"/>
        <v>40</v>
      </c>
      <c r="N9" s="307">
        <f t="shared" si="6"/>
        <v>40</v>
      </c>
      <c r="O9" s="307">
        <f t="shared" si="7"/>
        <v>40</v>
      </c>
      <c r="P9" s="307">
        <f t="shared" si="8"/>
        <v>40</v>
      </c>
      <c r="Q9" s="307">
        <f t="shared" si="9"/>
        <v>40</v>
      </c>
      <c r="R9" s="307">
        <f t="shared" si="10"/>
        <v>40</v>
      </c>
      <c r="S9" s="307">
        <f t="shared" si="11"/>
        <v>40</v>
      </c>
      <c r="T9" s="307">
        <f t="shared" si="12"/>
        <v>40</v>
      </c>
      <c r="U9" s="307">
        <f t="shared" si="13"/>
        <v>40</v>
      </c>
      <c r="V9" s="307">
        <f t="shared" si="14"/>
        <v>40</v>
      </c>
      <c r="W9" s="307">
        <f t="shared" si="15"/>
        <v>40</v>
      </c>
      <c r="X9" s="307">
        <f t="shared" si="16"/>
        <v>40</v>
      </c>
      <c r="Y9" s="307">
        <f t="shared" si="17"/>
        <v>40</v>
      </c>
      <c r="Z9" s="307">
        <f t="shared" si="18"/>
        <v>40</v>
      </c>
      <c r="AA9" s="307">
        <f t="shared" si="19"/>
        <v>40</v>
      </c>
      <c r="AB9" s="307">
        <f t="shared" si="20"/>
        <v>40</v>
      </c>
      <c r="AC9" s="307">
        <f t="shared" si="21"/>
        <v>40</v>
      </c>
      <c r="AD9" s="307">
        <f t="shared" si="22"/>
        <v>40</v>
      </c>
      <c r="AE9" s="307">
        <f t="shared" si="23"/>
        <v>40</v>
      </c>
      <c r="AF9" s="307">
        <f t="shared" si="24"/>
        <v>40</v>
      </c>
      <c r="AG9" s="307">
        <f t="shared" si="25"/>
        <v>40</v>
      </c>
      <c r="AH9" s="307">
        <f t="shared" si="26"/>
        <v>40</v>
      </c>
      <c r="AI9" s="307">
        <f t="shared" si="27"/>
        <v>40</v>
      </c>
      <c r="AJ9" s="307">
        <f t="shared" si="28"/>
        <v>40</v>
      </c>
      <c r="AK9" s="307">
        <f t="shared" si="29"/>
        <v>40</v>
      </c>
      <c r="AL9" s="307">
        <f t="shared" si="30"/>
        <v>40</v>
      </c>
      <c r="AM9" s="307">
        <f t="shared" si="31"/>
        <v>40</v>
      </c>
      <c r="AN9" s="307">
        <f t="shared" si="32"/>
        <v>40</v>
      </c>
      <c r="AO9" s="307">
        <f t="shared" si="33"/>
        <v>40</v>
      </c>
      <c r="AP9" s="307">
        <f t="shared" si="34"/>
        <v>40</v>
      </c>
      <c r="AQ9" s="307">
        <f t="shared" si="35"/>
        <v>40</v>
      </c>
      <c r="AR9" s="307">
        <f t="shared" si="36"/>
        <v>40</v>
      </c>
      <c r="AS9" s="307">
        <f t="shared" si="37"/>
        <v>40</v>
      </c>
      <c r="AT9" s="307">
        <f t="shared" si="38"/>
        <v>40</v>
      </c>
      <c r="AU9" s="307">
        <f t="shared" si="39"/>
        <v>40</v>
      </c>
      <c r="AV9" s="307">
        <f t="shared" si="40"/>
        <v>40</v>
      </c>
      <c r="AW9" s="307">
        <f t="shared" si="41"/>
        <v>40</v>
      </c>
      <c r="AX9" s="307">
        <f t="shared" si="42"/>
        <v>40</v>
      </c>
      <c r="AY9" s="307">
        <f t="shared" si="43"/>
        <v>40</v>
      </c>
      <c r="AZ9" s="307">
        <f t="shared" si="44"/>
        <v>40</v>
      </c>
      <c r="BA9" s="307">
        <f t="shared" si="45"/>
        <v>40</v>
      </c>
      <c r="BB9" s="307">
        <f t="shared" si="46"/>
        <v>40</v>
      </c>
      <c r="BC9" s="307">
        <f t="shared" si="47"/>
        <v>40</v>
      </c>
      <c r="BD9" s="307">
        <f t="shared" si="48"/>
        <v>40</v>
      </c>
      <c r="BE9" s="307">
        <f t="shared" si="49"/>
        <v>40</v>
      </c>
      <c r="BF9" s="307">
        <f t="shared" si="50"/>
        <v>40</v>
      </c>
      <c r="BG9" s="307">
        <f t="shared" si="51"/>
        <v>40</v>
      </c>
      <c r="BH9" s="307">
        <f t="shared" si="52"/>
        <v>40</v>
      </c>
      <c r="BI9" s="307">
        <f t="shared" si="53"/>
        <v>40</v>
      </c>
      <c r="BJ9" s="307">
        <f t="shared" si="54"/>
        <v>40</v>
      </c>
      <c r="BK9" s="307">
        <f t="shared" si="55"/>
        <v>40</v>
      </c>
      <c r="BL9" s="307">
        <f t="shared" si="56"/>
        <v>40</v>
      </c>
      <c r="BM9" s="307">
        <f t="shared" si="57"/>
        <v>40</v>
      </c>
      <c r="BN9" s="307">
        <f t="shared" si="58"/>
        <v>40</v>
      </c>
      <c r="BO9" s="307">
        <f t="shared" si="59"/>
        <v>40</v>
      </c>
      <c r="BP9" s="307">
        <f t="shared" si="60"/>
        <v>40</v>
      </c>
      <c r="BQ9" s="307">
        <f t="shared" si="61"/>
        <v>40</v>
      </c>
      <c r="BR9" s="307">
        <f t="shared" si="62"/>
        <v>40</v>
      </c>
      <c r="BS9" s="307">
        <f t="shared" si="63"/>
        <v>40</v>
      </c>
      <c r="BT9" s="307">
        <f t="shared" si="64"/>
        <v>40</v>
      </c>
      <c r="BU9" s="307">
        <f t="shared" si="65"/>
        <v>40</v>
      </c>
      <c r="BV9" s="307">
        <f t="shared" si="66"/>
        <v>40</v>
      </c>
      <c r="BW9" s="307">
        <f t="shared" si="67"/>
        <v>40</v>
      </c>
      <c r="BX9" s="307">
        <f t="shared" si="68"/>
        <v>40</v>
      </c>
      <c r="BY9" s="307">
        <f t="shared" si="69"/>
        <v>40</v>
      </c>
      <c r="BZ9" s="307">
        <f t="shared" si="70"/>
        <v>40</v>
      </c>
      <c r="CA9" s="307">
        <f t="shared" si="71"/>
        <v>40</v>
      </c>
      <c r="CB9" s="307">
        <f t="shared" si="72"/>
        <v>40</v>
      </c>
      <c r="CC9" s="307">
        <f t="shared" si="73"/>
        <v>40</v>
      </c>
      <c r="CD9" s="307">
        <f t="shared" si="74"/>
        <v>40</v>
      </c>
      <c r="CE9" s="307">
        <f t="shared" si="75"/>
        <v>40</v>
      </c>
      <c r="CF9" s="307">
        <f t="shared" si="76"/>
        <v>40</v>
      </c>
    </row>
    <row r="10" spans="1:84" s="45" customFormat="1" x14ac:dyDescent="0.2">
      <c r="A10" s="45" t="s">
        <v>382</v>
      </c>
      <c r="B10" s="45" t="s">
        <v>356</v>
      </c>
      <c r="C10" s="85" t="s">
        <v>406</v>
      </c>
      <c r="E10" s="27">
        <f>'Coverage Calculations - Value'!C14</f>
        <v>8</v>
      </c>
      <c r="F10" s="27">
        <f t="shared" si="0"/>
        <v>8</v>
      </c>
      <c r="G10" s="27">
        <f t="shared" si="1"/>
        <v>8</v>
      </c>
      <c r="H10" s="27">
        <f t="shared" si="1"/>
        <v>8</v>
      </c>
      <c r="I10" s="307">
        <f t="shared" si="1"/>
        <v>8</v>
      </c>
      <c r="J10" s="307">
        <f t="shared" si="2"/>
        <v>8</v>
      </c>
      <c r="K10" s="307">
        <f t="shared" si="3"/>
        <v>8</v>
      </c>
      <c r="L10" s="307">
        <f t="shared" si="4"/>
        <v>8</v>
      </c>
      <c r="M10" s="307">
        <f t="shared" si="5"/>
        <v>8</v>
      </c>
      <c r="N10" s="307">
        <f t="shared" si="6"/>
        <v>8</v>
      </c>
      <c r="O10" s="307">
        <f t="shared" si="7"/>
        <v>8</v>
      </c>
      <c r="P10" s="307">
        <f t="shared" si="8"/>
        <v>8</v>
      </c>
      <c r="Q10" s="307">
        <f t="shared" si="9"/>
        <v>8</v>
      </c>
      <c r="R10" s="307">
        <f t="shared" si="10"/>
        <v>8</v>
      </c>
      <c r="S10" s="307">
        <f t="shared" si="11"/>
        <v>8</v>
      </c>
      <c r="T10" s="307">
        <f t="shared" si="12"/>
        <v>8</v>
      </c>
      <c r="U10" s="307">
        <f t="shared" si="13"/>
        <v>8</v>
      </c>
      <c r="V10" s="307">
        <f t="shared" si="14"/>
        <v>8</v>
      </c>
      <c r="W10" s="307">
        <f t="shared" si="15"/>
        <v>8</v>
      </c>
      <c r="X10" s="307">
        <f t="shared" si="16"/>
        <v>8</v>
      </c>
      <c r="Y10" s="307">
        <f t="shared" si="17"/>
        <v>8</v>
      </c>
      <c r="Z10" s="307">
        <f t="shared" si="18"/>
        <v>8</v>
      </c>
      <c r="AA10" s="307">
        <f t="shared" si="19"/>
        <v>8</v>
      </c>
      <c r="AB10" s="307">
        <f t="shared" si="20"/>
        <v>8</v>
      </c>
      <c r="AC10" s="307">
        <f t="shared" si="21"/>
        <v>8</v>
      </c>
      <c r="AD10" s="307">
        <f t="shared" si="22"/>
        <v>8</v>
      </c>
      <c r="AE10" s="307">
        <f t="shared" si="23"/>
        <v>8</v>
      </c>
      <c r="AF10" s="307">
        <f t="shared" si="24"/>
        <v>8</v>
      </c>
      <c r="AG10" s="307">
        <f t="shared" si="25"/>
        <v>8</v>
      </c>
      <c r="AH10" s="307">
        <f t="shared" si="26"/>
        <v>8</v>
      </c>
      <c r="AI10" s="307">
        <f t="shared" si="27"/>
        <v>8</v>
      </c>
      <c r="AJ10" s="307">
        <f t="shared" si="28"/>
        <v>8</v>
      </c>
      <c r="AK10" s="307">
        <f t="shared" si="29"/>
        <v>8</v>
      </c>
      <c r="AL10" s="307">
        <f t="shared" si="30"/>
        <v>8</v>
      </c>
      <c r="AM10" s="307">
        <f t="shared" si="31"/>
        <v>8</v>
      </c>
      <c r="AN10" s="307">
        <f t="shared" si="32"/>
        <v>8</v>
      </c>
      <c r="AO10" s="307">
        <f t="shared" si="33"/>
        <v>8</v>
      </c>
      <c r="AP10" s="307">
        <f t="shared" si="34"/>
        <v>8</v>
      </c>
      <c r="AQ10" s="307">
        <f t="shared" si="35"/>
        <v>8</v>
      </c>
      <c r="AR10" s="307">
        <f t="shared" si="36"/>
        <v>8</v>
      </c>
      <c r="AS10" s="307">
        <f t="shared" si="37"/>
        <v>8</v>
      </c>
      <c r="AT10" s="307">
        <f t="shared" si="38"/>
        <v>8</v>
      </c>
      <c r="AU10" s="307">
        <f t="shared" si="39"/>
        <v>8</v>
      </c>
      <c r="AV10" s="307">
        <f t="shared" si="40"/>
        <v>8</v>
      </c>
      <c r="AW10" s="307">
        <f t="shared" si="41"/>
        <v>8</v>
      </c>
      <c r="AX10" s="307">
        <f t="shared" si="42"/>
        <v>8</v>
      </c>
      <c r="AY10" s="307">
        <f t="shared" si="43"/>
        <v>8</v>
      </c>
      <c r="AZ10" s="307">
        <f t="shared" si="44"/>
        <v>8</v>
      </c>
      <c r="BA10" s="307">
        <f t="shared" si="45"/>
        <v>8</v>
      </c>
      <c r="BB10" s="307">
        <f t="shared" si="46"/>
        <v>8</v>
      </c>
      <c r="BC10" s="307">
        <f t="shared" si="47"/>
        <v>8</v>
      </c>
      <c r="BD10" s="307">
        <f t="shared" si="48"/>
        <v>8</v>
      </c>
      <c r="BE10" s="307">
        <f t="shared" si="49"/>
        <v>8</v>
      </c>
      <c r="BF10" s="307">
        <f t="shared" si="50"/>
        <v>8</v>
      </c>
      <c r="BG10" s="307">
        <f t="shared" si="51"/>
        <v>8</v>
      </c>
      <c r="BH10" s="307">
        <f t="shared" si="52"/>
        <v>8</v>
      </c>
      <c r="BI10" s="307">
        <f t="shared" si="53"/>
        <v>8</v>
      </c>
      <c r="BJ10" s="307">
        <f t="shared" si="54"/>
        <v>8</v>
      </c>
      <c r="BK10" s="307">
        <f t="shared" si="55"/>
        <v>8</v>
      </c>
      <c r="BL10" s="307">
        <f t="shared" si="56"/>
        <v>8</v>
      </c>
      <c r="BM10" s="307">
        <f t="shared" si="57"/>
        <v>8</v>
      </c>
      <c r="BN10" s="307">
        <f t="shared" si="58"/>
        <v>8</v>
      </c>
      <c r="BO10" s="307">
        <f t="shared" si="59"/>
        <v>8</v>
      </c>
      <c r="BP10" s="307">
        <f t="shared" si="60"/>
        <v>8</v>
      </c>
      <c r="BQ10" s="307">
        <f t="shared" si="61"/>
        <v>8</v>
      </c>
      <c r="BR10" s="307">
        <f t="shared" si="62"/>
        <v>8</v>
      </c>
      <c r="BS10" s="307">
        <f t="shared" si="63"/>
        <v>8</v>
      </c>
      <c r="BT10" s="307">
        <f t="shared" si="64"/>
        <v>8</v>
      </c>
      <c r="BU10" s="307">
        <f t="shared" si="65"/>
        <v>8</v>
      </c>
      <c r="BV10" s="307">
        <f t="shared" si="66"/>
        <v>8</v>
      </c>
      <c r="BW10" s="307">
        <f t="shared" si="67"/>
        <v>8</v>
      </c>
      <c r="BX10" s="307">
        <f t="shared" si="68"/>
        <v>8</v>
      </c>
      <c r="BY10" s="307">
        <f t="shared" si="69"/>
        <v>8</v>
      </c>
      <c r="BZ10" s="307">
        <f t="shared" si="70"/>
        <v>8</v>
      </c>
      <c r="CA10" s="307">
        <f t="shared" si="71"/>
        <v>8</v>
      </c>
      <c r="CB10" s="307">
        <f t="shared" si="72"/>
        <v>8</v>
      </c>
      <c r="CC10" s="307">
        <f t="shared" si="73"/>
        <v>8</v>
      </c>
      <c r="CD10" s="307">
        <f t="shared" si="74"/>
        <v>8</v>
      </c>
      <c r="CE10" s="307">
        <f t="shared" si="75"/>
        <v>8</v>
      </c>
      <c r="CF10" s="307">
        <f t="shared" si="76"/>
        <v>8</v>
      </c>
    </row>
    <row r="11" spans="1:84" s="45" customFormat="1" x14ac:dyDescent="0.2">
      <c r="A11" s="45" t="s">
        <v>382</v>
      </c>
      <c r="B11" s="45" t="s">
        <v>357</v>
      </c>
      <c r="C11" s="85" t="s">
        <v>406</v>
      </c>
      <c r="E11" s="27">
        <f>'Coverage Calculations - Value'!C15</f>
        <v>80</v>
      </c>
      <c r="F11" s="27">
        <f t="shared" si="0"/>
        <v>80</v>
      </c>
      <c r="G11" s="27">
        <f t="shared" si="1"/>
        <v>80</v>
      </c>
      <c r="H11" s="27">
        <f t="shared" si="1"/>
        <v>80</v>
      </c>
      <c r="I11" s="27">
        <f t="shared" si="1"/>
        <v>80</v>
      </c>
      <c r="J11" s="27">
        <f t="shared" si="2"/>
        <v>80</v>
      </c>
      <c r="K11" s="27">
        <f t="shared" si="3"/>
        <v>80</v>
      </c>
      <c r="L11" s="27">
        <f t="shared" si="4"/>
        <v>80</v>
      </c>
      <c r="M11" s="27">
        <f t="shared" si="5"/>
        <v>80</v>
      </c>
      <c r="N11" s="27">
        <f t="shared" si="6"/>
        <v>80</v>
      </c>
      <c r="O11" s="27">
        <f t="shared" si="7"/>
        <v>80</v>
      </c>
      <c r="P11" s="27">
        <f t="shared" si="8"/>
        <v>80</v>
      </c>
      <c r="Q11" s="27">
        <f t="shared" si="9"/>
        <v>80</v>
      </c>
      <c r="R11" s="27">
        <f t="shared" si="10"/>
        <v>80</v>
      </c>
      <c r="S11" s="27">
        <f t="shared" si="11"/>
        <v>80</v>
      </c>
      <c r="T11" s="27">
        <f t="shared" si="12"/>
        <v>80</v>
      </c>
      <c r="U11" s="27">
        <f t="shared" si="13"/>
        <v>80</v>
      </c>
      <c r="V11" s="27">
        <f t="shared" si="14"/>
        <v>80</v>
      </c>
      <c r="W11" s="27">
        <f t="shared" si="15"/>
        <v>80</v>
      </c>
      <c r="X11" s="27">
        <f t="shared" si="16"/>
        <v>80</v>
      </c>
      <c r="Y11" s="27">
        <f t="shared" si="17"/>
        <v>80</v>
      </c>
      <c r="Z11" s="27">
        <f t="shared" si="18"/>
        <v>80</v>
      </c>
      <c r="AA11" s="27">
        <f t="shared" si="19"/>
        <v>80</v>
      </c>
      <c r="AB11" s="27">
        <f t="shared" si="20"/>
        <v>80</v>
      </c>
      <c r="AC11" s="27">
        <f t="shared" si="21"/>
        <v>80</v>
      </c>
      <c r="AD11" s="27">
        <f t="shared" si="22"/>
        <v>80</v>
      </c>
      <c r="AE11" s="27">
        <f t="shared" si="23"/>
        <v>80</v>
      </c>
      <c r="AF11" s="27">
        <f t="shared" si="24"/>
        <v>80</v>
      </c>
      <c r="AG11" s="27">
        <f t="shared" si="25"/>
        <v>80</v>
      </c>
      <c r="AH11" s="27">
        <f t="shared" si="26"/>
        <v>80</v>
      </c>
      <c r="AI11" s="27">
        <f t="shared" si="27"/>
        <v>80</v>
      </c>
      <c r="AJ11" s="27">
        <f t="shared" si="28"/>
        <v>80</v>
      </c>
      <c r="AK11" s="27">
        <f t="shared" si="29"/>
        <v>80</v>
      </c>
      <c r="AL11" s="27">
        <f t="shared" si="30"/>
        <v>80</v>
      </c>
      <c r="AM11" s="27">
        <f t="shared" si="31"/>
        <v>80</v>
      </c>
      <c r="AN11" s="27">
        <f t="shared" si="32"/>
        <v>80</v>
      </c>
      <c r="AO11" s="27">
        <f t="shared" si="33"/>
        <v>80</v>
      </c>
      <c r="AP11" s="27">
        <f t="shared" si="34"/>
        <v>80</v>
      </c>
      <c r="AQ11" s="27">
        <f t="shared" si="35"/>
        <v>80</v>
      </c>
      <c r="AR11" s="27">
        <f t="shared" si="36"/>
        <v>80</v>
      </c>
      <c r="AS11" s="27">
        <f t="shared" si="37"/>
        <v>80</v>
      </c>
      <c r="AT11" s="27">
        <f t="shared" si="38"/>
        <v>80</v>
      </c>
      <c r="AU11" s="27">
        <f t="shared" si="39"/>
        <v>80</v>
      </c>
      <c r="AV11" s="27">
        <f t="shared" si="40"/>
        <v>80</v>
      </c>
      <c r="AW11" s="27">
        <f t="shared" si="41"/>
        <v>80</v>
      </c>
      <c r="AX11" s="27">
        <f t="shared" si="42"/>
        <v>80</v>
      </c>
      <c r="AY11" s="27">
        <f t="shared" si="43"/>
        <v>80</v>
      </c>
      <c r="AZ11" s="27">
        <f t="shared" si="44"/>
        <v>80</v>
      </c>
      <c r="BA11" s="27">
        <f t="shared" si="45"/>
        <v>80</v>
      </c>
      <c r="BB11" s="27">
        <f t="shared" si="46"/>
        <v>80</v>
      </c>
      <c r="BC11" s="27">
        <f t="shared" si="47"/>
        <v>80</v>
      </c>
      <c r="BD11" s="27">
        <f t="shared" si="48"/>
        <v>80</v>
      </c>
      <c r="BE11" s="27">
        <f t="shared" si="49"/>
        <v>80</v>
      </c>
      <c r="BF11" s="27">
        <f t="shared" si="50"/>
        <v>80</v>
      </c>
      <c r="BG11" s="27">
        <f t="shared" si="51"/>
        <v>80</v>
      </c>
      <c r="BH11" s="27">
        <f t="shared" si="52"/>
        <v>80</v>
      </c>
      <c r="BI11" s="27">
        <f t="shared" si="53"/>
        <v>80</v>
      </c>
      <c r="BJ11" s="27">
        <f t="shared" si="54"/>
        <v>80</v>
      </c>
      <c r="BK11" s="27">
        <f t="shared" si="55"/>
        <v>80</v>
      </c>
      <c r="BL11" s="27">
        <f t="shared" si="56"/>
        <v>80</v>
      </c>
      <c r="BM11" s="27">
        <f t="shared" si="57"/>
        <v>80</v>
      </c>
      <c r="BN11" s="27">
        <f t="shared" si="58"/>
        <v>80</v>
      </c>
      <c r="BO11" s="27">
        <f t="shared" si="59"/>
        <v>80</v>
      </c>
      <c r="BP11" s="27">
        <f t="shared" si="60"/>
        <v>80</v>
      </c>
      <c r="BQ11" s="27">
        <f t="shared" si="61"/>
        <v>80</v>
      </c>
      <c r="BR11" s="27">
        <f t="shared" si="62"/>
        <v>80</v>
      </c>
      <c r="BS11" s="27">
        <f t="shared" si="63"/>
        <v>80</v>
      </c>
      <c r="BT11" s="27">
        <f t="shared" si="64"/>
        <v>80</v>
      </c>
      <c r="BU11" s="27">
        <f t="shared" si="65"/>
        <v>80</v>
      </c>
      <c r="BV11" s="27">
        <f t="shared" si="66"/>
        <v>80</v>
      </c>
      <c r="BW11" s="27">
        <f t="shared" si="67"/>
        <v>80</v>
      </c>
      <c r="BX11" s="27">
        <f t="shared" si="68"/>
        <v>80</v>
      </c>
      <c r="BY11" s="27">
        <f t="shared" si="69"/>
        <v>80</v>
      </c>
      <c r="BZ11" s="27">
        <f t="shared" si="70"/>
        <v>80</v>
      </c>
      <c r="CA11" s="27">
        <f t="shared" si="71"/>
        <v>80</v>
      </c>
      <c r="CB11" s="27">
        <f t="shared" si="72"/>
        <v>80</v>
      </c>
      <c r="CC11" s="27">
        <f t="shared" si="73"/>
        <v>80</v>
      </c>
      <c r="CD11" s="27">
        <f t="shared" si="74"/>
        <v>80</v>
      </c>
      <c r="CE11" s="27">
        <f t="shared" si="75"/>
        <v>80</v>
      </c>
      <c r="CF11" s="27">
        <f t="shared" si="76"/>
        <v>80</v>
      </c>
    </row>
    <row r="12" spans="1:84" s="45" customFormat="1" x14ac:dyDescent="0.2"/>
    <row r="13" spans="1:84" x14ac:dyDescent="0.2">
      <c r="A13" s="439" t="s">
        <v>92</v>
      </c>
      <c r="B13" s="439"/>
    </row>
    <row r="14" spans="1:84" x14ac:dyDescent="0.2">
      <c r="A14" s="45" t="s">
        <v>381</v>
      </c>
      <c r="B14" s="45" t="s">
        <v>351</v>
      </c>
      <c r="C14" s="85" t="s">
        <v>154</v>
      </c>
      <c r="D14" s="67"/>
      <c r="E14" s="308">
        <f t="shared" ref="E14" si="77">E49</f>
        <v>5000</v>
      </c>
      <c r="F14" s="308">
        <f>E14*1.0075</f>
        <v>5037.5</v>
      </c>
      <c r="G14" s="308">
        <f t="shared" ref="G14:BR15" si="78">F14*1.0075</f>
        <v>5075.28125</v>
      </c>
      <c r="H14" s="308">
        <f t="shared" si="78"/>
        <v>5113.3458593750001</v>
      </c>
      <c r="I14" s="308">
        <f t="shared" si="78"/>
        <v>5151.6959533203126</v>
      </c>
      <c r="J14" s="308">
        <f t="shared" si="78"/>
        <v>5190.333672970215</v>
      </c>
      <c r="K14" s="308">
        <f t="shared" si="78"/>
        <v>5229.2611755174921</v>
      </c>
      <c r="L14" s="308">
        <f t="shared" si="78"/>
        <v>5268.4806343338732</v>
      </c>
      <c r="M14" s="308">
        <f t="shared" si="78"/>
        <v>5307.9942390913775</v>
      </c>
      <c r="N14" s="308">
        <f t="shared" si="78"/>
        <v>5347.8041958845633</v>
      </c>
      <c r="O14" s="308">
        <f t="shared" si="78"/>
        <v>5387.9127273536978</v>
      </c>
      <c r="P14" s="308">
        <f t="shared" si="78"/>
        <v>5428.3220728088509</v>
      </c>
      <c r="Q14" s="308">
        <f t="shared" si="78"/>
        <v>5469.0344883549178</v>
      </c>
      <c r="R14" s="308">
        <f t="shared" si="78"/>
        <v>5510.0522470175802</v>
      </c>
      <c r="S14" s="308">
        <f t="shared" si="78"/>
        <v>5551.3776388702126</v>
      </c>
      <c r="T14" s="308">
        <f t="shared" si="78"/>
        <v>5593.0129711617392</v>
      </c>
      <c r="U14" s="308">
        <f t="shared" si="78"/>
        <v>5634.9605684454527</v>
      </c>
      <c r="V14" s="308">
        <f t="shared" si="78"/>
        <v>5677.2227727087939</v>
      </c>
      <c r="W14" s="308">
        <f t="shared" si="78"/>
        <v>5719.8019435041106</v>
      </c>
      <c r="X14" s="308">
        <f t="shared" si="78"/>
        <v>5762.7004580803914</v>
      </c>
      <c r="Y14" s="308">
        <f t="shared" si="78"/>
        <v>5805.9207115159943</v>
      </c>
      <c r="Z14" s="308">
        <f t="shared" si="78"/>
        <v>5849.4651168523642</v>
      </c>
      <c r="AA14" s="308">
        <f t="shared" si="78"/>
        <v>5893.3361052287573</v>
      </c>
      <c r="AB14" s="308">
        <f t="shared" si="78"/>
        <v>5937.5361260179734</v>
      </c>
      <c r="AC14" s="308">
        <f t="shared" si="78"/>
        <v>5982.0676469631089</v>
      </c>
      <c r="AD14" s="308">
        <f t="shared" si="78"/>
        <v>6026.933154315333</v>
      </c>
      <c r="AE14" s="308">
        <f t="shared" si="78"/>
        <v>6072.1351529726981</v>
      </c>
      <c r="AF14" s="308">
        <f t="shared" si="78"/>
        <v>6117.6761666199936</v>
      </c>
      <c r="AG14" s="308">
        <f t="shared" si="78"/>
        <v>6163.5587378696437</v>
      </c>
      <c r="AH14" s="308">
        <f t="shared" si="78"/>
        <v>6209.7854284036666</v>
      </c>
      <c r="AI14" s="308">
        <f t="shared" si="78"/>
        <v>6256.3588191166946</v>
      </c>
      <c r="AJ14" s="308">
        <f t="shared" si="78"/>
        <v>6303.2815102600698</v>
      </c>
      <c r="AK14" s="308">
        <f t="shared" si="78"/>
        <v>6350.5561215870212</v>
      </c>
      <c r="AL14" s="308">
        <f t="shared" si="78"/>
        <v>6398.1852924989244</v>
      </c>
      <c r="AM14" s="308">
        <f t="shared" si="78"/>
        <v>6446.1716821926666</v>
      </c>
      <c r="AN14" s="308">
        <f t="shared" si="78"/>
        <v>6494.5179698091124</v>
      </c>
      <c r="AO14" s="308">
        <f t="shared" si="78"/>
        <v>6543.226854582681</v>
      </c>
      <c r="AP14" s="308">
        <f t="shared" si="78"/>
        <v>6592.3010559920513</v>
      </c>
      <c r="AQ14" s="308">
        <f t="shared" si="78"/>
        <v>6641.7433139119921</v>
      </c>
      <c r="AR14" s="308">
        <f t="shared" si="78"/>
        <v>6691.556388766332</v>
      </c>
      <c r="AS14" s="308">
        <f t="shared" si="78"/>
        <v>6741.7430616820802</v>
      </c>
      <c r="AT14" s="308">
        <f t="shared" si="78"/>
        <v>6792.3061346446966</v>
      </c>
      <c r="AU14" s="308">
        <f t="shared" si="78"/>
        <v>6843.2484306545321</v>
      </c>
      <c r="AV14" s="308">
        <f t="shared" si="78"/>
        <v>6894.5727938844411</v>
      </c>
      <c r="AW14" s="308">
        <f t="shared" si="78"/>
        <v>6946.2820898385753</v>
      </c>
      <c r="AX14" s="308">
        <f t="shared" si="78"/>
        <v>6998.3792055123649</v>
      </c>
      <c r="AY14" s="308">
        <f t="shared" si="78"/>
        <v>7050.8670495537081</v>
      </c>
      <c r="AZ14" s="308">
        <f t="shared" si="78"/>
        <v>7103.7485524253616</v>
      </c>
      <c r="BA14" s="308">
        <f t="shared" si="78"/>
        <v>7157.0266665685522</v>
      </c>
      <c r="BB14" s="308">
        <f t="shared" si="78"/>
        <v>7210.7043665678166</v>
      </c>
      <c r="BC14" s="308">
        <f t="shared" si="78"/>
        <v>7264.7846493170755</v>
      </c>
      <c r="BD14" s="308">
        <f t="shared" si="78"/>
        <v>7319.2705341869541</v>
      </c>
      <c r="BE14" s="308">
        <f t="shared" si="78"/>
        <v>7374.1650631933571</v>
      </c>
      <c r="BF14" s="308">
        <f t="shared" si="78"/>
        <v>7429.4713011673075</v>
      </c>
      <c r="BG14" s="308">
        <f t="shared" si="78"/>
        <v>7485.1923359260627</v>
      </c>
      <c r="BH14" s="308">
        <f t="shared" si="78"/>
        <v>7541.3312784455084</v>
      </c>
      <c r="BI14" s="308">
        <f t="shared" si="78"/>
        <v>7597.89126303385</v>
      </c>
      <c r="BJ14" s="308">
        <f t="shared" si="78"/>
        <v>7654.8754475066044</v>
      </c>
      <c r="BK14" s="308">
        <f t="shared" si="78"/>
        <v>7712.287013362904</v>
      </c>
      <c r="BL14" s="308">
        <f t="shared" si="78"/>
        <v>7770.1291659631261</v>
      </c>
      <c r="BM14" s="308">
        <f t="shared" si="78"/>
        <v>7828.4051347078503</v>
      </c>
      <c r="BN14" s="308">
        <f t="shared" si="78"/>
        <v>7887.1181732181594</v>
      </c>
      <c r="BO14" s="308">
        <f t="shared" si="78"/>
        <v>7946.2715595172958</v>
      </c>
      <c r="BP14" s="308">
        <f t="shared" si="78"/>
        <v>8005.868596213676</v>
      </c>
      <c r="BQ14" s="308">
        <f t="shared" si="78"/>
        <v>8065.9126106852791</v>
      </c>
      <c r="BR14" s="308">
        <f t="shared" si="78"/>
        <v>8126.4069552654191</v>
      </c>
      <c r="BS14" s="308">
        <f t="shared" ref="BS14:CF18" si="79">BR14*1.0075</f>
        <v>8187.3550074299101</v>
      </c>
      <c r="BT14" s="308">
        <f t="shared" si="79"/>
        <v>8248.760169985635</v>
      </c>
      <c r="BU14" s="308">
        <f t="shared" si="79"/>
        <v>8310.6258712605286</v>
      </c>
      <c r="BV14" s="308">
        <f t="shared" si="79"/>
        <v>8372.9555652949839</v>
      </c>
      <c r="BW14" s="308">
        <f t="shared" si="79"/>
        <v>8435.7527320346962</v>
      </c>
      <c r="BX14" s="308">
        <f t="shared" si="79"/>
        <v>8499.0208775249575</v>
      </c>
      <c r="BY14" s="308">
        <f t="shared" si="79"/>
        <v>8562.763534106396</v>
      </c>
      <c r="BZ14" s="308">
        <f t="shared" si="79"/>
        <v>8626.9842606121947</v>
      </c>
      <c r="CA14" s="308">
        <f t="shared" si="79"/>
        <v>8691.6866425667868</v>
      </c>
      <c r="CB14" s="308">
        <f t="shared" si="79"/>
        <v>8756.8742923860391</v>
      </c>
      <c r="CC14" s="308">
        <f t="shared" si="79"/>
        <v>8822.5508495789345</v>
      </c>
      <c r="CD14" s="308">
        <f t="shared" si="79"/>
        <v>8888.7199809507765</v>
      </c>
      <c r="CE14" s="308">
        <f t="shared" si="79"/>
        <v>8955.3853808079075</v>
      </c>
      <c r="CF14" s="308">
        <f t="shared" si="79"/>
        <v>9022.5507711639675</v>
      </c>
    </row>
    <row r="15" spans="1:84" x14ac:dyDescent="0.2">
      <c r="A15" s="45" t="s">
        <v>380</v>
      </c>
      <c r="B15" s="45" t="s">
        <v>352</v>
      </c>
      <c r="C15" s="85" t="s">
        <v>154</v>
      </c>
      <c r="D15" s="67"/>
      <c r="E15" s="309">
        <f t="shared" ref="E15" si="80">E50</f>
        <v>1250</v>
      </c>
      <c r="F15" s="308">
        <f t="shared" ref="F15:U21" si="81">E15*1.0075</f>
        <v>1259.375</v>
      </c>
      <c r="G15" s="308">
        <f t="shared" si="81"/>
        <v>1268.8203125</v>
      </c>
      <c r="H15" s="308">
        <f t="shared" si="81"/>
        <v>1278.33646484375</v>
      </c>
      <c r="I15" s="308">
        <f t="shared" si="81"/>
        <v>1287.9239883300781</v>
      </c>
      <c r="J15" s="308">
        <f t="shared" si="81"/>
        <v>1297.5834182425538</v>
      </c>
      <c r="K15" s="308">
        <f t="shared" si="81"/>
        <v>1307.315293879373</v>
      </c>
      <c r="L15" s="308">
        <f t="shared" si="81"/>
        <v>1317.1201585834683</v>
      </c>
      <c r="M15" s="308">
        <f t="shared" si="81"/>
        <v>1326.9985597728444</v>
      </c>
      <c r="N15" s="308">
        <f t="shared" si="81"/>
        <v>1336.9510489711408</v>
      </c>
      <c r="O15" s="308">
        <f t="shared" si="81"/>
        <v>1346.9781818384245</v>
      </c>
      <c r="P15" s="308">
        <f t="shared" si="81"/>
        <v>1357.0805182022127</v>
      </c>
      <c r="Q15" s="308">
        <f t="shared" si="81"/>
        <v>1367.2586220887295</v>
      </c>
      <c r="R15" s="308">
        <f t="shared" si="81"/>
        <v>1377.513061754395</v>
      </c>
      <c r="S15" s="308">
        <f t="shared" si="81"/>
        <v>1387.8444097175532</v>
      </c>
      <c r="T15" s="308">
        <f t="shared" si="81"/>
        <v>1398.2532427904348</v>
      </c>
      <c r="U15" s="308">
        <f t="shared" si="81"/>
        <v>1408.7401421113632</v>
      </c>
      <c r="V15" s="308">
        <f t="shared" si="78"/>
        <v>1419.3056931771985</v>
      </c>
      <c r="W15" s="308">
        <f t="shared" si="78"/>
        <v>1429.9504858760276</v>
      </c>
      <c r="X15" s="308">
        <f t="shared" si="78"/>
        <v>1440.6751145200978</v>
      </c>
      <c r="Y15" s="308">
        <f t="shared" si="78"/>
        <v>1451.4801778789986</v>
      </c>
      <c r="Z15" s="308">
        <f t="shared" si="78"/>
        <v>1462.366279213091</v>
      </c>
      <c r="AA15" s="308">
        <f t="shared" si="78"/>
        <v>1473.3340263071893</v>
      </c>
      <c r="AB15" s="308">
        <f t="shared" si="78"/>
        <v>1484.3840315044934</v>
      </c>
      <c r="AC15" s="308">
        <f t="shared" si="78"/>
        <v>1495.5169117407772</v>
      </c>
      <c r="AD15" s="308">
        <f t="shared" si="78"/>
        <v>1506.7332885788333</v>
      </c>
      <c r="AE15" s="308">
        <f t="shared" si="78"/>
        <v>1518.0337882431745</v>
      </c>
      <c r="AF15" s="308">
        <f t="shared" si="78"/>
        <v>1529.4190416549984</v>
      </c>
      <c r="AG15" s="308">
        <f t="shared" si="78"/>
        <v>1540.8896844674109</v>
      </c>
      <c r="AH15" s="308">
        <f t="shared" si="78"/>
        <v>1552.4463571009167</v>
      </c>
      <c r="AI15" s="308">
        <f t="shared" si="78"/>
        <v>1564.0897047791736</v>
      </c>
      <c r="AJ15" s="308">
        <f t="shared" si="78"/>
        <v>1575.8203775650175</v>
      </c>
      <c r="AK15" s="308">
        <f t="shared" si="78"/>
        <v>1587.6390303967553</v>
      </c>
      <c r="AL15" s="308">
        <f t="shared" si="78"/>
        <v>1599.5463231247311</v>
      </c>
      <c r="AM15" s="308">
        <f t="shared" si="78"/>
        <v>1611.5429205481666</v>
      </c>
      <c r="AN15" s="308">
        <f t="shared" si="78"/>
        <v>1623.6294924522781</v>
      </c>
      <c r="AO15" s="308">
        <f t="shared" si="78"/>
        <v>1635.8067136456702</v>
      </c>
      <c r="AP15" s="308">
        <f t="shared" si="78"/>
        <v>1648.0752639980128</v>
      </c>
      <c r="AQ15" s="308">
        <f t="shared" si="78"/>
        <v>1660.435828477998</v>
      </c>
      <c r="AR15" s="308">
        <f t="shared" si="78"/>
        <v>1672.889097191583</v>
      </c>
      <c r="AS15" s="308">
        <f t="shared" si="78"/>
        <v>1685.4357654205201</v>
      </c>
      <c r="AT15" s="308">
        <f t="shared" si="78"/>
        <v>1698.0765336611742</v>
      </c>
      <c r="AU15" s="308">
        <f t="shared" si="78"/>
        <v>1710.812107663633</v>
      </c>
      <c r="AV15" s="308">
        <f t="shared" si="78"/>
        <v>1723.6431984711103</v>
      </c>
      <c r="AW15" s="308">
        <f t="shared" si="78"/>
        <v>1736.5705224596438</v>
      </c>
      <c r="AX15" s="308">
        <f t="shared" si="78"/>
        <v>1749.5948013780912</v>
      </c>
      <c r="AY15" s="308">
        <f t="shared" si="78"/>
        <v>1762.716762388427</v>
      </c>
      <c r="AZ15" s="308">
        <f t="shared" si="78"/>
        <v>1775.9371381063404</v>
      </c>
      <c r="BA15" s="308">
        <f t="shared" si="78"/>
        <v>1789.256666642138</v>
      </c>
      <c r="BB15" s="308">
        <f t="shared" si="78"/>
        <v>1802.6760916419541</v>
      </c>
      <c r="BC15" s="308">
        <f t="shared" si="78"/>
        <v>1816.1961623292689</v>
      </c>
      <c r="BD15" s="308">
        <f t="shared" si="78"/>
        <v>1829.8176335467385</v>
      </c>
      <c r="BE15" s="308">
        <f t="shared" si="78"/>
        <v>1843.5412657983393</v>
      </c>
      <c r="BF15" s="308">
        <f t="shared" si="78"/>
        <v>1857.3678252918269</v>
      </c>
      <c r="BG15" s="308">
        <f t="shared" si="78"/>
        <v>1871.2980839815157</v>
      </c>
      <c r="BH15" s="308">
        <f t="shared" si="78"/>
        <v>1885.3328196113771</v>
      </c>
      <c r="BI15" s="308">
        <f t="shared" si="78"/>
        <v>1899.4728157584625</v>
      </c>
      <c r="BJ15" s="308">
        <f t="shared" si="78"/>
        <v>1913.7188618766511</v>
      </c>
      <c r="BK15" s="308">
        <f t="shared" si="78"/>
        <v>1928.071753340726</v>
      </c>
      <c r="BL15" s="308">
        <f t="shared" si="78"/>
        <v>1942.5322914907815</v>
      </c>
      <c r="BM15" s="308">
        <f t="shared" si="78"/>
        <v>1957.1012836769626</v>
      </c>
      <c r="BN15" s="308">
        <f t="shared" si="78"/>
        <v>1971.7795433045399</v>
      </c>
      <c r="BO15" s="308">
        <f t="shared" si="78"/>
        <v>1986.567889879324</v>
      </c>
      <c r="BP15" s="308">
        <f t="shared" si="78"/>
        <v>2001.467149053419</v>
      </c>
      <c r="BQ15" s="308">
        <f t="shared" si="78"/>
        <v>2016.4781526713198</v>
      </c>
      <c r="BR15" s="308">
        <f t="shared" si="78"/>
        <v>2031.6017388163548</v>
      </c>
      <c r="BS15" s="308">
        <f t="shared" si="79"/>
        <v>2046.8387518574775</v>
      </c>
      <c r="BT15" s="308">
        <f t="shared" si="79"/>
        <v>2062.1900424964088</v>
      </c>
      <c r="BU15" s="308">
        <f t="shared" si="79"/>
        <v>2077.6564678151321</v>
      </c>
      <c r="BV15" s="308">
        <f t="shared" si="79"/>
        <v>2093.238891323746</v>
      </c>
      <c r="BW15" s="308">
        <f t="shared" si="79"/>
        <v>2108.9381830086741</v>
      </c>
      <c r="BX15" s="308">
        <f t="shared" si="79"/>
        <v>2124.7552193812394</v>
      </c>
      <c r="BY15" s="308">
        <f t="shared" si="79"/>
        <v>2140.690883526599</v>
      </c>
      <c r="BZ15" s="308">
        <f t="shared" si="79"/>
        <v>2156.7460651530487</v>
      </c>
      <c r="CA15" s="308">
        <f t="shared" si="79"/>
        <v>2172.9216606416967</v>
      </c>
      <c r="CB15" s="308">
        <f t="shared" si="79"/>
        <v>2189.2185730965098</v>
      </c>
      <c r="CC15" s="308">
        <f t="shared" si="79"/>
        <v>2205.6377123947336</v>
      </c>
      <c r="CD15" s="308">
        <f t="shared" si="79"/>
        <v>2222.1799952376941</v>
      </c>
      <c r="CE15" s="308">
        <f t="shared" si="79"/>
        <v>2238.8463452019769</v>
      </c>
      <c r="CF15" s="308">
        <f t="shared" si="79"/>
        <v>2255.6376927909919</v>
      </c>
    </row>
    <row r="16" spans="1:84" x14ac:dyDescent="0.2">
      <c r="A16" s="45" t="s">
        <v>380</v>
      </c>
      <c r="B16" s="368" t="s">
        <v>353</v>
      </c>
      <c r="C16" s="85" t="s">
        <v>154</v>
      </c>
      <c r="D16" s="67"/>
      <c r="E16" s="309">
        <f>E51</f>
        <v>10350</v>
      </c>
      <c r="F16" s="308">
        <f t="shared" si="81"/>
        <v>10427.625</v>
      </c>
      <c r="G16" s="308">
        <f t="shared" ref="G16:BR19" si="82">F16*1.0075</f>
        <v>10505.8321875</v>
      </c>
      <c r="H16" s="308">
        <f t="shared" si="82"/>
        <v>10584.625928906251</v>
      </c>
      <c r="I16" s="308">
        <f t="shared" si="82"/>
        <v>10664.010623373048</v>
      </c>
      <c r="J16" s="308">
        <f t="shared" si="82"/>
        <v>10743.990703048346</v>
      </c>
      <c r="K16" s="308">
        <f t="shared" si="82"/>
        <v>10824.570633321209</v>
      </c>
      <c r="L16" s="308">
        <f t="shared" si="82"/>
        <v>10905.75491307112</v>
      </c>
      <c r="M16" s="308">
        <f t="shared" si="82"/>
        <v>10987.548074919154</v>
      </c>
      <c r="N16" s="308">
        <f t="shared" si="82"/>
        <v>11069.954685481049</v>
      </c>
      <c r="O16" s="308">
        <f t="shared" si="82"/>
        <v>11152.979345622158</v>
      </c>
      <c r="P16" s="308">
        <f t="shared" si="82"/>
        <v>11236.626690714325</v>
      </c>
      <c r="Q16" s="308">
        <f t="shared" si="82"/>
        <v>11320.901390894684</v>
      </c>
      <c r="R16" s="308">
        <f t="shared" si="82"/>
        <v>11405.808151326395</v>
      </c>
      <c r="S16" s="308">
        <f t="shared" si="82"/>
        <v>11491.351712461345</v>
      </c>
      <c r="T16" s="308">
        <f t="shared" si="82"/>
        <v>11577.536850304805</v>
      </c>
      <c r="U16" s="308">
        <f t="shared" si="82"/>
        <v>11664.368376682092</v>
      </c>
      <c r="V16" s="308">
        <f t="shared" si="82"/>
        <v>11751.851139507209</v>
      </c>
      <c r="W16" s="308">
        <f t="shared" si="82"/>
        <v>11839.990023053513</v>
      </c>
      <c r="X16" s="308">
        <f t="shared" si="82"/>
        <v>11928.789948226415</v>
      </c>
      <c r="Y16" s="308">
        <f t="shared" si="82"/>
        <v>12018.255872838114</v>
      </c>
      <c r="Z16" s="308">
        <f t="shared" si="82"/>
        <v>12108.3927918844</v>
      </c>
      <c r="AA16" s="308">
        <f t="shared" si="82"/>
        <v>12199.205737823533</v>
      </c>
      <c r="AB16" s="308">
        <f t="shared" si="82"/>
        <v>12290.69978085721</v>
      </c>
      <c r="AC16" s="308">
        <f t="shared" si="82"/>
        <v>12382.88002921364</v>
      </c>
      <c r="AD16" s="308">
        <f t="shared" si="82"/>
        <v>12475.751629432743</v>
      </c>
      <c r="AE16" s="308">
        <f t="shared" si="82"/>
        <v>12569.319766653489</v>
      </c>
      <c r="AF16" s="308">
        <f t="shared" si="82"/>
        <v>12663.589664903391</v>
      </c>
      <c r="AG16" s="308">
        <f t="shared" si="82"/>
        <v>12758.566587390167</v>
      </c>
      <c r="AH16" s="308">
        <f t="shared" si="82"/>
        <v>12854.255836795593</v>
      </c>
      <c r="AI16" s="308">
        <f t="shared" si="82"/>
        <v>12950.66275557156</v>
      </c>
      <c r="AJ16" s="308">
        <f t="shared" si="82"/>
        <v>13047.792726238347</v>
      </c>
      <c r="AK16" s="308">
        <f t="shared" si="82"/>
        <v>13145.651171685136</v>
      </c>
      <c r="AL16" s="308">
        <f t="shared" si="82"/>
        <v>13244.243555472776</v>
      </c>
      <c r="AM16" s="308">
        <f t="shared" si="82"/>
        <v>13343.575382138823</v>
      </c>
      <c r="AN16" s="308">
        <f t="shared" si="82"/>
        <v>13443.652197504865</v>
      </c>
      <c r="AO16" s="308">
        <f t="shared" si="82"/>
        <v>13544.479588986153</v>
      </c>
      <c r="AP16" s="308">
        <f t="shared" si="82"/>
        <v>13646.063185903549</v>
      </c>
      <c r="AQ16" s="308">
        <f t="shared" si="82"/>
        <v>13748.408659797828</v>
      </c>
      <c r="AR16" s="308">
        <f t="shared" si="82"/>
        <v>13851.521724746312</v>
      </c>
      <c r="AS16" s="308">
        <f t="shared" si="82"/>
        <v>13955.40813768191</v>
      </c>
      <c r="AT16" s="308">
        <f t="shared" si="82"/>
        <v>14060.073698714526</v>
      </c>
      <c r="AU16" s="308">
        <f t="shared" si="82"/>
        <v>14165.524251454886</v>
      </c>
      <c r="AV16" s="308">
        <f t="shared" si="82"/>
        <v>14271.765683340798</v>
      </c>
      <c r="AW16" s="308">
        <f t="shared" si="82"/>
        <v>14378.803925965854</v>
      </c>
      <c r="AX16" s="308">
        <f t="shared" si="82"/>
        <v>14486.644955410598</v>
      </c>
      <c r="AY16" s="308">
        <f t="shared" si="82"/>
        <v>14595.294792576178</v>
      </c>
      <c r="AZ16" s="308">
        <f t="shared" si="82"/>
        <v>14704.759503520501</v>
      </c>
      <c r="BA16" s="308">
        <f t="shared" si="82"/>
        <v>14815.045199796907</v>
      </c>
      <c r="BB16" s="308">
        <f t="shared" si="82"/>
        <v>14926.158038795384</v>
      </c>
      <c r="BC16" s="308">
        <f t="shared" si="82"/>
        <v>15038.10422408635</v>
      </c>
      <c r="BD16" s="308">
        <f t="shared" si="82"/>
        <v>15150.890005766998</v>
      </c>
      <c r="BE16" s="308">
        <f t="shared" si="82"/>
        <v>15264.521680810252</v>
      </c>
      <c r="BF16" s="308">
        <f t="shared" si="82"/>
        <v>15379.00559341633</v>
      </c>
      <c r="BG16" s="308">
        <f t="shared" si="82"/>
        <v>15494.348135366954</v>
      </c>
      <c r="BH16" s="308">
        <f t="shared" si="82"/>
        <v>15610.555746382208</v>
      </c>
      <c r="BI16" s="308">
        <f t="shared" si="82"/>
        <v>15727.634914480075</v>
      </c>
      <c r="BJ16" s="308">
        <f t="shared" si="82"/>
        <v>15845.592176338676</v>
      </c>
      <c r="BK16" s="308">
        <f t="shared" si="82"/>
        <v>15964.434117661216</v>
      </c>
      <c r="BL16" s="308">
        <f t="shared" si="82"/>
        <v>16084.167373543676</v>
      </c>
      <c r="BM16" s="308">
        <f t="shared" si="82"/>
        <v>16204.798628845254</v>
      </c>
      <c r="BN16" s="308">
        <f t="shared" si="82"/>
        <v>16326.334618561594</v>
      </c>
      <c r="BO16" s="308">
        <f t="shared" si="82"/>
        <v>16448.782128200808</v>
      </c>
      <c r="BP16" s="308">
        <f t="shared" si="82"/>
        <v>16572.147994162315</v>
      </c>
      <c r="BQ16" s="308">
        <f t="shared" si="82"/>
        <v>16696.439104118534</v>
      </c>
      <c r="BR16" s="308">
        <f t="shared" si="82"/>
        <v>16821.662397399425</v>
      </c>
      <c r="BS16" s="308">
        <f t="shared" si="79"/>
        <v>16947.82486537992</v>
      </c>
      <c r="BT16" s="308">
        <f t="shared" si="79"/>
        <v>17074.933551870272</v>
      </c>
      <c r="BU16" s="308">
        <f t="shared" si="79"/>
        <v>17202.995553509299</v>
      </c>
      <c r="BV16" s="308">
        <f t="shared" si="79"/>
        <v>17332.01802016062</v>
      </c>
      <c r="BW16" s="308">
        <f t="shared" si="79"/>
        <v>17462.008155311825</v>
      </c>
      <c r="BX16" s="308">
        <f t="shared" si="79"/>
        <v>17592.973216476665</v>
      </c>
      <c r="BY16" s="308">
        <f t="shared" si="79"/>
        <v>17724.920515600239</v>
      </c>
      <c r="BZ16" s="308">
        <f t="shared" si="79"/>
        <v>17857.85741946724</v>
      </c>
      <c r="CA16" s="308">
        <f t="shared" si="79"/>
        <v>17991.791350113246</v>
      </c>
      <c r="CB16" s="308">
        <f t="shared" si="79"/>
        <v>18126.729785239098</v>
      </c>
      <c r="CC16" s="308">
        <f t="shared" si="79"/>
        <v>18262.680258628392</v>
      </c>
      <c r="CD16" s="308">
        <f t="shared" si="79"/>
        <v>18399.650360568106</v>
      </c>
      <c r="CE16" s="308">
        <f t="shared" si="79"/>
        <v>18537.647738272368</v>
      </c>
      <c r="CF16" s="308">
        <f t="shared" si="79"/>
        <v>18676.68009630941</v>
      </c>
    </row>
    <row r="17" spans="1:84" s="45" customFormat="1" x14ac:dyDescent="0.2">
      <c r="A17" s="45" t="s">
        <v>382</v>
      </c>
      <c r="B17" s="27" t="s">
        <v>354</v>
      </c>
      <c r="C17" s="85" t="s">
        <v>154</v>
      </c>
      <c r="E17" s="308">
        <f t="shared" ref="E17" si="83">E52</f>
        <v>500</v>
      </c>
      <c r="F17" s="308">
        <f t="shared" si="81"/>
        <v>503.75000000000006</v>
      </c>
      <c r="G17" s="308">
        <f t="shared" si="82"/>
        <v>507.5281250000001</v>
      </c>
      <c r="H17" s="308">
        <f t="shared" si="82"/>
        <v>511.33458593750015</v>
      </c>
      <c r="I17" s="308">
        <f t="shared" si="82"/>
        <v>515.16959533203146</v>
      </c>
      <c r="J17" s="308">
        <f t="shared" si="82"/>
        <v>519.03336729702175</v>
      </c>
      <c r="K17" s="308">
        <f t="shared" si="82"/>
        <v>522.92611755174948</v>
      </c>
      <c r="L17" s="308">
        <f t="shared" si="82"/>
        <v>526.84806343338767</v>
      </c>
      <c r="M17" s="308">
        <f t="shared" si="82"/>
        <v>530.79942390913811</v>
      </c>
      <c r="N17" s="308">
        <f t="shared" si="82"/>
        <v>534.78041958845665</v>
      </c>
      <c r="O17" s="308">
        <f t="shared" si="82"/>
        <v>538.79127273537006</v>
      </c>
      <c r="P17" s="308">
        <f t="shared" si="82"/>
        <v>542.83220728088531</v>
      </c>
      <c r="Q17" s="308">
        <f t="shared" si="82"/>
        <v>546.90344883549199</v>
      </c>
      <c r="R17" s="308">
        <f t="shared" si="82"/>
        <v>551.00522470175827</v>
      </c>
      <c r="S17" s="308">
        <f t="shared" si="82"/>
        <v>555.13776388702149</v>
      </c>
      <c r="T17" s="308">
        <f t="shared" si="82"/>
        <v>559.30129711617417</v>
      </c>
      <c r="U17" s="308">
        <f t="shared" si="82"/>
        <v>563.49605684454548</v>
      </c>
      <c r="V17" s="308">
        <f t="shared" si="82"/>
        <v>567.72227727087966</v>
      </c>
      <c r="W17" s="308">
        <f t="shared" si="82"/>
        <v>571.98019435041124</v>
      </c>
      <c r="X17" s="308">
        <f t="shared" si="82"/>
        <v>576.27004580803941</v>
      </c>
      <c r="Y17" s="308">
        <f t="shared" si="82"/>
        <v>580.59207115159973</v>
      </c>
      <c r="Z17" s="308">
        <f t="shared" si="82"/>
        <v>584.94651168523671</v>
      </c>
      <c r="AA17" s="308">
        <f t="shared" si="82"/>
        <v>589.33361052287603</v>
      </c>
      <c r="AB17" s="308">
        <f t="shared" si="82"/>
        <v>593.75361260179761</v>
      </c>
      <c r="AC17" s="308">
        <f t="shared" si="82"/>
        <v>598.2067646963111</v>
      </c>
      <c r="AD17" s="308">
        <f t="shared" si="82"/>
        <v>602.69331543153351</v>
      </c>
      <c r="AE17" s="308">
        <f t="shared" si="82"/>
        <v>607.21351529727008</v>
      </c>
      <c r="AF17" s="308">
        <f t="shared" si="82"/>
        <v>611.76761666199968</v>
      </c>
      <c r="AG17" s="308">
        <f t="shared" si="82"/>
        <v>616.35587378696471</v>
      </c>
      <c r="AH17" s="308">
        <f t="shared" si="82"/>
        <v>620.97854284036703</v>
      </c>
      <c r="AI17" s="308">
        <f t="shared" si="82"/>
        <v>625.6358819116698</v>
      </c>
      <c r="AJ17" s="308">
        <f t="shared" si="82"/>
        <v>630.32815102600739</v>
      </c>
      <c r="AK17" s="308">
        <f t="shared" si="82"/>
        <v>635.0556121587025</v>
      </c>
      <c r="AL17" s="308">
        <f t="shared" si="82"/>
        <v>639.81852924989278</v>
      </c>
      <c r="AM17" s="308">
        <f t="shared" si="82"/>
        <v>644.617168219267</v>
      </c>
      <c r="AN17" s="308">
        <f t="shared" si="82"/>
        <v>649.45179698091158</v>
      </c>
      <c r="AO17" s="308">
        <f t="shared" si="82"/>
        <v>654.32268545826844</v>
      </c>
      <c r="AP17" s="308">
        <f t="shared" si="82"/>
        <v>659.23010559920544</v>
      </c>
      <c r="AQ17" s="308">
        <f t="shared" si="82"/>
        <v>664.17433139119953</v>
      </c>
      <c r="AR17" s="308">
        <f t="shared" si="82"/>
        <v>669.15563887663359</v>
      </c>
      <c r="AS17" s="308">
        <f t="shared" si="82"/>
        <v>674.17430616820843</v>
      </c>
      <c r="AT17" s="308">
        <f t="shared" si="82"/>
        <v>679.23061346447003</v>
      </c>
      <c r="AU17" s="308">
        <f t="shared" si="82"/>
        <v>684.32484306545359</v>
      </c>
      <c r="AV17" s="308">
        <f t="shared" si="82"/>
        <v>689.45727938844459</v>
      </c>
      <c r="AW17" s="308">
        <f t="shared" si="82"/>
        <v>694.62820898385792</v>
      </c>
      <c r="AX17" s="308">
        <f t="shared" si="82"/>
        <v>699.83792055123695</v>
      </c>
      <c r="AY17" s="308">
        <f t="shared" si="82"/>
        <v>705.08670495537126</v>
      </c>
      <c r="AZ17" s="308">
        <f t="shared" si="82"/>
        <v>710.37485524253657</v>
      </c>
      <c r="BA17" s="308">
        <f t="shared" si="82"/>
        <v>715.70266665685563</v>
      </c>
      <c r="BB17" s="308">
        <f t="shared" si="82"/>
        <v>721.07043665678214</v>
      </c>
      <c r="BC17" s="308">
        <f t="shared" si="82"/>
        <v>726.478464931708</v>
      </c>
      <c r="BD17" s="308">
        <f t="shared" si="82"/>
        <v>731.92705341869589</v>
      </c>
      <c r="BE17" s="308">
        <f t="shared" si="82"/>
        <v>737.41650631933612</v>
      </c>
      <c r="BF17" s="308">
        <f t="shared" si="82"/>
        <v>742.94713011673116</v>
      </c>
      <c r="BG17" s="308">
        <f t="shared" si="82"/>
        <v>748.51923359260672</v>
      </c>
      <c r="BH17" s="308">
        <f t="shared" si="82"/>
        <v>754.13312784455127</v>
      </c>
      <c r="BI17" s="308">
        <f t="shared" si="82"/>
        <v>759.7891263033855</v>
      </c>
      <c r="BJ17" s="308">
        <f t="shared" si="82"/>
        <v>765.48754475066096</v>
      </c>
      <c r="BK17" s="308">
        <f t="shared" si="82"/>
        <v>771.22870133629101</v>
      </c>
      <c r="BL17" s="308">
        <f t="shared" si="82"/>
        <v>777.01291659631329</v>
      </c>
      <c r="BM17" s="308">
        <f t="shared" si="82"/>
        <v>782.84051347078571</v>
      </c>
      <c r="BN17" s="308">
        <f t="shared" si="82"/>
        <v>788.71181732181662</v>
      </c>
      <c r="BO17" s="308">
        <f t="shared" si="82"/>
        <v>794.62715595173029</v>
      </c>
      <c r="BP17" s="308">
        <f t="shared" si="82"/>
        <v>800.58685962136826</v>
      </c>
      <c r="BQ17" s="308">
        <f t="shared" si="82"/>
        <v>806.59126106852852</v>
      </c>
      <c r="BR17" s="308">
        <f t="shared" si="82"/>
        <v>812.64069552654257</v>
      </c>
      <c r="BS17" s="308">
        <f t="shared" si="79"/>
        <v>818.73550074299169</v>
      </c>
      <c r="BT17" s="308">
        <f t="shared" si="79"/>
        <v>824.87601699856418</v>
      </c>
      <c r="BU17" s="308">
        <f t="shared" si="79"/>
        <v>831.06258712605347</v>
      </c>
      <c r="BV17" s="308">
        <f t="shared" si="79"/>
        <v>837.29555652949898</v>
      </c>
      <c r="BW17" s="308">
        <f t="shared" si="79"/>
        <v>843.57527320347026</v>
      </c>
      <c r="BX17" s="308">
        <f t="shared" si="79"/>
        <v>849.9020877524963</v>
      </c>
      <c r="BY17" s="308">
        <f t="shared" si="79"/>
        <v>856.27635341064013</v>
      </c>
      <c r="BZ17" s="308">
        <f t="shared" si="79"/>
        <v>862.69842606121995</v>
      </c>
      <c r="CA17" s="308">
        <f t="shared" si="79"/>
        <v>869.16866425667911</v>
      </c>
      <c r="CB17" s="308">
        <f t="shared" si="79"/>
        <v>875.6874292386043</v>
      </c>
      <c r="CC17" s="308">
        <f t="shared" si="79"/>
        <v>882.25508495789393</v>
      </c>
      <c r="CD17" s="308">
        <f t="shared" si="79"/>
        <v>888.8719980950782</v>
      </c>
      <c r="CE17" s="308">
        <f t="shared" si="79"/>
        <v>895.53853808079134</v>
      </c>
      <c r="CF17" s="308">
        <f t="shared" si="79"/>
        <v>902.25507711639739</v>
      </c>
    </row>
    <row r="18" spans="1:84" x14ac:dyDescent="0.2">
      <c r="A18" s="45" t="s">
        <v>382</v>
      </c>
      <c r="B18" s="45" t="s">
        <v>355</v>
      </c>
      <c r="C18" s="85" t="s">
        <v>154</v>
      </c>
      <c r="D18" s="67"/>
      <c r="E18" s="308">
        <f t="shared" ref="E18" si="84">E53</f>
        <v>500</v>
      </c>
      <c r="F18" s="308">
        <f t="shared" si="81"/>
        <v>503.75000000000006</v>
      </c>
      <c r="G18" s="308">
        <f t="shared" si="82"/>
        <v>507.5281250000001</v>
      </c>
      <c r="H18" s="308">
        <f t="shared" si="82"/>
        <v>511.33458593750015</v>
      </c>
      <c r="I18" s="308">
        <f t="shared" si="82"/>
        <v>515.16959533203146</v>
      </c>
      <c r="J18" s="308">
        <f t="shared" si="82"/>
        <v>519.03336729702175</v>
      </c>
      <c r="K18" s="308">
        <f t="shared" si="82"/>
        <v>522.92611755174948</v>
      </c>
      <c r="L18" s="308">
        <f t="shared" si="82"/>
        <v>526.84806343338767</v>
      </c>
      <c r="M18" s="308">
        <f t="shared" si="82"/>
        <v>530.79942390913811</v>
      </c>
      <c r="N18" s="308">
        <f t="shared" si="82"/>
        <v>534.78041958845665</v>
      </c>
      <c r="O18" s="308">
        <f t="shared" si="82"/>
        <v>538.79127273537006</v>
      </c>
      <c r="P18" s="308">
        <f t="shared" si="82"/>
        <v>542.83220728088531</v>
      </c>
      <c r="Q18" s="308">
        <f t="shared" si="82"/>
        <v>546.90344883549199</v>
      </c>
      <c r="R18" s="308">
        <f t="shared" si="82"/>
        <v>551.00522470175827</v>
      </c>
      <c r="S18" s="308">
        <f t="shared" si="82"/>
        <v>555.13776388702149</v>
      </c>
      <c r="T18" s="308">
        <f t="shared" si="82"/>
        <v>559.30129711617417</v>
      </c>
      <c r="U18" s="308">
        <f t="shared" si="82"/>
        <v>563.49605684454548</v>
      </c>
      <c r="V18" s="308">
        <f t="shared" si="82"/>
        <v>567.72227727087966</v>
      </c>
      <c r="W18" s="308">
        <f t="shared" si="82"/>
        <v>571.98019435041124</v>
      </c>
      <c r="X18" s="308">
        <f t="shared" si="82"/>
        <v>576.27004580803941</v>
      </c>
      <c r="Y18" s="308">
        <f t="shared" si="82"/>
        <v>580.59207115159973</v>
      </c>
      <c r="Z18" s="308">
        <f t="shared" si="82"/>
        <v>584.94651168523671</v>
      </c>
      <c r="AA18" s="308">
        <f t="shared" si="82"/>
        <v>589.33361052287603</v>
      </c>
      <c r="AB18" s="308">
        <f t="shared" si="82"/>
        <v>593.75361260179761</v>
      </c>
      <c r="AC18" s="308">
        <f t="shared" si="82"/>
        <v>598.2067646963111</v>
      </c>
      <c r="AD18" s="308">
        <f t="shared" si="82"/>
        <v>602.69331543153351</v>
      </c>
      <c r="AE18" s="308">
        <f t="shared" si="82"/>
        <v>607.21351529727008</v>
      </c>
      <c r="AF18" s="308">
        <f t="shared" si="82"/>
        <v>611.76761666199968</v>
      </c>
      <c r="AG18" s="308">
        <f t="shared" si="82"/>
        <v>616.35587378696471</v>
      </c>
      <c r="AH18" s="308">
        <f t="shared" si="82"/>
        <v>620.97854284036703</v>
      </c>
      <c r="AI18" s="308">
        <f t="shared" si="82"/>
        <v>625.6358819116698</v>
      </c>
      <c r="AJ18" s="308">
        <f t="shared" si="82"/>
        <v>630.32815102600739</v>
      </c>
      <c r="AK18" s="308">
        <f t="shared" si="82"/>
        <v>635.0556121587025</v>
      </c>
      <c r="AL18" s="308">
        <f t="shared" si="82"/>
        <v>639.81852924989278</v>
      </c>
      <c r="AM18" s="308">
        <f t="shared" si="82"/>
        <v>644.617168219267</v>
      </c>
      <c r="AN18" s="308">
        <f t="shared" si="82"/>
        <v>649.45179698091158</v>
      </c>
      <c r="AO18" s="308">
        <f t="shared" si="82"/>
        <v>654.32268545826844</v>
      </c>
      <c r="AP18" s="308">
        <f t="shared" si="82"/>
        <v>659.23010559920544</v>
      </c>
      <c r="AQ18" s="308">
        <f t="shared" si="82"/>
        <v>664.17433139119953</v>
      </c>
      <c r="AR18" s="308">
        <f t="shared" si="82"/>
        <v>669.15563887663359</v>
      </c>
      <c r="AS18" s="308">
        <f t="shared" si="82"/>
        <v>674.17430616820843</v>
      </c>
      <c r="AT18" s="308">
        <f t="shared" si="82"/>
        <v>679.23061346447003</v>
      </c>
      <c r="AU18" s="308">
        <f t="shared" si="82"/>
        <v>684.32484306545359</v>
      </c>
      <c r="AV18" s="308">
        <f t="shared" si="82"/>
        <v>689.45727938844459</v>
      </c>
      <c r="AW18" s="308">
        <f t="shared" si="82"/>
        <v>694.62820898385792</v>
      </c>
      <c r="AX18" s="308">
        <f t="shared" si="82"/>
        <v>699.83792055123695</v>
      </c>
      <c r="AY18" s="308">
        <f t="shared" si="82"/>
        <v>705.08670495537126</v>
      </c>
      <c r="AZ18" s="308">
        <f t="shared" si="82"/>
        <v>710.37485524253657</v>
      </c>
      <c r="BA18" s="308">
        <f t="shared" si="82"/>
        <v>715.70266665685563</v>
      </c>
      <c r="BB18" s="308">
        <f t="shared" si="82"/>
        <v>721.07043665678214</v>
      </c>
      <c r="BC18" s="308">
        <f t="shared" si="82"/>
        <v>726.478464931708</v>
      </c>
      <c r="BD18" s="308">
        <f t="shared" si="82"/>
        <v>731.92705341869589</v>
      </c>
      <c r="BE18" s="308">
        <f t="shared" si="82"/>
        <v>737.41650631933612</v>
      </c>
      <c r="BF18" s="308">
        <f t="shared" si="82"/>
        <v>742.94713011673116</v>
      </c>
      <c r="BG18" s="308">
        <f t="shared" si="82"/>
        <v>748.51923359260672</v>
      </c>
      <c r="BH18" s="308">
        <f t="shared" si="82"/>
        <v>754.13312784455127</v>
      </c>
      <c r="BI18" s="308">
        <f t="shared" si="82"/>
        <v>759.7891263033855</v>
      </c>
      <c r="BJ18" s="308">
        <f t="shared" si="82"/>
        <v>765.48754475066096</v>
      </c>
      <c r="BK18" s="308">
        <f t="shared" si="82"/>
        <v>771.22870133629101</v>
      </c>
      <c r="BL18" s="308">
        <f t="shared" si="82"/>
        <v>777.01291659631329</v>
      </c>
      <c r="BM18" s="308">
        <f t="shared" si="82"/>
        <v>782.84051347078571</v>
      </c>
      <c r="BN18" s="308">
        <f t="shared" si="82"/>
        <v>788.71181732181662</v>
      </c>
      <c r="BO18" s="308">
        <f t="shared" si="82"/>
        <v>794.62715595173029</v>
      </c>
      <c r="BP18" s="308">
        <f t="shared" si="82"/>
        <v>800.58685962136826</v>
      </c>
      <c r="BQ18" s="308">
        <f t="shared" si="82"/>
        <v>806.59126106852852</v>
      </c>
      <c r="BR18" s="308">
        <f t="shared" si="82"/>
        <v>812.64069552654257</v>
      </c>
      <c r="BS18" s="308">
        <f t="shared" si="79"/>
        <v>818.73550074299169</v>
      </c>
      <c r="BT18" s="308">
        <f t="shared" si="79"/>
        <v>824.87601699856418</v>
      </c>
      <c r="BU18" s="308">
        <f t="shared" si="79"/>
        <v>831.06258712605347</v>
      </c>
      <c r="BV18" s="308">
        <f t="shared" si="79"/>
        <v>837.29555652949898</v>
      </c>
      <c r="BW18" s="308">
        <f t="shared" si="79"/>
        <v>843.57527320347026</v>
      </c>
      <c r="BX18" s="308">
        <f t="shared" si="79"/>
        <v>849.9020877524963</v>
      </c>
      <c r="BY18" s="308">
        <f t="shared" si="79"/>
        <v>856.27635341064013</v>
      </c>
      <c r="BZ18" s="308">
        <f t="shared" si="79"/>
        <v>862.69842606121995</v>
      </c>
      <c r="CA18" s="308">
        <f t="shared" si="79"/>
        <v>869.16866425667911</v>
      </c>
      <c r="CB18" s="308">
        <f t="shared" si="79"/>
        <v>875.6874292386043</v>
      </c>
      <c r="CC18" s="308">
        <f t="shared" si="79"/>
        <v>882.25508495789393</v>
      </c>
      <c r="CD18" s="308">
        <f t="shared" si="79"/>
        <v>888.8719980950782</v>
      </c>
      <c r="CE18" s="308">
        <f t="shared" si="79"/>
        <v>895.53853808079134</v>
      </c>
      <c r="CF18" s="308">
        <f t="shared" si="79"/>
        <v>902.25507711639739</v>
      </c>
    </row>
    <row r="19" spans="1:84" x14ac:dyDescent="0.2">
      <c r="A19" s="45" t="s">
        <v>382</v>
      </c>
      <c r="B19" s="45" t="s">
        <v>356</v>
      </c>
      <c r="C19" s="85" t="s">
        <v>154</v>
      </c>
      <c r="D19" s="67"/>
      <c r="E19" s="308">
        <f t="shared" ref="E19" si="85">E54</f>
        <v>500</v>
      </c>
      <c r="F19" s="308">
        <f t="shared" si="81"/>
        <v>503.75000000000006</v>
      </c>
      <c r="G19" s="308">
        <f t="shared" si="82"/>
        <v>507.5281250000001</v>
      </c>
      <c r="H19" s="308">
        <f t="shared" si="82"/>
        <v>511.33458593750015</v>
      </c>
      <c r="I19" s="308">
        <f t="shared" si="82"/>
        <v>515.16959533203146</v>
      </c>
      <c r="J19" s="308">
        <f t="shared" si="82"/>
        <v>519.03336729702175</v>
      </c>
      <c r="K19" s="308">
        <f t="shared" si="82"/>
        <v>522.92611755174948</v>
      </c>
      <c r="L19" s="308">
        <f t="shared" si="82"/>
        <v>526.84806343338767</v>
      </c>
      <c r="M19" s="308">
        <f t="shared" si="82"/>
        <v>530.79942390913811</v>
      </c>
      <c r="N19" s="308">
        <f t="shared" si="82"/>
        <v>534.78041958845665</v>
      </c>
      <c r="O19" s="308">
        <f t="shared" si="82"/>
        <v>538.79127273537006</v>
      </c>
      <c r="P19" s="308">
        <f t="shared" si="82"/>
        <v>542.83220728088531</v>
      </c>
      <c r="Q19" s="308">
        <f t="shared" si="82"/>
        <v>546.90344883549199</v>
      </c>
      <c r="R19" s="308">
        <f t="shared" si="82"/>
        <v>551.00522470175827</v>
      </c>
      <c r="S19" s="308">
        <f t="shared" si="82"/>
        <v>555.13776388702149</v>
      </c>
      <c r="T19" s="308">
        <f t="shared" si="82"/>
        <v>559.30129711617417</v>
      </c>
      <c r="U19" s="308">
        <f t="shared" si="82"/>
        <v>563.49605684454548</v>
      </c>
      <c r="V19" s="308">
        <f t="shared" si="82"/>
        <v>567.72227727087966</v>
      </c>
      <c r="W19" s="308">
        <f t="shared" si="82"/>
        <v>571.98019435041124</v>
      </c>
      <c r="X19" s="308">
        <f t="shared" si="82"/>
        <v>576.27004580803941</v>
      </c>
      <c r="Y19" s="308">
        <f t="shared" si="82"/>
        <v>580.59207115159973</v>
      </c>
      <c r="Z19" s="308">
        <f t="shared" si="82"/>
        <v>584.94651168523671</v>
      </c>
      <c r="AA19" s="308">
        <f t="shared" si="82"/>
        <v>589.33361052287603</v>
      </c>
      <c r="AB19" s="308">
        <f t="shared" si="82"/>
        <v>593.75361260179761</v>
      </c>
      <c r="AC19" s="308">
        <f t="shared" si="82"/>
        <v>598.2067646963111</v>
      </c>
      <c r="AD19" s="308">
        <f t="shared" si="82"/>
        <v>602.69331543153351</v>
      </c>
      <c r="AE19" s="308">
        <f t="shared" si="82"/>
        <v>607.21351529727008</v>
      </c>
      <c r="AF19" s="308">
        <f t="shared" si="82"/>
        <v>611.76761666199968</v>
      </c>
      <c r="AG19" s="308">
        <f t="shared" si="82"/>
        <v>616.35587378696471</v>
      </c>
      <c r="AH19" s="308">
        <f t="shared" si="82"/>
        <v>620.97854284036703</v>
      </c>
      <c r="AI19" s="308">
        <f t="shared" si="82"/>
        <v>625.6358819116698</v>
      </c>
      <c r="AJ19" s="308">
        <f t="shared" si="82"/>
        <v>630.32815102600739</v>
      </c>
      <c r="AK19" s="308">
        <f t="shared" si="82"/>
        <v>635.0556121587025</v>
      </c>
      <c r="AL19" s="308">
        <f t="shared" si="82"/>
        <v>639.81852924989278</v>
      </c>
      <c r="AM19" s="308">
        <f t="shared" si="82"/>
        <v>644.617168219267</v>
      </c>
      <c r="AN19" s="308">
        <f t="shared" si="82"/>
        <v>649.45179698091158</v>
      </c>
      <c r="AO19" s="308">
        <f t="shared" si="82"/>
        <v>654.32268545826844</v>
      </c>
      <c r="AP19" s="308">
        <f t="shared" si="82"/>
        <v>659.23010559920544</v>
      </c>
      <c r="AQ19" s="308">
        <f t="shared" si="82"/>
        <v>664.17433139119953</v>
      </c>
      <c r="AR19" s="308">
        <f t="shared" si="82"/>
        <v>669.15563887663359</v>
      </c>
      <c r="AS19" s="308">
        <f t="shared" si="82"/>
        <v>674.17430616820843</v>
      </c>
      <c r="AT19" s="308">
        <f t="shared" si="82"/>
        <v>679.23061346447003</v>
      </c>
      <c r="AU19" s="308">
        <f t="shared" si="82"/>
        <v>684.32484306545359</v>
      </c>
      <c r="AV19" s="308">
        <f t="shared" si="82"/>
        <v>689.45727938844459</v>
      </c>
      <c r="AW19" s="308">
        <f t="shared" si="82"/>
        <v>694.62820898385792</v>
      </c>
      <c r="AX19" s="308">
        <f t="shared" si="82"/>
        <v>699.83792055123695</v>
      </c>
      <c r="AY19" s="308">
        <f t="shared" si="82"/>
        <v>705.08670495537126</v>
      </c>
      <c r="AZ19" s="308">
        <f t="shared" si="82"/>
        <v>710.37485524253657</v>
      </c>
      <c r="BA19" s="308">
        <f t="shared" si="82"/>
        <v>715.70266665685563</v>
      </c>
      <c r="BB19" s="308">
        <f t="shared" si="82"/>
        <v>721.07043665678214</v>
      </c>
      <c r="BC19" s="308">
        <f t="shared" si="82"/>
        <v>726.478464931708</v>
      </c>
      <c r="BD19" s="308">
        <f t="shared" si="82"/>
        <v>731.92705341869589</v>
      </c>
      <c r="BE19" s="308">
        <f t="shared" si="82"/>
        <v>737.41650631933612</v>
      </c>
      <c r="BF19" s="308">
        <f t="shared" si="82"/>
        <v>742.94713011673116</v>
      </c>
      <c r="BG19" s="308">
        <f t="shared" si="82"/>
        <v>748.51923359260672</v>
      </c>
      <c r="BH19" s="308">
        <f t="shared" si="82"/>
        <v>754.13312784455127</v>
      </c>
      <c r="BI19" s="308">
        <f t="shared" si="82"/>
        <v>759.7891263033855</v>
      </c>
      <c r="BJ19" s="308">
        <f t="shared" si="82"/>
        <v>765.48754475066096</v>
      </c>
      <c r="BK19" s="308">
        <f t="shared" si="82"/>
        <v>771.22870133629101</v>
      </c>
      <c r="BL19" s="308">
        <f t="shared" si="82"/>
        <v>777.01291659631329</v>
      </c>
      <c r="BM19" s="308">
        <f t="shared" si="82"/>
        <v>782.84051347078571</v>
      </c>
      <c r="BN19" s="308">
        <f t="shared" si="82"/>
        <v>788.71181732181662</v>
      </c>
      <c r="BO19" s="308">
        <f t="shared" si="82"/>
        <v>794.62715595173029</v>
      </c>
      <c r="BP19" s="308">
        <f t="shared" si="82"/>
        <v>800.58685962136826</v>
      </c>
      <c r="BQ19" s="308">
        <f t="shared" si="82"/>
        <v>806.59126106852852</v>
      </c>
      <c r="BR19" s="308">
        <f t="shared" ref="BR19:CF21" si="86">BQ19*1.0075</f>
        <v>812.64069552654257</v>
      </c>
      <c r="BS19" s="308">
        <f t="shared" si="86"/>
        <v>818.73550074299169</v>
      </c>
      <c r="BT19" s="308">
        <f t="shared" si="86"/>
        <v>824.87601699856418</v>
      </c>
      <c r="BU19" s="308">
        <f t="shared" si="86"/>
        <v>831.06258712605347</v>
      </c>
      <c r="BV19" s="308">
        <f t="shared" si="86"/>
        <v>837.29555652949898</v>
      </c>
      <c r="BW19" s="308">
        <f t="shared" si="86"/>
        <v>843.57527320347026</v>
      </c>
      <c r="BX19" s="308">
        <f t="shared" si="86"/>
        <v>849.9020877524963</v>
      </c>
      <c r="BY19" s="308">
        <f t="shared" si="86"/>
        <v>856.27635341064013</v>
      </c>
      <c r="BZ19" s="308">
        <f t="shared" si="86"/>
        <v>862.69842606121995</v>
      </c>
      <c r="CA19" s="308">
        <f t="shared" si="86"/>
        <v>869.16866425667911</v>
      </c>
      <c r="CB19" s="308">
        <f t="shared" si="86"/>
        <v>875.6874292386043</v>
      </c>
      <c r="CC19" s="308">
        <f t="shared" si="86"/>
        <v>882.25508495789393</v>
      </c>
      <c r="CD19" s="308">
        <f t="shared" si="86"/>
        <v>888.8719980950782</v>
      </c>
      <c r="CE19" s="308">
        <f t="shared" si="86"/>
        <v>895.53853808079134</v>
      </c>
      <c r="CF19" s="308">
        <f t="shared" si="86"/>
        <v>902.25507711639739</v>
      </c>
    </row>
    <row r="20" spans="1:84" x14ac:dyDescent="0.2">
      <c r="A20" s="45" t="s">
        <v>382</v>
      </c>
      <c r="B20" s="45" t="s">
        <v>357</v>
      </c>
      <c r="C20" s="85" t="s">
        <v>154</v>
      </c>
      <c r="D20" s="67"/>
      <c r="E20" s="309">
        <f t="shared" ref="E20" si="87">E55</f>
        <v>500</v>
      </c>
      <c r="F20" s="308">
        <f t="shared" si="81"/>
        <v>503.75000000000006</v>
      </c>
      <c r="G20" s="308">
        <f t="shared" ref="G20:BR21" si="88">F20*1.0075</f>
        <v>507.5281250000001</v>
      </c>
      <c r="H20" s="308">
        <f t="shared" si="88"/>
        <v>511.33458593750015</v>
      </c>
      <c r="I20" s="308">
        <f t="shared" si="88"/>
        <v>515.16959533203146</v>
      </c>
      <c r="J20" s="308">
        <f t="shared" si="88"/>
        <v>519.03336729702175</v>
      </c>
      <c r="K20" s="308">
        <f t="shared" si="88"/>
        <v>522.92611755174948</v>
      </c>
      <c r="L20" s="308">
        <f t="shared" si="88"/>
        <v>526.84806343338767</v>
      </c>
      <c r="M20" s="308">
        <f t="shared" si="88"/>
        <v>530.79942390913811</v>
      </c>
      <c r="N20" s="308">
        <f t="shared" si="88"/>
        <v>534.78041958845665</v>
      </c>
      <c r="O20" s="308">
        <f t="shared" si="88"/>
        <v>538.79127273537006</v>
      </c>
      <c r="P20" s="308">
        <f t="shared" si="88"/>
        <v>542.83220728088531</v>
      </c>
      <c r="Q20" s="308">
        <f t="shared" si="88"/>
        <v>546.90344883549199</v>
      </c>
      <c r="R20" s="308">
        <f t="shared" si="88"/>
        <v>551.00522470175827</v>
      </c>
      <c r="S20" s="308">
        <f t="shared" si="88"/>
        <v>555.13776388702149</v>
      </c>
      <c r="T20" s="308">
        <f t="shared" si="88"/>
        <v>559.30129711617417</v>
      </c>
      <c r="U20" s="308">
        <f t="shared" si="88"/>
        <v>563.49605684454548</v>
      </c>
      <c r="V20" s="308">
        <f t="shared" si="88"/>
        <v>567.72227727087966</v>
      </c>
      <c r="W20" s="308">
        <f t="shared" si="88"/>
        <v>571.98019435041124</v>
      </c>
      <c r="X20" s="308">
        <f t="shared" si="88"/>
        <v>576.27004580803941</v>
      </c>
      <c r="Y20" s="308">
        <f t="shared" si="88"/>
        <v>580.59207115159973</v>
      </c>
      <c r="Z20" s="308">
        <f t="shared" si="88"/>
        <v>584.94651168523671</v>
      </c>
      <c r="AA20" s="308">
        <f t="shared" si="88"/>
        <v>589.33361052287603</v>
      </c>
      <c r="AB20" s="308">
        <f t="shared" si="88"/>
        <v>593.75361260179761</v>
      </c>
      <c r="AC20" s="308">
        <f t="shared" si="88"/>
        <v>598.2067646963111</v>
      </c>
      <c r="AD20" s="308">
        <f t="shared" si="88"/>
        <v>602.69331543153351</v>
      </c>
      <c r="AE20" s="308">
        <f t="shared" si="88"/>
        <v>607.21351529727008</v>
      </c>
      <c r="AF20" s="308">
        <f t="shared" si="88"/>
        <v>611.76761666199968</v>
      </c>
      <c r="AG20" s="308">
        <f t="shared" si="88"/>
        <v>616.35587378696471</v>
      </c>
      <c r="AH20" s="308">
        <f t="shared" si="88"/>
        <v>620.97854284036703</v>
      </c>
      <c r="AI20" s="308">
        <f t="shared" si="88"/>
        <v>625.6358819116698</v>
      </c>
      <c r="AJ20" s="308">
        <f t="shared" si="88"/>
        <v>630.32815102600739</v>
      </c>
      <c r="AK20" s="308">
        <f t="shared" si="88"/>
        <v>635.0556121587025</v>
      </c>
      <c r="AL20" s="308">
        <f t="shared" si="88"/>
        <v>639.81852924989278</v>
      </c>
      <c r="AM20" s="308">
        <f t="shared" si="88"/>
        <v>644.617168219267</v>
      </c>
      <c r="AN20" s="308">
        <f t="shared" si="88"/>
        <v>649.45179698091158</v>
      </c>
      <c r="AO20" s="308">
        <f t="shared" si="88"/>
        <v>654.32268545826844</v>
      </c>
      <c r="AP20" s="308">
        <f t="shared" si="88"/>
        <v>659.23010559920544</v>
      </c>
      <c r="AQ20" s="308">
        <f t="shared" si="88"/>
        <v>664.17433139119953</v>
      </c>
      <c r="AR20" s="308">
        <f t="shared" si="88"/>
        <v>669.15563887663359</v>
      </c>
      <c r="AS20" s="308">
        <f t="shared" si="88"/>
        <v>674.17430616820843</v>
      </c>
      <c r="AT20" s="308">
        <f t="shared" si="88"/>
        <v>679.23061346447003</v>
      </c>
      <c r="AU20" s="308">
        <f t="shared" si="88"/>
        <v>684.32484306545359</v>
      </c>
      <c r="AV20" s="308">
        <f t="shared" si="88"/>
        <v>689.45727938844459</v>
      </c>
      <c r="AW20" s="308">
        <f t="shared" si="88"/>
        <v>694.62820898385792</v>
      </c>
      <c r="AX20" s="308">
        <f t="shared" si="88"/>
        <v>699.83792055123695</v>
      </c>
      <c r="AY20" s="308">
        <f t="shared" si="88"/>
        <v>705.08670495537126</v>
      </c>
      <c r="AZ20" s="308">
        <f t="shared" si="88"/>
        <v>710.37485524253657</v>
      </c>
      <c r="BA20" s="308">
        <f t="shared" si="88"/>
        <v>715.70266665685563</v>
      </c>
      <c r="BB20" s="308">
        <f t="shared" si="88"/>
        <v>721.07043665678214</v>
      </c>
      <c r="BC20" s="308">
        <f t="shared" si="88"/>
        <v>726.478464931708</v>
      </c>
      <c r="BD20" s="308">
        <f t="shared" si="88"/>
        <v>731.92705341869589</v>
      </c>
      <c r="BE20" s="308">
        <f t="shared" si="88"/>
        <v>737.41650631933612</v>
      </c>
      <c r="BF20" s="308">
        <f t="shared" si="88"/>
        <v>742.94713011673116</v>
      </c>
      <c r="BG20" s="308">
        <f t="shared" si="88"/>
        <v>748.51923359260672</v>
      </c>
      <c r="BH20" s="308">
        <f t="shared" si="88"/>
        <v>754.13312784455127</v>
      </c>
      <c r="BI20" s="308">
        <f t="shared" si="88"/>
        <v>759.7891263033855</v>
      </c>
      <c r="BJ20" s="308">
        <f t="shared" si="88"/>
        <v>765.48754475066096</v>
      </c>
      <c r="BK20" s="308">
        <f t="shared" si="88"/>
        <v>771.22870133629101</v>
      </c>
      <c r="BL20" s="308">
        <f t="shared" si="88"/>
        <v>777.01291659631329</v>
      </c>
      <c r="BM20" s="308">
        <f t="shared" si="88"/>
        <v>782.84051347078571</v>
      </c>
      <c r="BN20" s="308">
        <f t="shared" si="88"/>
        <v>788.71181732181662</v>
      </c>
      <c r="BO20" s="308">
        <f t="shared" si="88"/>
        <v>794.62715595173029</v>
      </c>
      <c r="BP20" s="308">
        <f t="shared" si="88"/>
        <v>800.58685962136826</v>
      </c>
      <c r="BQ20" s="308">
        <f t="shared" si="88"/>
        <v>806.59126106852852</v>
      </c>
      <c r="BR20" s="308">
        <f t="shared" si="88"/>
        <v>812.64069552654257</v>
      </c>
      <c r="BS20" s="308">
        <f t="shared" si="86"/>
        <v>818.73550074299169</v>
      </c>
      <c r="BT20" s="308">
        <f t="shared" si="86"/>
        <v>824.87601699856418</v>
      </c>
      <c r="BU20" s="308">
        <f t="shared" si="86"/>
        <v>831.06258712605347</v>
      </c>
      <c r="BV20" s="308">
        <f t="shared" si="86"/>
        <v>837.29555652949898</v>
      </c>
      <c r="BW20" s="308">
        <f t="shared" si="86"/>
        <v>843.57527320347026</v>
      </c>
      <c r="BX20" s="308">
        <f t="shared" si="86"/>
        <v>849.9020877524963</v>
      </c>
      <c r="BY20" s="308">
        <f t="shared" si="86"/>
        <v>856.27635341064013</v>
      </c>
      <c r="BZ20" s="308">
        <f t="shared" si="86"/>
        <v>862.69842606121995</v>
      </c>
      <c r="CA20" s="308">
        <f t="shared" si="86"/>
        <v>869.16866425667911</v>
      </c>
      <c r="CB20" s="308">
        <f t="shared" si="86"/>
        <v>875.6874292386043</v>
      </c>
      <c r="CC20" s="308">
        <f t="shared" si="86"/>
        <v>882.25508495789393</v>
      </c>
      <c r="CD20" s="308">
        <f t="shared" si="86"/>
        <v>888.8719980950782</v>
      </c>
      <c r="CE20" s="308">
        <f t="shared" si="86"/>
        <v>895.53853808079134</v>
      </c>
      <c r="CF20" s="308">
        <f t="shared" si="86"/>
        <v>902.25507711639739</v>
      </c>
    </row>
    <row r="21" spans="1:84" x14ac:dyDescent="0.2">
      <c r="A21" s="45" t="s">
        <v>164</v>
      </c>
      <c r="B21" s="45" t="s">
        <v>161</v>
      </c>
      <c r="C21" s="85" t="s">
        <v>154</v>
      </c>
      <c r="D21" s="67"/>
      <c r="E21" s="309">
        <f>E57</f>
        <v>5</v>
      </c>
      <c r="F21" s="308">
        <f t="shared" si="81"/>
        <v>5.0375000000000005</v>
      </c>
      <c r="G21" s="308">
        <f t="shared" si="88"/>
        <v>5.0752812500000006</v>
      </c>
      <c r="H21" s="308">
        <f t="shared" si="88"/>
        <v>5.1133458593750012</v>
      </c>
      <c r="I21" s="308">
        <f t="shared" si="88"/>
        <v>5.1516959533203144</v>
      </c>
      <c r="J21" s="308">
        <f t="shared" si="88"/>
        <v>5.1903336729702172</v>
      </c>
      <c r="K21" s="308">
        <f t="shared" si="88"/>
        <v>5.229261175517494</v>
      </c>
      <c r="L21" s="308">
        <f t="shared" si="88"/>
        <v>5.2684806343338755</v>
      </c>
      <c r="M21" s="308">
        <f t="shared" si="88"/>
        <v>5.3079942390913795</v>
      </c>
      <c r="N21" s="308">
        <f t="shared" si="88"/>
        <v>5.3478041958845655</v>
      </c>
      <c r="O21" s="308">
        <f t="shared" si="88"/>
        <v>5.3879127273537</v>
      </c>
      <c r="P21" s="308">
        <f t="shared" si="88"/>
        <v>5.4283220728088528</v>
      </c>
      <c r="Q21" s="308">
        <f t="shared" si="88"/>
        <v>5.4690344883549198</v>
      </c>
      <c r="R21" s="308">
        <f t="shared" si="88"/>
        <v>5.5100522470175823</v>
      </c>
      <c r="S21" s="308">
        <f t="shared" si="88"/>
        <v>5.551377638870215</v>
      </c>
      <c r="T21" s="308">
        <f t="shared" si="88"/>
        <v>5.593012971161742</v>
      </c>
      <c r="U21" s="308">
        <f t="shared" si="88"/>
        <v>5.6349605684454556</v>
      </c>
      <c r="V21" s="308">
        <f t="shared" si="88"/>
        <v>5.6772227727087969</v>
      </c>
      <c r="W21" s="308">
        <f t="shared" si="88"/>
        <v>5.7198019435041134</v>
      </c>
      <c r="X21" s="308">
        <f t="shared" si="88"/>
        <v>5.7627004580803947</v>
      </c>
      <c r="Y21" s="308">
        <f t="shared" si="88"/>
        <v>5.8059207115159976</v>
      </c>
      <c r="Z21" s="308">
        <f t="shared" si="88"/>
        <v>5.8494651168523681</v>
      </c>
      <c r="AA21" s="308">
        <f t="shared" si="88"/>
        <v>5.8933361052287614</v>
      </c>
      <c r="AB21" s="308">
        <f t="shared" si="88"/>
        <v>5.9375361260179771</v>
      </c>
      <c r="AC21" s="308">
        <f t="shared" si="88"/>
        <v>5.9820676469631122</v>
      </c>
      <c r="AD21" s="308">
        <f t="shared" si="88"/>
        <v>6.0269331543153362</v>
      </c>
      <c r="AE21" s="308">
        <f t="shared" si="88"/>
        <v>6.0721351529727015</v>
      </c>
      <c r="AF21" s="308">
        <f t="shared" si="88"/>
        <v>6.1176761666199972</v>
      </c>
      <c r="AG21" s="308">
        <f t="shared" si="88"/>
        <v>6.1635587378696473</v>
      </c>
      <c r="AH21" s="308">
        <f t="shared" si="88"/>
        <v>6.20978542840367</v>
      </c>
      <c r="AI21" s="308">
        <f t="shared" si="88"/>
        <v>6.2563588191166977</v>
      </c>
      <c r="AJ21" s="308">
        <f t="shared" si="88"/>
        <v>6.3032815102600734</v>
      </c>
      <c r="AK21" s="308">
        <f t="shared" si="88"/>
        <v>6.3505561215870241</v>
      </c>
      <c r="AL21" s="308">
        <f t="shared" si="88"/>
        <v>6.3981852924989271</v>
      </c>
      <c r="AM21" s="308">
        <f t="shared" si="88"/>
        <v>6.4461716821926691</v>
      </c>
      <c r="AN21" s="308">
        <f t="shared" si="88"/>
        <v>6.4945179698091149</v>
      </c>
      <c r="AO21" s="308">
        <f t="shared" si="88"/>
        <v>6.5432268545826835</v>
      </c>
      <c r="AP21" s="308">
        <f t="shared" si="88"/>
        <v>6.5923010559920536</v>
      </c>
      <c r="AQ21" s="308">
        <f t="shared" si="88"/>
        <v>6.6417433139119941</v>
      </c>
      <c r="AR21" s="308">
        <f t="shared" si="88"/>
        <v>6.6915563887663341</v>
      </c>
      <c r="AS21" s="308">
        <f t="shared" si="88"/>
        <v>6.7417430616820821</v>
      </c>
      <c r="AT21" s="308">
        <f t="shared" si="88"/>
        <v>6.792306134644698</v>
      </c>
      <c r="AU21" s="308">
        <f t="shared" si="88"/>
        <v>6.8432484306545334</v>
      </c>
      <c r="AV21" s="308">
        <f t="shared" si="88"/>
        <v>6.8945727938844428</v>
      </c>
      <c r="AW21" s="308">
        <f t="shared" si="88"/>
        <v>6.9462820898385766</v>
      </c>
      <c r="AX21" s="308">
        <f t="shared" si="88"/>
        <v>6.9983792055123661</v>
      </c>
      <c r="AY21" s="308">
        <f t="shared" si="88"/>
        <v>7.0508670495537089</v>
      </c>
      <c r="AZ21" s="308">
        <f t="shared" si="88"/>
        <v>7.1037485524253619</v>
      </c>
      <c r="BA21" s="308">
        <f t="shared" si="88"/>
        <v>7.1570266665685525</v>
      </c>
      <c r="BB21" s="308">
        <f t="shared" si="88"/>
        <v>7.2107043665678168</v>
      </c>
      <c r="BC21" s="308">
        <f t="shared" si="88"/>
        <v>7.2647846493170762</v>
      </c>
      <c r="BD21" s="308">
        <f t="shared" si="88"/>
        <v>7.3192705341869546</v>
      </c>
      <c r="BE21" s="308">
        <f t="shared" si="88"/>
        <v>7.3741650631933569</v>
      </c>
      <c r="BF21" s="308">
        <f t="shared" si="88"/>
        <v>7.4294713011673075</v>
      </c>
      <c r="BG21" s="308">
        <f t="shared" si="88"/>
        <v>7.4851923359260626</v>
      </c>
      <c r="BH21" s="308">
        <f t="shared" si="88"/>
        <v>7.5413312784455089</v>
      </c>
      <c r="BI21" s="308">
        <f t="shared" si="88"/>
        <v>7.5978912630338504</v>
      </c>
      <c r="BJ21" s="308">
        <f t="shared" si="88"/>
        <v>7.6548754475066048</v>
      </c>
      <c r="BK21" s="308">
        <f t="shared" si="88"/>
        <v>7.7122870133629045</v>
      </c>
      <c r="BL21" s="308">
        <f t="shared" si="88"/>
        <v>7.7701291659631266</v>
      </c>
      <c r="BM21" s="308">
        <f t="shared" si="88"/>
        <v>7.8284051347078503</v>
      </c>
      <c r="BN21" s="308">
        <f t="shared" si="88"/>
        <v>7.8871181732181599</v>
      </c>
      <c r="BO21" s="308">
        <f t="shared" si="88"/>
        <v>7.9462715595172968</v>
      </c>
      <c r="BP21" s="308">
        <f t="shared" si="88"/>
        <v>8.0058685962136771</v>
      </c>
      <c r="BQ21" s="308">
        <f t="shared" si="88"/>
        <v>8.065912610685281</v>
      </c>
      <c r="BR21" s="308">
        <f t="shared" si="88"/>
        <v>8.1264069552654217</v>
      </c>
      <c r="BS21" s="308">
        <f t="shared" si="86"/>
        <v>8.1873550074299128</v>
      </c>
      <c r="BT21" s="308">
        <f t="shared" si="86"/>
        <v>8.248760169985637</v>
      </c>
      <c r="BU21" s="308">
        <f t="shared" si="86"/>
        <v>8.3106258712605303</v>
      </c>
      <c r="BV21" s="308">
        <f t="shared" si="86"/>
        <v>8.3729555652949852</v>
      </c>
      <c r="BW21" s="308">
        <f t="shared" si="86"/>
        <v>8.4357527320346986</v>
      </c>
      <c r="BX21" s="308">
        <f t="shared" si="86"/>
        <v>8.4990208775249592</v>
      </c>
      <c r="BY21" s="308">
        <f t="shared" si="86"/>
        <v>8.5627635341063968</v>
      </c>
      <c r="BZ21" s="308">
        <f t="shared" si="86"/>
        <v>8.6269842606121951</v>
      </c>
      <c r="CA21" s="308">
        <f t="shared" si="86"/>
        <v>8.691686642566788</v>
      </c>
      <c r="CB21" s="308">
        <f t="shared" si="86"/>
        <v>8.7568742923860388</v>
      </c>
      <c r="CC21" s="308">
        <f t="shared" si="86"/>
        <v>8.8225508495789349</v>
      </c>
      <c r="CD21" s="308">
        <f t="shared" si="86"/>
        <v>8.8887199809507766</v>
      </c>
      <c r="CE21" s="308">
        <f t="shared" si="86"/>
        <v>8.9553853808079076</v>
      </c>
      <c r="CF21" s="308">
        <f t="shared" si="86"/>
        <v>9.0225507711639672</v>
      </c>
    </row>
    <row r="22" spans="1:84" x14ac:dyDescent="0.2">
      <c r="E22" s="68"/>
      <c r="F22" s="68"/>
      <c r="G22" s="68"/>
      <c r="H22" s="68"/>
      <c r="I22" s="68"/>
      <c r="J22" s="68"/>
      <c r="K22" s="68"/>
      <c r="L22" s="68"/>
      <c r="M22" s="68"/>
      <c r="N22" s="68"/>
      <c r="O22" s="68"/>
      <c r="P22" s="68"/>
      <c r="Q22" s="68"/>
      <c r="R22" s="68"/>
      <c r="S22" s="68"/>
      <c r="T22" s="68"/>
      <c r="U22" s="68"/>
      <c r="V22" s="68"/>
      <c r="W22" s="68"/>
      <c r="X22" s="288"/>
      <c r="Y22" s="68"/>
      <c r="Z22" s="68"/>
      <c r="AA22" s="68"/>
      <c r="AB22" s="68"/>
      <c r="AC22" s="68"/>
      <c r="AD22" s="68"/>
      <c r="AE22" s="68"/>
      <c r="AF22" s="68"/>
      <c r="AG22" s="68"/>
      <c r="AH22" s="68"/>
      <c r="AI22" s="68"/>
      <c r="AJ22" s="68"/>
      <c r="AK22" s="68"/>
      <c r="AL22" s="68"/>
      <c r="AM22" s="68"/>
      <c r="AN22" s="288"/>
      <c r="AO22" s="68"/>
      <c r="AP22" s="68"/>
      <c r="AQ22" s="68"/>
      <c r="AR22" s="288"/>
      <c r="AS22" s="68"/>
      <c r="AT22" s="68"/>
      <c r="AU22" s="68"/>
      <c r="AV22" s="68"/>
      <c r="AW22" s="68"/>
      <c r="AX22" s="68"/>
      <c r="AY22" s="68"/>
      <c r="AZ22" s="68"/>
      <c r="BA22" s="68"/>
      <c r="BB22" s="68"/>
      <c r="BC22" s="68"/>
      <c r="BD22" s="68"/>
      <c r="BE22" s="68"/>
      <c r="BF22" s="68"/>
      <c r="BG22" s="68"/>
      <c r="BH22" s="288"/>
      <c r="BI22" s="68"/>
      <c r="BJ22" s="68"/>
      <c r="BK22" s="68"/>
      <c r="BL22" s="68"/>
      <c r="BM22" s="68"/>
      <c r="BN22" s="68"/>
      <c r="BO22" s="68"/>
      <c r="BP22" s="68"/>
      <c r="BQ22" s="68"/>
      <c r="BR22" s="68"/>
      <c r="BS22" s="68"/>
      <c r="BT22" s="68"/>
      <c r="BU22" s="68"/>
      <c r="BV22" s="68"/>
      <c r="BW22" s="68"/>
      <c r="BX22" s="288"/>
      <c r="BY22" s="68"/>
      <c r="BZ22" s="68"/>
      <c r="CA22" s="68"/>
      <c r="CB22" s="288"/>
      <c r="CC22" s="68"/>
      <c r="CD22" s="68"/>
      <c r="CE22" s="68"/>
      <c r="CF22" s="288"/>
    </row>
    <row r="23" spans="1:84" x14ac:dyDescent="0.2">
      <c r="E23" s="68"/>
      <c r="F23" s="68"/>
      <c r="G23" s="68"/>
      <c r="H23" s="68"/>
      <c r="I23" s="68"/>
      <c r="J23" s="68"/>
      <c r="K23" s="68"/>
      <c r="L23" s="68"/>
      <c r="M23" s="68"/>
      <c r="N23" s="68"/>
      <c r="O23" s="68"/>
      <c r="P23" s="68"/>
      <c r="Q23" s="68"/>
      <c r="R23" s="68"/>
      <c r="S23" s="68"/>
      <c r="T23" s="68"/>
      <c r="U23" s="68"/>
      <c r="V23" s="68"/>
      <c r="W23" s="68"/>
      <c r="X23" s="288"/>
      <c r="Y23" s="68"/>
      <c r="Z23" s="68"/>
      <c r="AA23" s="68"/>
      <c r="AB23" s="68"/>
      <c r="AC23" s="68"/>
      <c r="AD23" s="68"/>
      <c r="AE23" s="68"/>
      <c r="AF23" s="68"/>
      <c r="AG23" s="68"/>
      <c r="AH23" s="68"/>
      <c r="AI23" s="68"/>
      <c r="AJ23" s="68"/>
      <c r="AK23" s="68"/>
      <c r="AL23" s="68"/>
      <c r="AM23" s="68"/>
      <c r="AN23" s="288"/>
      <c r="AO23" s="68"/>
      <c r="AP23" s="68"/>
      <c r="AQ23" s="68"/>
      <c r="AR23" s="288"/>
      <c r="AS23" s="68"/>
      <c r="AT23" s="68"/>
      <c r="AU23" s="68"/>
      <c r="AV23" s="68"/>
      <c r="AW23" s="68"/>
      <c r="AX23" s="68"/>
      <c r="AY23" s="68"/>
      <c r="AZ23" s="68"/>
      <c r="BA23" s="68"/>
      <c r="BB23" s="68"/>
      <c r="BC23" s="68"/>
      <c r="BD23" s="68"/>
      <c r="BE23" s="68"/>
      <c r="BF23" s="68"/>
      <c r="BG23" s="68"/>
      <c r="BH23" s="288"/>
      <c r="BI23" s="68"/>
      <c r="BJ23" s="68"/>
      <c r="BK23" s="68"/>
      <c r="BL23" s="68"/>
      <c r="BM23" s="68"/>
      <c r="BN23" s="68"/>
      <c r="BO23" s="68"/>
      <c r="BP23" s="68"/>
      <c r="BQ23" s="68"/>
      <c r="BR23" s="68"/>
      <c r="BS23" s="68"/>
      <c r="BT23" s="68"/>
      <c r="BU23" s="68"/>
      <c r="BV23" s="68"/>
      <c r="BW23" s="68"/>
      <c r="BX23" s="288"/>
      <c r="BY23" s="68"/>
      <c r="BZ23" s="68"/>
      <c r="CA23" s="68"/>
      <c r="CB23" s="288"/>
      <c r="CC23" s="68"/>
      <c r="CD23" s="68"/>
      <c r="CE23" s="68"/>
      <c r="CF23" s="288"/>
    </row>
    <row r="24" spans="1:84" x14ac:dyDescent="0.2">
      <c r="A24" s="439" t="s">
        <v>93</v>
      </c>
      <c r="B24" s="439"/>
      <c r="C24" s="47"/>
    </row>
    <row r="25" spans="1:84" x14ac:dyDescent="0.2">
      <c r="B25" s="45" t="s">
        <v>351</v>
      </c>
      <c r="C25" s="94" t="s">
        <v>167</v>
      </c>
      <c r="D25" s="69"/>
      <c r="E25" s="54">
        <f>E5*E14</f>
        <v>500000</v>
      </c>
      <c r="F25" s="54">
        <f>F5*F14</f>
        <v>503750</v>
      </c>
      <c r="G25" s="54">
        <f t="shared" ref="G25:BR25" si="89">G5*G14</f>
        <v>507528.125</v>
      </c>
      <c r="H25" s="54">
        <f t="shared" si="89"/>
        <v>511334.5859375</v>
      </c>
      <c r="I25" s="54">
        <f t="shared" si="89"/>
        <v>515169.59533203125</v>
      </c>
      <c r="J25" s="54">
        <f t="shared" si="89"/>
        <v>519033.3672970215</v>
      </c>
      <c r="K25" s="54">
        <f t="shared" si="89"/>
        <v>522926.11755174922</v>
      </c>
      <c r="L25" s="54">
        <f t="shared" si="89"/>
        <v>526848.06343338732</v>
      </c>
      <c r="M25" s="54">
        <f t="shared" si="89"/>
        <v>530799.42390913772</v>
      </c>
      <c r="N25" s="54">
        <f t="shared" si="89"/>
        <v>534780.41958845628</v>
      </c>
      <c r="O25" s="54">
        <f t="shared" si="89"/>
        <v>538791.27273536974</v>
      </c>
      <c r="P25" s="54">
        <f t="shared" si="89"/>
        <v>542832.20728088508</v>
      </c>
      <c r="Q25" s="54">
        <f t="shared" si="89"/>
        <v>546903.44883549178</v>
      </c>
      <c r="R25" s="54">
        <f t="shared" si="89"/>
        <v>551005.22470175801</v>
      </c>
      <c r="S25" s="54">
        <f t="shared" si="89"/>
        <v>555137.76388702122</v>
      </c>
      <c r="T25" s="54">
        <f t="shared" si="89"/>
        <v>559301.2971161739</v>
      </c>
      <c r="U25" s="54">
        <f t="shared" si="89"/>
        <v>563496.0568445453</v>
      </c>
      <c r="V25" s="54">
        <f t="shared" si="89"/>
        <v>567722.27727087936</v>
      </c>
      <c r="W25" s="54">
        <f t="shared" si="89"/>
        <v>571980.19435041107</v>
      </c>
      <c r="X25" s="54">
        <f t="shared" si="89"/>
        <v>576270.04580803914</v>
      </c>
      <c r="Y25" s="54">
        <f t="shared" si="89"/>
        <v>580592.0711515994</v>
      </c>
      <c r="Z25" s="54">
        <f t="shared" si="89"/>
        <v>584946.51168523647</v>
      </c>
      <c r="AA25" s="54">
        <f t="shared" si="89"/>
        <v>589333.61052287568</v>
      </c>
      <c r="AB25" s="54">
        <f t="shared" si="89"/>
        <v>593753.61260179733</v>
      </c>
      <c r="AC25" s="54">
        <f t="shared" si="89"/>
        <v>598206.76469631086</v>
      </c>
      <c r="AD25" s="54">
        <f t="shared" si="89"/>
        <v>602693.31543153326</v>
      </c>
      <c r="AE25" s="54">
        <f t="shared" si="89"/>
        <v>607213.5152972698</v>
      </c>
      <c r="AF25" s="54">
        <f t="shared" si="89"/>
        <v>611767.61666199937</v>
      </c>
      <c r="AG25" s="54">
        <f t="shared" si="89"/>
        <v>616355.87378696434</v>
      </c>
      <c r="AH25" s="54">
        <f t="shared" si="89"/>
        <v>620978.54284036672</v>
      </c>
      <c r="AI25" s="54">
        <f t="shared" si="89"/>
        <v>625635.88191166951</v>
      </c>
      <c r="AJ25" s="54">
        <f t="shared" si="89"/>
        <v>630328.15102600702</v>
      </c>
      <c r="AK25" s="54">
        <f t="shared" si="89"/>
        <v>635055.6121587021</v>
      </c>
      <c r="AL25" s="54">
        <f t="shared" si="89"/>
        <v>639818.52924989245</v>
      </c>
      <c r="AM25" s="54">
        <f t="shared" si="89"/>
        <v>644617.16821926669</v>
      </c>
      <c r="AN25" s="54">
        <f t="shared" si="89"/>
        <v>649451.79698091128</v>
      </c>
      <c r="AO25" s="54">
        <f t="shared" si="89"/>
        <v>654322.68545826804</v>
      </c>
      <c r="AP25" s="54">
        <f t="shared" si="89"/>
        <v>659230.10559920513</v>
      </c>
      <c r="AQ25" s="54">
        <f t="shared" si="89"/>
        <v>664174.33139119926</v>
      </c>
      <c r="AR25" s="54">
        <f t="shared" si="89"/>
        <v>669155.63887663325</v>
      </c>
      <c r="AS25" s="54">
        <f t="shared" si="89"/>
        <v>674174.30616820802</v>
      </c>
      <c r="AT25" s="54">
        <f t="shared" si="89"/>
        <v>679230.61346446967</v>
      </c>
      <c r="AU25" s="54">
        <f t="shared" si="89"/>
        <v>684324.84306545323</v>
      </c>
      <c r="AV25" s="54">
        <f t="shared" si="89"/>
        <v>689457.27938844415</v>
      </c>
      <c r="AW25" s="54">
        <f t="shared" si="89"/>
        <v>694628.20898385753</v>
      </c>
      <c r="AX25" s="54">
        <f t="shared" si="89"/>
        <v>699837.92055123649</v>
      </c>
      <c r="AY25" s="54">
        <f t="shared" si="89"/>
        <v>705086.70495537086</v>
      </c>
      <c r="AZ25" s="54">
        <f t="shared" si="89"/>
        <v>710374.85524253617</v>
      </c>
      <c r="BA25" s="54">
        <f t="shared" si="89"/>
        <v>715702.66665685526</v>
      </c>
      <c r="BB25" s="54">
        <f t="shared" si="89"/>
        <v>721070.43665678171</v>
      </c>
      <c r="BC25" s="54">
        <f t="shared" si="89"/>
        <v>726478.4649317076</v>
      </c>
      <c r="BD25" s="54">
        <f t="shared" si="89"/>
        <v>731927.05341869546</v>
      </c>
      <c r="BE25" s="54">
        <f t="shared" si="89"/>
        <v>737416.50631933566</v>
      </c>
      <c r="BF25" s="54">
        <f t="shared" si="89"/>
        <v>742947.1301167307</v>
      </c>
      <c r="BG25" s="54">
        <f t="shared" si="89"/>
        <v>748519.23359260627</v>
      </c>
      <c r="BH25" s="54">
        <f t="shared" si="89"/>
        <v>754133.12784455088</v>
      </c>
      <c r="BI25" s="54">
        <f t="shared" si="89"/>
        <v>759789.12630338501</v>
      </c>
      <c r="BJ25" s="54">
        <f t="shared" si="89"/>
        <v>765487.54475066043</v>
      </c>
      <c r="BK25" s="54">
        <f t="shared" si="89"/>
        <v>771228.70133629045</v>
      </c>
      <c r="BL25" s="54">
        <f t="shared" si="89"/>
        <v>777012.91659631266</v>
      </c>
      <c r="BM25" s="54">
        <f t="shared" si="89"/>
        <v>782840.51347078499</v>
      </c>
      <c r="BN25" s="54">
        <f t="shared" si="89"/>
        <v>788711.81732181599</v>
      </c>
      <c r="BO25" s="54">
        <f t="shared" si="89"/>
        <v>794627.15595172963</v>
      </c>
      <c r="BP25" s="54">
        <f t="shared" si="89"/>
        <v>800586.85962136765</v>
      </c>
      <c r="BQ25" s="54">
        <f t="shared" si="89"/>
        <v>806591.26106852794</v>
      </c>
      <c r="BR25" s="54">
        <f t="shared" si="89"/>
        <v>812640.69552654191</v>
      </c>
      <c r="BS25" s="54">
        <f t="shared" ref="BS25:CF25" si="90">BS5*BS14</f>
        <v>818735.50074299099</v>
      </c>
      <c r="BT25" s="54">
        <f t="shared" si="90"/>
        <v>824876.01699856354</v>
      </c>
      <c r="BU25" s="54">
        <f t="shared" si="90"/>
        <v>831062.58712605282</v>
      </c>
      <c r="BV25" s="54">
        <f t="shared" si="90"/>
        <v>837295.55652949843</v>
      </c>
      <c r="BW25" s="54">
        <f t="shared" si="90"/>
        <v>843575.27320346958</v>
      </c>
      <c r="BX25" s="54">
        <f t="shared" si="90"/>
        <v>849902.08775249578</v>
      </c>
      <c r="BY25" s="54">
        <f t="shared" si="90"/>
        <v>856276.35341063957</v>
      </c>
      <c r="BZ25" s="54">
        <f t="shared" si="90"/>
        <v>862698.42606121942</v>
      </c>
      <c r="CA25" s="54">
        <f t="shared" si="90"/>
        <v>869168.66425667866</v>
      </c>
      <c r="CB25" s="54">
        <f t="shared" si="90"/>
        <v>875687.42923860392</v>
      </c>
      <c r="CC25" s="54">
        <f t="shared" si="90"/>
        <v>882255.08495789347</v>
      </c>
      <c r="CD25" s="54">
        <f t="shared" si="90"/>
        <v>888871.9980950777</v>
      </c>
      <c r="CE25" s="54">
        <f t="shared" si="90"/>
        <v>895538.53808079078</v>
      </c>
      <c r="CF25" s="54">
        <f t="shared" si="90"/>
        <v>902255.07711639674</v>
      </c>
    </row>
    <row r="26" spans="1:84" x14ac:dyDescent="0.2">
      <c r="B26" s="45" t="s">
        <v>352</v>
      </c>
      <c r="C26" s="94" t="s">
        <v>167</v>
      </c>
      <c r="D26" s="69"/>
      <c r="E26" s="54">
        <f t="shared" ref="E26:F31" si="91">E6*E15</f>
        <v>1000000</v>
      </c>
      <c r="F26" s="54">
        <f t="shared" si="91"/>
        <v>1007500</v>
      </c>
      <c r="G26" s="54">
        <f t="shared" ref="G26:BR26" si="92">G6*G15</f>
        <v>1015056.25</v>
      </c>
      <c r="H26" s="54">
        <f t="shared" si="92"/>
        <v>1022669.171875</v>
      </c>
      <c r="I26" s="54">
        <f t="shared" si="92"/>
        <v>1030339.1906640625</v>
      </c>
      <c r="J26" s="54">
        <f t="shared" si="92"/>
        <v>1038066.734594043</v>
      </c>
      <c r="K26" s="54">
        <f t="shared" si="92"/>
        <v>1045852.2351034984</v>
      </c>
      <c r="L26" s="54">
        <f t="shared" si="92"/>
        <v>1053696.1268667746</v>
      </c>
      <c r="M26" s="54">
        <f t="shared" si="92"/>
        <v>1061598.8478182754</v>
      </c>
      <c r="N26" s="54">
        <f t="shared" si="92"/>
        <v>1069560.8391769126</v>
      </c>
      <c r="O26" s="54">
        <f t="shared" si="92"/>
        <v>1077582.5454707395</v>
      </c>
      <c r="P26" s="54">
        <f t="shared" si="92"/>
        <v>1085664.4145617702</v>
      </c>
      <c r="Q26" s="54">
        <f t="shared" si="92"/>
        <v>1093806.8976709836</v>
      </c>
      <c r="R26" s="54">
        <f t="shared" si="92"/>
        <v>1102010.449403516</v>
      </c>
      <c r="S26" s="54">
        <f t="shared" si="92"/>
        <v>1110275.5277740424</v>
      </c>
      <c r="T26" s="54">
        <f t="shared" si="92"/>
        <v>1118602.5942323478</v>
      </c>
      <c r="U26" s="54">
        <f t="shared" si="92"/>
        <v>1126992.1136890906</v>
      </c>
      <c r="V26" s="54">
        <f t="shared" si="92"/>
        <v>1135444.5545417587</v>
      </c>
      <c r="W26" s="54">
        <f t="shared" si="92"/>
        <v>1143960.3887008221</v>
      </c>
      <c r="X26" s="54">
        <f t="shared" si="92"/>
        <v>1152540.0916160783</v>
      </c>
      <c r="Y26" s="54">
        <f t="shared" si="92"/>
        <v>1161184.1423031988</v>
      </c>
      <c r="Z26" s="54">
        <f t="shared" si="92"/>
        <v>1169893.0233704729</v>
      </c>
      <c r="AA26" s="54">
        <f t="shared" si="92"/>
        <v>1178667.2210457514</v>
      </c>
      <c r="AB26" s="54">
        <f t="shared" si="92"/>
        <v>1187507.2252035947</v>
      </c>
      <c r="AC26" s="54">
        <f t="shared" si="92"/>
        <v>1196413.5293926217</v>
      </c>
      <c r="AD26" s="54">
        <f t="shared" si="92"/>
        <v>1205386.6308630665</v>
      </c>
      <c r="AE26" s="54">
        <f t="shared" si="92"/>
        <v>1214427.0305945396</v>
      </c>
      <c r="AF26" s="54">
        <f t="shared" si="92"/>
        <v>1223535.2333239987</v>
      </c>
      <c r="AG26" s="54">
        <f t="shared" si="92"/>
        <v>1232711.7475739287</v>
      </c>
      <c r="AH26" s="54">
        <f t="shared" si="92"/>
        <v>1241957.0856807334</v>
      </c>
      <c r="AI26" s="54">
        <f t="shared" si="92"/>
        <v>1251271.763823339</v>
      </c>
      <c r="AJ26" s="54">
        <f t="shared" si="92"/>
        <v>1260656.302052014</v>
      </c>
      <c r="AK26" s="54">
        <f t="shared" si="92"/>
        <v>1270111.2243174042</v>
      </c>
      <c r="AL26" s="54">
        <f t="shared" si="92"/>
        <v>1279637.0584997849</v>
      </c>
      <c r="AM26" s="54">
        <f t="shared" si="92"/>
        <v>1289234.3364385334</v>
      </c>
      <c r="AN26" s="54">
        <f t="shared" si="92"/>
        <v>1298903.5939618226</v>
      </c>
      <c r="AO26" s="54">
        <f t="shared" si="92"/>
        <v>1308645.3709165361</v>
      </c>
      <c r="AP26" s="54">
        <f t="shared" si="92"/>
        <v>1318460.2111984103</v>
      </c>
      <c r="AQ26" s="54">
        <f t="shared" si="92"/>
        <v>1328348.6627823985</v>
      </c>
      <c r="AR26" s="54">
        <f t="shared" si="92"/>
        <v>1338311.2777532665</v>
      </c>
      <c r="AS26" s="54">
        <f t="shared" si="92"/>
        <v>1348348.612336416</v>
      </c>
      <c r="AT26" s="54">
        <f t="shared" si="92"/>
        <v>1358461.2269289393</v>
      </c>
      <c r="AU26" s="54">
        <f t="shared" si="92"/>
        <v>1368649.6861309065</v>
      </c>
      <c r="AV26" s="54">
        <f t="shared" si="92"/>
        <v>1378914.5587768883</v>
      </c>
      <c r="AW26" s="54">
        <f t="shared" si="92"/>
        <v>1389256.4179677151</v>
      </c>
      <c r="AX26" s="54">
        <f t="shared" si="92"/>
        <v>1399675.841102473</v>
      </c>
      <c r="AY26" s="54">
        <f t="shared" si="92"/>
        <v>1410173.4099107417</v>
      </c>
      <c r="AZ26" s="54">
        <f t="shared" si="92"/>
        <v>1420749.7104850723</v>
      </c>
      <c r="BA26" s="54">
        <f t="shared" si="92"/>
        <v>1431405.3333137105</v>
      </c>
      <c r="BB26" s="54">
        <f t="shared" si="92"/>
        <v>1442140.8733135634</v>
      </c>
      <c r="BC26" s="54">
        <f t="shared" si="92"/>
        <v>1452956.9298634152</v>
      </c>
      <c r="BD26" s="54">
        <f t="shared" si="92"/>
        <v>1463854.1068373909</v>
      </c>
      <c r="BE26" s="54">
        <f t="shared" si="92"/>
        <v>1474833.0126386713</v>
      </c>
      <c r="BF26" s="54">
        <f t="shared" si="92"/>
        <v>1485894.2602334614</v>
      </c>
      <c r="BG26" s="54">
        <f t="shared" si="92"/>
        <v>1497038.4671852125</v>
      </c>
      <c r="BH26" s="54">
        <f t="shared" si="92"/>
        <v>1508266.2556891018</v>
      </c>
      <c r="BI26" s="54">
        <f t="shared" si="92"/>
        <v>1519578.25260677</v>
      </c>
      <c r="BJ26" s="54">
        <f t="shared" si="92"/>
        <v>1530975.0895013209</v>
      </c>
      <c r="BK26" s="54">
        <f t="shared" si="92"/>
        <v>1542457.4026725809</v>
      </c>
      <c r="BL26" s="54">
        <f t="shared" si="92"/>
        <v>1554025.8331926253</v>
      </c>
      <c r="BM26" s="54">
        <f t="shared" si="92"/>
        <v>1565681.02694157</v>
      </c>
      <c r="BN26" s="54">
        <f t="shared" si="92"/>
        <v>1577423.634643632</v>
      </c>
      <c r="BO26" s="54">
        <f t="shared" si="92"/>
        <v>1589254.3119034593</v>
      </c>
      <c r="BP26" s="54">
        <f t="shared" si="92"/>
        <v>1601173.7192427353</v>
      </c>
      <c r="BQ26" s="54">
        <f t="shared" si="92"/>
        <v>1613182.5221370559</v>
      </c>
      <c r="BR26" s="54">
        <f t="shared" si="92"/>
        <v>1625281.3910530838</v>
      </c>
      <c r="BS26" s="54">
        <f t="shared" ref="BS26:CF26" si="93">BS6*BS15</f>
        <v>1637471.001485982</v>
      </c>
      <c r="BT26" s="54">
        <f t="shared" si="93"/>
        <v>1649752.0339971271</v>
      </c>
      <c r="BU26" s="54">
        <f t="shared" si="93"/>
        <v>1662125.1742521056</v>
      </c>
      <c r="BV26" s="54">
        <f t="shared" si="93"/>
        <v>1674591.1130589969</v>
      </c>
      <c r="BW26" s="54">
        <f t="shared" si="93"/>
        <v>1687150.5464069392</v>
      </c>
      <c r="BX26" s="54">
        <f t="shared" si="93"/>
        <v>1699804.1755049916</v>
      </c>
      <c r="BY26" s="54">
        <f t="shared" si="93"/>
        <v>1712552.7068212791</v>
      </c>
      <c r="BZ26" s="54">
        <f t="shared" si="93"/>
        <v>1725396.8521224388</v>
      </c>
      <c r="CA26" s="54">
        <f t="shared" si="93"/>
        <v>1738337.3285133573</v>
      </c>
      <c r="CB26" s="54">
        <f t="shared" si="93"/>
        <v>1751374.8584772078</v>
      </c>
      <c r="CC26" s="54">
        <f t="shared" si="93"/>
        <v>1764510.1699157869</v>
      </c>
      <c r="CD26" s="54">
        <f t="shared" si="93"/>
        <v>1777743.9961901554</v>
      </c>
      <c r="CE26" s="54">
        <f t="shared" si="93"/>
        <v>1791077.0761615816</v>
      </c>
      <c r="CF26" s="54">
        <f t="shared" si="93"/>
        <v>1804510.1542327935</v>
      </c>
    </row>
    <row r="27" spans="1:84" x14ac:dyDescent="0.2">
      <c r="B27" s="368" t="s">
        <v>353</v>
      </c>
      <c r="C27" s="94" t="s">
        <v>167</v>
      </c>
      <c r="D27" s="69"/>
      <c r="E27" s="54">
        <f t="shared" si="91"/>
        <v>8280000</v>
      </c>
      <c r="F27" s="54">
        <f t="shared" si="91"/>
        <v>8342100</v>
      </c>
      <c r="G27" s="54">
        <f t="shared" ref="G27:BR27" si="94">G7*G16</f>
        <v>8404665.75</v>
      </c>
      <c r="H27" s="54">
        <f t="shared" si="94"/>
        <v>8467700.743125001</v>
      </c>
      <c r="I27" s="54">
        <f t="shared" si="94"/>
        <v>8531208.4986984376</v>
      </c>
      <c r="J27" s="54">
        <f t="shared" si="94"/>
        <v>8595192.562438678</v>
      </c>
      <c r="K27" s="54">
        <f t="shared" si="94"/>
        <v>8659656.5066569671</v>
      </c>
      <c r="L27" s="54">
        <f t="shared" si="94"/>
        <v>8724603.9304568954</v>
      </c>
      <c r="M27" s="54">
        <f t="shared" si="94"/>
        <v>8790038.4599353224</v>
      </c>
      <c r="N27" s="54">
        <f t="shared" si="94"/>
        <v>8855963.7483848389</v>
      </c>
      <c r="O27" s="54">
        <f t="shared" si="94"/>
        <v>8922383.4764977265</v>
      </c>
      <c r="P27" s="54">
        <f t="shared" si="94"/>
        <v>8989301.3525714595</v>
      </c>
      <c r="Q27" s="54">
        <f t="shared" si="94"/>
        <v>9056721.1127157472</v>
      </c>
      <c r="R27" s="54">
        <f t="shared" si="94"/>
        <v>9124646.5210611168</v>
      </c>
      <c r="S27" s="54">
        <f t="shared" si="94"/>
        <v>9193081.3699690755</v>
      </c>
      <c r="T27" s="54">
        <f t="shared" si="94"/>
        <v>9262029.480243843</v>
      </c>
      <c r="U27" s="54">
        <f t="shared" si="94"/>
        <v>9331494.7013456747</v>
      </c>
      <c r="V27" s="54">
        <f t="shared" si="94"/>
        <v>9401480.9116057679</v>
      </c>
      <c r="W27" s="54">
        <f t="shared" si="94"/>
        <v>9471992.0184428096</v>
      </c>
      <c r="X27" s="54">
        <f t="shared" si="94"/>
        <v>9543031.958581131</v>
      </c>
      <c r="Y27" s="54">
        <f t="shared" si="94"/>
        <v>9614604.6982704904</v>
      </c>
      <c r="Z27" s="54">
        <f t="shared" si="94"/>
        <v>9686714.2335075196</v>
      </c>
      <c r="AA27" s="54">
        <f t="shared" si="94"/>
        <v>9759364.5902588256</v>
      </c>
      <c r="AB27" s="54">
        <f t="shared" si="94"/>
        <v>9832559.8246857692</v>
      </c>
      <c r="AC27" s="54">
        <f t="shared" si="94"/>
        <v>9906304.0233709123</v>
      </c>
      <c r="AD27" s="54">
        <f t="shared" si="94"/>
        <v>9980601.303546194</v>
      </c>
      <c r="AE27" s="54">
        <f t="shared" si="94"/>
        <v>10055455.813322792</v>
      </c>
      <c r="AF27" s="54">
        <f t="shared" si="94"/>
        <v>10130871.731922712</v>
      </c>
      <c r="AG27" s="54">
        <f t="shared" si="94"/>
        <v>10206853.269912133</v>
      </c>
      <c r="AH27" s="54">
        <f t="shared" si="94"/>
        <v>10283404.669436475</v>
      </c>
      <c r="AI27" s="54">
        <f t="shared" si="94"/>
        <v>10360530.204457248</v>
      </c>
      <c r="AJ27" s="54">
        <f t="shared" si="94"/>
        <v>10438234.180990677</v>
      </c>
      <c r="AK27" s="54">
        <f t="shared" si="94"/>
        <v>10516520.937348109</v>
      </c>
      <c r="AL27" s="54">
        <f t="shared" si="94"/>
        <v>10595394.844378222</v>
      </c>
      <c r="AM27" s="54">
        <f t="shared" si="94"/>
        <v>10674860.305711059</v>
      </c>
      <c r="AN27" s="54">
        <f t="shared" si="94"/>
        <v>10754921.758003892</v>
      </c>
      <c r="AO27" s="54">
        <f t="shared" si="94"/>
        <v>10835583.671188923</v>
      </c>
      <c r="AP27" s="54">
        <f t="shared" si="94"/>
        <v>10916850.548722839</v>
      </c>
      <c r="AQ27" s="54">
        <f t="shared" si="94"/>
        <v>10998726.927838262</v>
      </c>
      <c r="AR27" s="54">
        <f t="shared" si="94"/>
        <v>11081217.379797049</v>
      </c>
      <c r="AS27" s="54">
        <f t="shared" si="94"/>
        <v>11164326.510145528</v>
      </c>
      <c r="AT27" s="54">
        <f t="shared" si="94"/>
        <v>11248058.958971621</v>
      </c>
      <c r="AU27" s="54">
        <f t="shared" si="94"/>
        <v>11332419.40116391</v>
      </c>
      <c r="AV27" s="54">
        <f t="shared" si="94"/>
        <v>11417412.546672639</v>
      </c>
      <c r="AW27" s="54">
        <f t="shared" si="94"/>
        <v>11503043.140772684</v>
      </c>
      <c r="AX27" s="54">
        <f t="shared" si="94"/>
        <v>11589315.964328479</v>
      </c>
      <c r="AY27" s="54">
        <f t="shared" si="94"/>
        <v>11676235.834060943</v>
      </c>
      <c r="AZ27" s="54">
        <f t="shared" si="94"/>
        <v>11763807.602816401</v>
      </c>
      <c r="BA27" s="54">
        <f t="shared" si="94"/>
        <v>11852036.159837525</v>
      </c>
      <c r="BB27" s="54">
        <f t="shared" si="94"/>
        <v>11940926.431036307</v>
      </c>
      <c r="BC27" s="54">
        <f t="shared" si="94"/>
        <v>12030483.37926908</v>
      </c>
      <c r="BD27" s="54">
        <f t="shared" si="94"/>
        <v>12120712.004613599</v>
      </c>
      <c r="BE27" s="54">
        <f t="shared" si="94"/>
        <v>12211617.344648201</v>
      </c>
      <c r="BF27" s="54">
        <f t="shared" si="94"/>
        <v>12303204.474733064</v>
      </c>
      <c r="BG27" s="54">
        <f t="shared" si="94"/>
        <v>12395478.508293564</v>
      </c>
      <c r="BH27" s="54">
        <f t="shared" si="94"/>
        <v>12488444.597105766</v>
      </c>
      <c r="BI27" s="54">
        <f t="shared" si="94"/>
        <v>12582107.93158406</v>
      </c>
      <c r="BJ27" s="54">
        <f t="shared" si="94"/>
        <v>12676473.741070941</v>
      </c>
      <c r="BK27" s="54">
        <f t="shared" si="94"/>
        <v>12771547.294128973</v>
      </c>
      <c r="BL27" s="54">
        <f t="shared" si="94"/>
        <v>12867333.89883494</v>
      </c>
      <c r="BM27" s="54">
        <f t="shared" si="94"/>
        <v>12963838.903076204</v>
      </c>
      <c r="BN27" s="54">
        <f t="shared" si="94"/>
        <v>13061067.694849275</v>
      </c>
      <c r="BO27" s="54">
        <f t="shared" si="94"/>
        <v>13159025.702560646</v>
      </c>
      <c r="BP27" s="54">
        <f t="shared" si="94"/>
        <v>13257718.395329852</v>
      </c>
      <c r="BQ27" s="54">
        <f t="shared" si="94"/>
        <v>13357151.283294827</v>
      </c>
      <c r="BR27" s="54">
        <f t="shared" si="94"/>
        <v>13457329.917919539</v>
      </c>
      <c r="BS27" s="54">
        <f t="shared" ref="BS27:CF27" si="95">BS7*BS16</f>
        <v>13558259.892303936</v>
      </c>
      <c r="BT27" s="54">
        <f t="shared" si="95"/>
        <v>13659946.841496218</v>
      </c>
      <c r="BU27" s="54">
        <f t="shared" si="95"/>
        <v>13762396.44280744</v>
      </c>
      <c r="BV27" s="54">
        <f t="shared" si="95"/>
        <v>13865614.416128496</v>
      </c>
      <c r="BW27" s="54">
        <f t="shared" si="95"/>
        <v>13969606.524249461</v>
      </c>
      <c r="BX27" s="54">
        <f t="shared" si="95"/>
        <v>14074378.573181331</v>
      </c>
      <c r="BY27" s="54">
        <f t="shared" si="95"/>
        <v>14179936.41248019</v>
      </c>
      <c r="BZ27" s="54">
        <f t="shared" si="95"/>
        <v>14286285.935573792</v>
      </c>
      <c r="CA27" s="54">
        <f t="shared" si="95"/>
        <v>14393433.080090597</v>
      </c>
      <c r="CB27" s="54">
        <f t="shared" si="95"/>
        <v>14501383.828191279</v>
      </c>
      <c r="CC27" s="54">
        <f t="shared" si="95"/>
        <v>14610144.206902714</v>
      </c>
      <c r="CD27" s="54">
        <f t="shared" si="95"/>
        <v>14719720.288454484</v>
      </c>
      <c r="CE27" s="54">
        <f t="shared" si="95"/>
        <v>14830118.190617895</v>
      </c>
      <c r="CF27" s="54">
        <f t="shared" si="95"/>
        <v>14941344.077047529</v>
      </c>
    </row>
    <row r="28" spans="1:84" x14ac:dyDescent="0.2">
      <c r="B28" s="27" t="s">
        <v>354</v>
      </c>
      <c r="C28" s="94" t="s">
        <v>167</v>
      </c>
      <c r="D28" s="69"/>
      <c r="E28" s="54">
        <f t="shared" si="91"/>
        <v>8000</v>
      </c>
      <c r="F28" s="54">
        <f t="shared" si="91"/>
        <v>8060.0000000000009</v>
      </c>
      <c r="G28" s="54">
        <f t="shared" ref="G28:BR28" si="96">G8*G17</f>
        <v>8120.4500000000016</v>
      </c>
      <c r="H28" s="54">
        <f t="shared" si="96"/>
        <v>8181.3533750000024</v>
      </c>
      <c r="I28" s="54">
        <f t="shared" si="96"/>
        <v>8242.7135253125034</v>
      </c>
      <c r="J28" s="54">
        <f t="shared" si="96"/>
        <v>8304.5338767523481</v>
      </c>
      <c r="K28" s="54">
        <f t="shared" si="96"/>
        <v>8366.8178808279918</v>
      </c>
      <c r="L28" s="54">
        <f t="shared" si="96"/>
        <v>8429.5690149342026</v>
      </c>
      <c r="M28" s="54">
        <f t="shared" si="96"/>
        <v>8492.7907825462098</v>
      </c>
      <c r="N28" s="54">
        <f t="shared" si="96"/>
        <v>8556.4867134153064</v>
      </c>
      <c r="O28" s="54">
        <f t="shared" si="96"/>
        <v>8620.6603637659209</v>
      </c>
      <c r="P28" s="54">
        <f t="shared" si="96"/>
        <v>8685.315316494165</v>
      </c>
      <c r="Q28" s="54">
        <f t="shared" si="96"/>
        <v>8750.4551813678718</v>
      </c>
      <c r="R28" s="54">
        <f t="shared" si="96"/>
        <v>8816.0835952281323</v>
      </c>
      <c r="S28" s="54">
        <f t="shared" si="96"/>
        <v>8882.2042221923439</v>
      </c>
      <c r="T28" s="54">
        <f t="shared" si="96"/>
        <v>8948.8207538587867</v>
      </c>
      <c r="U28" s="54">
        <f t="shared" si="96"/>
        <v>9015.9369095127277</v>
      </c>
      <c r="V28" s="54">
        <f t="shared" si="96"/>
        <v>9083.5564363340745</v>
      </c>
      <c r="W28" s="54">
        <f t="shared" si="96"/>
        <v>9151.6831096065798</v>
      </c>
      <c r="X28" s="54">
        <f t="shared" si="96"/>
        <v>9220.3207329286306</v>
      </c>
      <c r="Y28" s="54">
        <f t="shared" si="96"/>
        <v>9289.4731384255956</v>
      </c>
      <c r="Z28" s="54">
        <f t="shared" si="96"/>
        <v>9359.1441869637874</v>
      </c>
      <c r="AA28" s="54">
        <f t="shared" si="96"/>
        <v>9429.3377683660165</v>
      </c>
      <c r="AB28" s="54">
        <f t="shared" si="96"/>
        <v>9500.0578016287618</v>
      </c>
      <c r="AC28" s="54">
        <f t="shared" si="96"/>
        <v>9571.3082351409776</v>
      </c>
      <c r="AD28" s="54">
        <f t="shared" si="96"/>
        <v>9643.0930469045361</v>
      </c>
      <c r="AE28" s="54">
        <f t="shared" si="96"/>
        <v>9715.4162447563212</v>
      </c>
      <c r="AF28" s="54">
        <f t="shared" si="96"/>
        <v>9788.2818665919949</v>
      </c>
      <c r="AG28" s="54">
        <f t="shared" si="96"/>
        <v>9861.6939805914353</v>
      </c>
      <c r="AH28" s="54">
        <f t="shared" si="96"/>
        <v>9935.6566854458724</v>
      </c>
      <c r="AI28" s="54">
        <f t="shared" si="96"/>
        <v>10010.174110586717</v>
      </c>
      <c r="AJ28" s="54">
        <f t="shared" si="96"/>
        <v>10085.250416416118</v>
      </c>
      <c r="AK28" s="54">
        <f t="shared" si="96"/>
        <v>10160.88979453924</v>
      </c>
      <c r="AL28" s="54">
        <f t="shared" si="96"/>
        <v>10237.096467998284</v>
      </c>
      <c r="AM28" s="54">
        <f t="shared" si="96"/>
        <v>10313.874691508272</v>
      </c>
      <c r="AN28" s="54">
        <f t="shared" si="96"/>
        <v>10391.228751694585</v>
      </c>
      <c r="AO28" s="54">
        <f t="shared" si="96"/>
        <v>10469.162967332295</v>
      </c>
      <c r="AP28" s="54">
        <f t="shared" si="96"/>
        <v>10547.681689587287</v>
      </c>
      <c r="AQ28" s="54">
        <f t="shared" si="96"/>
        <v>10626.789302259192</v>
      </c>
      <c r="AR28" s="54">
        <f t="shared" si="96"/>
        <v>10706.490222026137</v>
      </c>
      <c r="AS28" s="54">
        <f t="shared" si="96"/>
        <v>10786.788898691335</v>
      </c>
      <c r="AT28" s="54">
        <f t="shared" si="96"/>
        <v>10867.68981543152</v>
      </c>
      <c r="AU28" s="54">
        <f t="shared" si="96"/>
        <v>10949.197489047257</v>
      </c>
      <c r="AV28" s="54">
        <f t="shared" si="96"/>
        <v>11031.316470215113</v>
      </c>
      <c r="AW28" s="54">
        <f t="shared" si="96"/>
        <v>11114.051343741727</v>
      </c>
      <c r="AX28" s="54">
        <f t="shared" si="96"/>
        <v>11197.406728819791</v>
      </c>
      <c r="AY28" s="54">
        <f t="shared" si="96"/>
        <v>11281.38727928594</v>
      </c>
      <c r="AZ28" s="54">
        <f t="shared" si="96"/>
        <v>11365.997683880585</v>
      </c>
      <c r="BA28" s="54">
        <f t="shared" si="96"/>
        <v>11451.24266650969</v>
      </c>
      <c r="BB28" s="54">
        <f t="shared" si="96"/>
        <v>11537.126986508514</v>
      </c>
      <c r="BC28" s="54">
        <f t="shared" si="96"/>
        <v>11623.655438907328</v>
      </c>
      <c r="BD28" s="54">
        <f t="shared" si="96"/>
        <v>11710.832854699134</v>
      </c>
      <c r="BE28" s="54">
        <f t="shared" si="96"/>
        <v>11798.664101109378</v>
      </c>
      <c r="BF28" s="54">
        <f t="shared" si="96"/>
        <v>11887.154081867699</v>
      </c>
      <c r="BG28" s="54">
        <f t="shared" si="96"/>
        <v>11976.307737481708</v>
      </c>
      <c r="BH28" s="54">
        <f t="shared" si="96"/>
        <v>12066.13004551282</v>
      </c>
      <c r="BI28" s="54">
        <f t="shared" si="96"/>
        <v>12156.626020854168</v>
      </c>
      <c r="BJ28" s="54">
        <f t="shared" si="96"/>
        <v>12247.800716010575</v>
      </c>
      <c r="BK28" s="54">
        <f t="shared" si="96"/>
        <v>12339.659221380656</v>
      </c>
      <c r="BL28" s="54">
        <f t="shared" si="96"/>
        <v>12432.206665541013</v>
      </c>
      <c r="BM28" s="54">
        <f t="shared" si="96"/>
        <v>12525.448215532571</v>
      </c>
      <c r="BN28" s="54">
        <f t="shared" si="96"/>
        <v>12619.389077149066</v>
      </c>
      <c r="BO28" s="54">
        <f t="shared" si="96"/>
        <v>12714.034495227685</v>
      </c>
      <c r="BP28" s="54">
        <f t="shared" si="96"/>
        <v>12809.389753941892</v>
      </c>
      <c r="BQ28" s="54">
        <f t="shared" si="96"/>
        <v>12905.460177096456</v>
      </c>
      <c r="BR28" s="54">
        <f t="shared" si="96"/>
        <v>13002.251128424681</v>
      </c>
      <c r="BS28" s="54">
        <f t="shared" ref="BS28:CF28" si="97">BS8*BS17</f>
        <v>13099.768011887867</v>
      </c>
      <c r="BT28" s="54">
        <f t="shared" si="97"/>
        <v>13198.016271977027</v>
      </c>
      <c r="BU28" s="54">
        <f t="shared" si="97"/>
        <v>13297.001394016856</v>
      </c>
      <c r="BV28" s="54">
        <f t="shared" si="97"/>
        <v>13396.728904471984</v>
      </c>
      <c r="BW28" s="54">
        <f t="shared" si="97"/>
        <v>13497.204371255524</v>
      </c>
      <c r="BX28" s="54">
        <f t="shared" si="97"/>
        <v>13598.433404039941</v>
      </c>
      <c r="BY28" s="54">
        <f t="shared" si="97"/>
        <v>13700.421654570242</v>
      </c>
      <c r="BZ28" s="54">
        <f t="shared" si="97"/>
        <v>13803.174816979519</v>
      </c>
      <c r="CA28" s="54">
        <f t="shared" si="97"/>
        <v>13906.698628106866</v>
      </c>
      <c r="CB28" s="54">
        <f t="shared" si="97"/>
        <v>14010.998867817669</v>
      </c>
      <c r="CC28" s="54">
        <f t="shared" si="97"/>
        <v>14116.081359326303</v>
      </c>
      <c r="CD28" s="54">
        <f t="shared" si="97"/>
        <v>14221.951969521251</v>
      </c>
      <c r="CE28" s="54">
        <f t="shared" si="97"/>
        <v>14328.616609292661</v>
      </c>
      <c r="CF28" s="54">
        <f t="shared" si="97"/>
        <v>14436.081233862358</v>
      </c>
    </row>
    <row r="29" spans="1:84" x14ac:dyDescent="0.2">
      <c r="B29" s="45" t="s">
        <v>355</v>
      </c>
      <c r="C29" s="94" t="s">
        <v>167</v>
      </c>
      <c r="D29" s="69"/>
      <c r="E29" s="54">
        <f t="shared" si="91"/>
        <v>20000</v>
      </c>
      <c r="F29" s="54">
        <f t="shared" si="91"/>
        <v>20150.000000000004</v>
      </c>
      <c r="G29" s="54">
        <f t="shared" ref="G29:BR29" si="98">G9*G18</f>
        <v>20301.125000000004</v>
      </c>
      <c r="H29" s="54">
        <f t="shared" si="98"/>
        <v>20453.383437500008</v>
      </c>
      <c r="I29" s="54">
        <f t="shared" si="98"/>
        <v>20606.783813281258</v>
      </c>
      <c r="J29" s="54">
        <f t="shared" si="98"/>
        <v>20761.334691880871</v>
      </c>
      <c r="K29" s="54">
        <f t="shared" si="98"/>
        <v>20917.044702069979</v>
      </c>
      <c r="L29" s="54">
        <f t="shared" si="98"/>
        <v>21073.922537335508</v>
      </c>
      <c r="M29" s="54">
        <f t="shared" si="98"/>
        <v>21231.976956365525</v>
      </c>
      <c r="N29" s="54">
        <f t="shared" si="98"/>
        <v>21391.216783538264</v>
      </c>
      <c r="O29" s="54">
        <f t="shared" si="98"/>
        <v>21551.650909414802</v>
      </c>
      <c r="P29" s="54">
        <f t="shared" si="98"/>
        <v>21713.288291235411</v>
      </c>
      <c r="Q29" s="54">
        <f t="shared" si="98"/>
        <v>21876.137953419679</v>
      </c>
      <c r="R29" s="54">
        <f t="shared" si="98"/>
        <v>22040.208988070332</v>
      </c>
      <c r="S29" s="54">
        <f t="shared" si="98"/>
        <v>22205.510555480862</v>
      </c>
      <c r="T29" s="54">
        <f t="shared" si="98"/>
        <v>22372.051884646968</v>
      </c>
      <c r="U29" s="54">
        <f t="shared" si="98"/>
        <v>22539.842273781818</v>
      </c>
      <c r="V29" s="54">
        <f t="shared" si="98"/>
        <v>22708.891090835186</v>
      </c>
      <c r="W29" s="54">
        <f t="shared" si="98"/>
        <v>22879.20777401645</v>
      </c>
      <c r="X29" s="54">
        <f t="shared" si="98"/>
        <v>23050.801832321577</v>
      </c>
      <c r="Y29" s="54">
        <f t="shared" si="98"/>
        <v>23223.682846063988</v>
      </c>
      <c r="Z29" s="54">
        <f t="shared" si="98"/>
        <v>23397.860467409468</v>
      </c>
      <c r="AA29" s="54">
        <f t="shared" si="98"/>
        <v>23573.34442091504</v>
      </c>
      <c r="AB29" s="54">
        <f t="shared" si="98"/>
        <v>23750.144504071905</v>
      </c>
      <c r="AC29" s="54">
        <f t="shared" si="98"/>
        <v>23928.270587852443</v>
      </c>
      <c r="AD29" s="54">
        <f t="shared" si="98"/>
        <v>24107.732617261339</v>
      </c>
      <c r="AE29" s="54">
        <f t="shared" si="98"/>
        <v>24288.540611890803</v>
      </c>
      <c r="AF29" s="54">
        <f t="shared" si="98"/>
        <v>24470.704666479985</v>
      </c>
      <c r="AG29" s="54">
        <f t="shared" si="98"/>
        <v>24654.234951478589</v>
      </c>
      <c r="AH29" s="54">
        <f t="shared" si="98"/>
        <v>24839.141713614681</v>
      </c>
      <c r="AI29" s="54">
        <f t="shared" si="98"/>
        <v>25025.435276466793</v>
      </c>
      <c r="AJ29" s="54">
        <f t="shared" si="98"/>
        <v>25213.126041040297</v>
      </c>
      <c r="AK29" s="54">
        <f t="shared" si="98"/>
        <v>25402.224486348099</v>
      </c>
      <c r="AL29" s="54">
        <f t="shared" si="98"/>
        <v>25592.741169995712</v>
      </c>
      <c r="AM29" s="54">
        <f t="shared" si="98"/>
        <v>25784.686728770681</v>
      </c>
      <c r="AN29" s="54">
        <f t="shared" si="98"/>
        <v>25978.071879236464</v>
      </c>
      <c r="AO29" s="54">
        <f t="shared" si="98"/>
        <v>26172.907418330738</v>
      </c>
      <c r="AP29" s="54">
        <f t="shared" si="98"/>
        <v>26369.20422396822</v>
      </c>
      <c r="AQ29" s="54">
        <f t="shared" si="98"/>
        <v>26566.973255647979</v>
      </c>
      <c r="AR29" s="54">
        <f t="shared" si="98"/>
        <v>26766.225555065343</v>
      </c>
      <c r="AS29" s="54">
        <f t="shared" si="98"/>
        <v>26966.972246728335</v>
      </c>
      <c r="AT29" s="54">
        <f t="shared" si="98"/>
        <v>27169.224538578801</v>
      </c>
      <c r="AU29" s="54">
        <f t="shared" si="98"/>
        <v>27372.993722618143</v>
      </c>
      <c r="AV29" s="54">
        <f t="shared" si="98"/>
        <v>27578.291175537783</v>
      </c>
      <c r="AW29" s="54">
        <f t="shared" si="98"/>
        <v>27785.128359354316</v>
      </c>
      <c r="AX29" s="54">
        <f t="shared" si="98"/>
        <v>27993.516822049478</v>
      </c>
      <c r="AY29" s="54">
        <f t="shared" si="98"/>
        <v>28203.46819821485</v>
      </c>
      <c r="AZ29" s="54">
        <f t="shared" si="98"/>
        <v>28414.994209701465</v>
      </c>
      <c r="BA29" s="54">
        <f t="shared" si="98"/>
        <v>28628.106666274223</v>
      </c>
      <c r="BB29" s="54">
        <f t="shared" si="98"/>
        <v>28842.817466271285</v>
      </c>
      <c r="BC29" s="54">
        <f t="shared" si="98"/>
        <v>29059.13859726832</v>
      </c>
      <c r="BD29" s="54">
        <f t="shared" si="98"/>
        <v>29277.082136747835</v>
      </c>
      <c r="BE29" s="54">
        <f t="shared" si="98"/>
        <v>29496.660252773443</v>
      </c>
      <c r="BF29" s="54">
        <f t="shared" si="98"/>
        <v>29717.885204669248</v>
      </c>
      <c r="BG29" s="54">
        <f t="shared" si="98"/>
        <v>29940.769343704269</v>
      </c>
      <c r="BH29" s="54">
        <f t="shared" si="98"/>
        <v>30165.325113782052</v>
      </c>
      <c r="BI29" s="54">
        <f t="shared" si="98"/>
        <v>30391.565052135418</v>
      </c>
      <c r="BJ29" s="54">
        <f t="shared" si="98"/>
        <v>30619.501790026439</v>
      </c>
      <c r="BK29" s="54">
        <f t="shared" si="98"/>
        <v>30849.148053451641</v>
      </c>
      <c r="BL29" s="54">
        <f t="shared" si="98"/>
        <v>31080.516663852533</v>
      </c>
      <c r="BM29" s="54">
        <f t="shared" si="98"/>
        <v>31313.620538831427</v>
      </c>
      <c r="BN29" s="54">
        <f t="shared" si="98"/>
        <v>31548.472692872667</v>
      </c>
      <c r="BO29" s="54">
        <f t="shared" si="98"/>
        <v>31785.086238069212</v>
      </c>
      <c r="BP29" s="54">
        <f t="shared" si="98"/>
        <v>32023.47438485473</v>
      </c>
      <c r="BQ29" s="54">
        <f t="shared" si="98"/>
        <v>32263.650442741142</v>
      </c>
      <c r="BR29" s="54">
        <f t="shared" si="98"/>
        <v>32505.627821061702</v>
      </c>
      <c r="BS29" s="54">
        <f t="shared" ref="BS29:CF29" si="99">BS9*BS18</f>
        <v>32749.420029719666</v>
      </c>
      <c r="BT29" s="54">
        <f t="shared" si="99"/>
        <v>32995.040679942569</v>
      </c>
      <c r="BU29" s="54">
        <f t="shared" si="99"/>
        <v>33242.503485042136</v>
      </c>
      <c r="BV29" s="54">
        <f t="shared" si="99"/>
        <v>33491.822261179957</v>
      </c>
      <c r="BW29" s="54">
        <f t="shared" si="99"/>
        <v>33743.010928138814</v>
      </c>
      <c r="BX29" s="54">
        <f t="shared" si="99"/>
        <v>33996.083510099852</v>
      </c>
      <c r="BY29" s="54">
        <f t="shared" si="99"/>
        <v>34251.054136425606</v>
      </c>
      <c r="BZ29" s="54">
        <f t="shared" si="99"/>
        <v>34507.937042448801</v>
      </c>
      <c r="CA29" s="54">
        <f t="shared" si="99"/>
        <v>34766.746570267162</v>
      </c>
      <c r="CB29" s="54">
        <f t="shared" si="99"/>
        <v>35027.497169544171</v>
      </c>
      <c r="CC29" s="54">
        <f t="shared" si="99"/>
        <v>35290.20339831576</v>
      </c>
      <c r="CD29" s="54">
        <f t="shared" si="99"/>
        <v>35554.879923803128</v>
      </c>
      <c r="CE29" s="54">
        <f t="shared" si="99"/>
        <v>35821.541523231652</v>
      </c>
      <c r="CF29" s="54">
        <f t="shared" si="99"/>
        <v>36090.203084655892</v>
      </c>
    </row>
    <row r="30" spans="1:84" x14ac:dyDescent="0.2">
      <c r="B30" s="45" t="s">
        <v>356</v>
      </c>
      <c r="C30" s="94" t="s">
        <v>167</v>
      </c>
      <c r="D30" s="69"/>
      <c r="E30" s="54">
        <f t="shared" si="91"/>
        <v>4000</v>
      </c>
      <c r="F30" s="54">
        <f t="shared" si="91"/>
        <v>4030.0000000000005</v>
      </c>
      <c r="G30" s="54">
        <f t="shared" ref="G30:BR30" si="100">G10*G19</f>
        <v>4060.2250000000008</v>
      </c>
      <c r="H30" s="54">
        <f t="shared" si="100"/>
        <v>4090.6766875000012</v>
      </c>
      <c r="I30" s="54">
        <f t="shared" si="100"/>
        <v>4121.3567626562517</v>
      </c>
      <c r="J30" s="54">
        <f t="shared" si="100"/>
        <v>4152.266938376174</v>
      </c>
      <c r="K30" s="54">
        <f t="shared" si="100"/>
        <v>4183.4089404139959</v>
      </c>
      <c r="L30" s="54">
        <f t="shared" si="100"/>
        <v>4214.7845074671013</v>
      </c>
      <c r="M30" s="54">
        <f t="shared" si="100"/>
        <v>4246.3953912731049</v>
      </c>
      <c r="N30" s="54">
        <f t="shared" si="100"/>
        <v>4278.2433567076532</v>
      </c>
      <c r="O30" s="54">
        <f t="shared" si="100"/>
        <v>4310.3301818829605</v>
      </c>
      <c r="P30" s="54">
        <f t="shared" si="100"/>
        <v>4342.6576582470825</v>
      </c>
      <c r="Q30" s="54">
        <f t="shared" si="100"/>
        <v>4375.2275906839359</v>
      </c>
      <c r="R30" s="54">
        <f t="shared" si="100"/>
        <v>4408.0417976140661</v>
      </c>
      <c r="S30" s="54">
        <f t="shared" si="100"/>
        <v>4441.1021110961719</v>
      </c>
      <c r="T30" s="54">
        <f t="shared" si="100"/>
        <v>4474.4103769293934</v>
      </c>
      <c r="U30" s="54">
        <f t="shared" si="100"/>
        <v>4507.9684547563638</v>
      </c>
      <c r="V30" s="54">
        <f t="shared" si="100"/>
        <v>4541.7782181670373</v>
      </c>
      <c r="W30" s="54">
        <f t="shared" si="100"/>
        <v>4575.8415548032899</v>
      </c>
      <c r="X30" s="54">
        <f t="shared" si="100"/>
        <v>4610.1603664643153</v>
      </c>
      <c r="Y30" s="54">
        <f t="shared" si="100"/>
        <v>4644.7365692127978</v>
      </c>
      <c r="Z30" s="54">
        <f t="shared" si="100"/>
        <v>4679.5720934818937</v>
      </c>
      <c r="AA30" s="54">
        <f t="shared" si="100"/>
        <v>4714.6688841830082</v>
      </c>
      <c r="AB30" s="54">
        <f t="shared" si="100"/>
        <v>4750.0289008143809</v>
      </c>
      <c r="AC30" s="54">
        <f t="shared" si="100"/>
        <v>4785.6541175704888</v>
      </c>
      <c r="AD30" s="54">
        <f t="shared" si="100"/>
        <v>4821.546523452268</v>
      </c>
      <c r="AE30" s="54">
        <f t="shared" si="100"/>
        <v>4857.7081223781606</v>
      </c>
      <c r="AF30" s="54">
        <f t="shared" si="100"/>
        <v>4894.1409332959975</v>
      </c>
      <c r="AG30" s="54">
        <f t="shared" si="100"/>
        <v>4930.8469902957177</v>
      </c>
      <c r="AH30" s="54">
        <f t="shared" si="100"/>
        <v>4967.8283427229362</v>
      </c>
      <c r="AI30" s="54">
        <f t="shared" si="100"/>
        <v>5005.0870552933584</v>
      </c>
      <c r="AJ30" s="54">
        <f t="shared" si="100"/>
        <v>5042.6252082080591</v>
      </c>
      <c r="AK30" s="54">
        <f t="shared" si="100"/>
        <v>5080.44489726962</v>
      </c>
      <c r="AL30" s="54">
        <f t="shared" si="100"/>
        <v>5118.5482339991422</v>
      </c>
      <c r="AM30" s="54">
        <f t="shared" si="100"/>
        <v>5156.937345754136</v>
      </c>
      <c r="AN30" s="54">
        <f t="shared" si="100"/>
        <v>5195.6143758472926</v>
      </c>
      <c r="AO30" s="54">
        <f t="shared" si="100"/>
        <v>5234.5814836661475</v>
      </c>
      <c r="AP30" s="54">
        <f t="shared" si="100"/>
        <v>5273.8408447936436</v>
      </c>
      <c r="AQ30" s="54">
        <f t="shared" si="100"/>
        <v>5313.3946511295962</v>
      </c>
      <c r="AR30" s="54">
        <f t="shared" si="100"/>
        <v>5353.2451110130687</v>
      </c>
      <c r="AS30" s="54">
        <f t="shared" si="100"/>
        <v>5393.3944493456675</v>
      </c>
      <c r="AT30" s="54">
        <f t="shared" si="100"/>
        <v>5433.8449077157602</v>
      </c>
      <c r="AU30" s="54">
        <f t="shared" si="100"/>
        <v>5474.5987445236287</v>
      </c>
      <c r="AV30" s="54">
        <f t="shared" si="100"/>
        <v>5515.6582351075567</v>
      </c>
      <c r="AW30" s="54">
        <f t="shared" si="100"/>
        <v>5557.0256718708633</v>
      </c>
      <c r="AX30" s="54">
        <f t="shared" si="100"/>
        <v>5598.7033644098956</v>
      </c>
      <c r="AY30" s="54">
        <f t="shared" si="100"/>
        <v>5640.6936396429701</v>
      </c>
      <c r="AZ30" s="54">
        <f t="shared" si="100"/>
        <v>5682.9988419402926</v>
      </c>
      <c r="BA30" s="54">
        <f t="shared" si="100"/>
        <v>5725.621333254845</v>
      </c>
      <c r="BB30" s="54">
        <f t="shared" si="100"/>
        <v>5768.5634932542571</v>
      </c>
      <c r="BC30" s="54">
        <f t="shared" si="100"/>
        <v>5811.827719453664</v>
      </c>
      <c r="BD30" s="54">
        <f t="shared" si="100"/>
        <v>5855.4164273495671</v>
      </c>
      <c r="BE30" s="54">
        <f t="shared" si="100"/>
        <v>5899.332050554689</v>
      </c>
      <c r="BF30" s="54">
        <f t="shared" si="100"/>
        <v>5943.5770409338493</v>
      </c>
      <c r="BG30" s="54">
        <f t="shared" si="100"/>
        <v>5988.1538687408538</v>
      </c>
      <c r="BH30" s="54">
        <f t="shared" si="100"/>
        <v>6033.0650227564101</v>
      </c>
      <c r="BI30" s="54">
        <f t="shared" si="100"/>
        <v>6078.313010427084</v>
      </c>
      <c r="BJ30" s="54">
        <f t="shared" si="100"/>
        <v>6123.9003580052877</v>
      </c>
      <c r="BK30" s="54">
        <f t="shared" si="100"/>
        <v>6169.8296106903281</v>
      </c>
      <c r="BL30" s="54">
        <f t="shared" si="100"/>
        <v>6216.1033327705063</v>
      </c>
      <c r="BM30" s="54">
        <f t="shared" si="100"/>
        <v>6262.7241077662857</v>
      </c>
      <c r="BN30" s="54">
        <f t="shared" si="100"/>
        <v>6309.694538574533</v>
      </c>
      <c r="BO30" s="54">
        <f t="shared" si="100"/>
        <v>6357.0172476138423</v>
      </c>
      <c r="BP30" s="54">
        <f t="shared" si="100"/>
        <v>6404.6948769709461</v>
      </c>
      <c r="BQ30" s="54">
        <f t="shared" si="100"/>
        <v>6452.7300885482282</v>
      </c>
      <c r="BR30" s="54">
        <f t="shared" si="100"/>
        <v>6501.1255642123406</v>
      </c>
      <c r="BS30" s="54">
        <f t="shared" ref="BS30:CF30" si="101">BS10*BS19</f>
        <v>6549.8840059439335</v>
      </c>
      <c r="BT30" s="54">
        <f t="shared" si="101"/>
        <v>6599.0081359885135</v>
      </c>
      <c r="BU30" s="54">
        <f t="shared" si="101"/>
        <v>6648.5006970084278</v>
      </c>
      <c r="BV30" s="54">
        <f t="shared" si="101"/>
        <v>6698.3644522359918</v>
      </c>
      <c r="BW30" s="54">
        <f t="shared" si="101"/>
        <v>6748.6021856277621</v>
      </c>
      <c r="BX30" s="54">
        <f t="shared" si="101"/>
        <v>6799.2167020199704</v>
      </c>
      <c r="BY30" s="54">
        <f t="shared" si="101"/>
        <v>6850.210827285121</v>
      </c>
      <c r="BZ30" s="54">
        <f t="shared" si="101"/>
        <v>6901.5874084897596</v>
      </c>
      <c r="CA30" s="54">
        <f t="shared" si="101"/>
        <v>6953.3493140534329</v>
      </c>
      <c r="CB30" s="54">
        <f t="shared" si="101"/>
        <v>7005.4994339088344</v>
      </c>
      <c r="CC30" s="54">
        <f t="shared" si="101"/>
        <v>7058.0406796631514</v>
      </c>
      <c r="CD30" s="54">
        <f t="shared" si="101"/>
        <v>7110.9759847606256</v>
      </c>
      <c r="CE30" s="54">
        <f t="shared" si="101"/>
        <v>7164.3083046463307</v>
      </c>
      <c r="CF30" s="54">
        <f t="shared" si="101"/>
        <v>7218.0406169311791</v>
      </c>
    </row>
    <row r="31" spans="1:84" x14ac:dyDescent="0.2">
      <c r="B31" s="45" t="s">
        <v>357</v>
      </c>
      <c r="C31" s="94" t="s">
        <v>167</v>
      </c>
      <c r="D31" s="69"/>
      <c r="E31" s="54">
        <f t="shared" si="91"/>
        <v>40000</v>
      </c>
      <c r="F31" s="54">
        <f t="shared" si="91"/>
        <v>40300.000000000007</v>
      </c>
      <c r="G31" s="54">
        <f t="shared" ref="G31:BR31" si="102">G11*G20</f>
        <v>40602.250000000007</v>
      </c>
      <c r="H31" s="54">
        <f t="shared" si="102"/>
        <v>40906.766875000016</v>
      </c>
      <c r="I31" s="54">
        <f t="shared" si="102"/>
        <v>41213.567626562515</v>
      </c>
      <c r="J31" s="54">
        <f t="shared" si="102"/>
        <v>41522.669383761742</v>
      </c>
      <c r="K31" s="54">
        <f t="shared" si="102"/>
        <v>41834.089404139959</v>
      </c>
      <c r="L31" s="54">
        <f t="shared" si="102"/>
        <v>42147.845074671015</v>
      </c>
      <c r="M31" s="54">
        <f t="shared" si="102"/>
        <v>42463.953912731049</v>
      </c>
      <c r="N31" s="54">
        <f t="shared" si="102"/>
        <v>42782.433567076529</v>
      </c>
      <c r="O31" s="54">
        <f t="shared" si="102"/>
        <v>43103.301818829605</v>
      </c>
      <c r="P31" s="54">
        <f t="shared" si="102"/>
        <v>43426.576582470821</v>
      </c>
      <c r="Q31" s="54">
        <f t="shared" si="102"/>
        <v>43752.275906839357</v>
      </c>
      <c r="R31" s="54">
        <f t="shared" si="102"/>
        <v>44080.417976140663</v>
      </c>
      <c r="S31" s="54">
        <f t="shared" si="102"/>
        <v>44411.021110961723</v>
      </c>
      <c r="T31" s="54">
        <f t="shared" si="102"/>
        <v>44744.103769293935</v>
      </c>
      <c r="U31" s="54">
        <f t="shared" si="102"/>
        <v>45079.684547563636</v>
      </c>
      <c r="V31" s="54">
        <f t="shared" si="102"/>
        <v>45417.782181670373</v>
      </c>
      <c r="W31" s="54">
        <f t="shared" si="102"/>
        <v>45758.415548032899</v>
      </c>
      <c r="X31" s="54">
        <f t="shared" si="102"/>
        <v>46101.603664643153</v>
      </c>
      <c r="Y31" s="54">
        <f t="shared" si="102"/>
        <v>46447.365692127976</v>
      </c>
      <c r="Z31" s="54">
        <f t="shared" si="102"/>
        <v>46795.720934818935</v>
      </c>
      <c r="AA31" s="54">
        <f t="shared" si="102"/>
        <v>47146.68884183008</v>
      </c>
      <c r="AB31" s="54">
        <f t="shared" si="102"/>
        <v>47500.289008143809</v>
      </c>
      <c r="AC31" s="54">
        <f t="shared" si="102"/>
        <v>47856.541175704886</v>
      </c>
      <c r="AD31" s="54">
        <f t="shared" si="102"/>
        <v>48215.465234522679</v>
      </c>
      <c r="AE31" s="54">
        <f t="shared" si="102"/>
        <v>48577.081223781606</v>
      </c>
      <c r="AF31" s="54">
        <f t="shared" si="102"/>
        <v>48941.409332959971</v>
      </c>
      <c r="AG31" s="54">
        <f t="shared" si="102"/>
        <v>49308.469902957178</v>
      </c>
      <c r="AH31" s="54">
        <f t="shared" si="102"/>
        <v>49678.283427229362</v>
      </c>
      <c r="AI31" s="54">
        <f t="shared" si="102"/>
        <v>50050.870552933586</v>
      </c>
      <c r="AJ31" s="54">
        <f t="shared" si="102"/>
        <v>50426.252082080595</v>
      </c>
      <c r="AK31" s="54">
        <f t="shared" si="102"/>
        <v>50804.448972696198</v>
      </c>
      <c r="AL31" s="54">
        <f t="shared" si="102"/>
        <v>51185.482339991424</v>
      </c>
      <c r="AM31" s="54">
        <f t="shared" si="102"/>
        <v>51569.373457541362</v>
      </c>
      <c r="AN31" s="54">
        <f t="shared" si="102"/>
        <v>51956.143758472928</v>
      </c>
      <c r="AO31" s="54">
        <f t="shared" si="102"/>
        <v>52345.814836661477</v>
      </c>
      <c r="AP31" s="54">
        <f t="shared" si="102"/>
        <v>52738.408447936439</v>
      </c>
      <c r="AQ31" s="54">
        <f t="shared" si="102"/>
        <v>53133.946511295959</v>
      </c>
      <c r="AR31" s="54">
        <f t="shared" si="102"/>
        <v>53532.451110130685</v>
      </c>
      <c r="AS31" s="54">
        <f t="shared" si="102"/>
        <v>53933.944493456671</v>
      </c>
      <c r="AT31" s="54">
        <f t="shared" si="102"/>
        <v>54338.449077157602</v>
      </c>
      <c r="AU31" s="54">
        <f t="shared" si="102"/>
        <v>54745.987445236286</v>
      </c>
      <c r="AV31" s="54">
        <f t="shared" si="102"/>
        <v>55156.582351075565</v>
      </c>
      <c r="AW31" s="54">
        <f t="shared" si="102"/>
        <v>55570.256718708632</v>
      </c>
      <c r="AX31" s="54">
        <f t="shared" si="102"/>
        <v>55987.033644098956</v>
      </c>
      <c r="AY31" s="54">
        <f t="shared" si="102"/>
        <v>56406.936396429701</v>
      </c>
      <c r="AZ31" s="54">
        <f t="shared" si="102"/>
        <v>56829.988419402929</v>
      </c>
      <c r="BA31" s="54">
        <f t="shared" si="102"/>
        <v>57256.213332548446</v>
      </c>
      <c r="BB31" s="54">
        <f t="shared" si="102"/>
        <v>57685.634932542569</v>
      </c>
      <c r="BC31" s="54">
        <f t="shared" si="102"/>
        <v>58118.27719453664</v>
      </c>
      <c r="BD31" s="54">
        <f t="shared" si="102"/>
        <v>58554.164273495669</v>
      </c>
      <c r="BE31" s="54">
        <f t="shared" si="102"/>
        <v>58993.320505546886</v>
      </c>
      <c r="BF31" s="54">
        <f t="shared" si="102"/>
        <v>59435.770409338496</v>
      </c>
      <c r="BG31" s="54">
        <f t="shared" si="102"/>
        <v>59881.538687408538</v>
      </c>
      <c r="BH31" s="54">
        <f t="shared" si="102"/>
        <v>60330.650227564103</v>
      </c>
      <c r="BI31" s="54">
        <f t="shared" si="102"/>
        <v>60783.130104270836</v>
      </c>
      <c r="BJ31" s="54">
        <f t="shared" si="102"/>
        <v>61239.003580052879</v>
      </c>
      <c r="BK31" s="54">
        <f t="shared" si="102"/>
        <v>61698.296106903283</v>
      </c>
      <c r="BL31" s="54">
        <f t="shared" si="102"/>
        <v>62161.033327705067</v>
      </c>
      <c r="BM31" s="54">
        <f t="shared" si="102"/>
        <v>62627.241077662853</v>
      </c>
      <c r="BN31" s="54">
        <f t="shared" si="102"/>
        <v>63096.945385745334</v>
      </c>
      <c r="BO31" s="54">
        <f t="shared" si="102"/>
        <v>63570.172476138425</v>
      </c>
      <c r="BP31" s="54">
        <f t="shared" si="102"/>
        <v>64046.948769709459</v>
      </c>
      <c r="BQ31" s="54">
        <f t="shared" si="102"/>
        <v>64527.300885482284</v>
      </c>
      <c r="BR31" s="54">
        <f t="shared" si="102"/>
        <v>65011.255642123404</v>
      </c>
      <c r="BS31" s="54">
        <f t="shared" ref="BS31:CF31" si="103">BS11*BS20</f>
        <v>65498.840059439332</v>
      </c>
      <c r="BT31" s="54">
        <f t="shared" si="103"/>
        <v>65990.081359885138</v>
      </c>
      <c r="BU31" s="54">
        <f t="shared" si="103"/>
        <v>66485.006970084272</v>
      </c>
      <c r="BV31" s="54">
        <f t="shared" si="103"/>
        <v>66983.644522359915</v>
      </c>
      <c r="BW31" s="54">
        <f t="shared" si="103"/>
        <v>67486.021856277628</v>
      </c>
      <c r="BX31" s="54">
        <f t="shared" si="103"/>
        <v>67992.167020199704</v>
      </c>
      <c r="BY31" s="54">
        <f t="shared" si="103"/>
        <v>68502.108272851212</v>
      </c>
      <c r="BZ31" s="54">
        <f t="shared" si="103"/>
        <v>69015.874084897601</v>
      </c>
      <c r="CA31" s="54">
        <f t="shared" si="103"/>
        <v>69533.493140534323</v>
      </c>
      <c r="CB31" s="54">
        <f t="shared" si="103"/>
        <v>70054.994339088342</v>
      </c>
      <c r="CC31" s="54">
        <f t="shared" si="103"/>
        <v>70580.40679663152</v>
      </c>
      <c r="CD31" s="54">
        <f t="shared" si="103"/>
        <v>71109.759847606256</v>
      </c>
      <c r="CE31" s="54">
        <f t="shared" si="103"/>
        <v>71643.083046463304</v>
      </c>
      <c r="CF31" s="54">
        <f t="shared" si="103"/>
        <v>72180.406169311784</v>
      </c>
    </row>
    <row r="32" spans="1:84" x14ac:dyDescent="0.2">
      <c r="B32" s="46" t="s">
        <v>150</v>
      </c>
      <c r="E32" s="70">
        <f>SUM(E25:E31)</f>
        <v>9852000</v>
      </c>
      <c r="F32" s="70">
        <f>SUM(F25:F31)</f>
        <v>9925890</v>
      </c>
      <c r="G32" s="70">
        <f>SUM(G25:G31)</f>
        <v>10000334.174999999</v>
      </c>
      <c r="H32" s="70">
        <f>SUM(H25:H31)</f>
        <v>10075336.681312501</v>
      </c>
      <c r="I32" s="70">
        <f>SUM(I25:I31)</f>
        <v>10150901.706422344</v>
      </c>
      <c r="J32" s="70">
        <f t="shared" ref="J32:W32" si="104">SUM(J25:J31)</f>
        <v>10227033.469220513</v>
      </c>
      <c r="K32" s="70">
        <f t="shared" si="104"/>
        <v>10303736.220239665</v>
      </c>
      <c r="L32" s="70">
        <f t="shared" si="104"/>
        <v>10381014.241891466</v>
      </c>
      <c r="M32" s="70">
        <f t="shared" si="104"/>
        <v>10458871.848705651</v>
      </c>
      <c r="N32" s="70">
        <f t="shared" si="104"/>
        <v>10537313.387570946</v>
      </c>
      <c r="O32" s="70">
        <f t="shared" si="104"/>
        <v>10616343.237977728</v>
      </c>
      <c r="P32" s="70">
        <f t="shared" si="104"/>
        <v>10695965.812262561</v>
      </c>
      <c r="Q32" s="70">
        <f t="shared" si="104"/>
        <v>10776185.555854533</v>
      </c>
      <c r="R32" s="70">
        <f t="shared" si="104"/>
        <v>10857006.947523443</v>
      </c>
      <c r="S32" s="70">
        <f t="shared" si="104"/>
        <v>10938434.49962987</v>
      </c>
      <c r="T32" s="70">
        <f t="shared" si="104"/>
        <v>11020472.758377094</v>
      </c>
      <c r="U32" s="70">
        <f t="shared" si="104"/>
        <v>11103126.304064926</v>
      </c>
      <c r="V32" s="70">
        <f t="shared" si="104"/>
        <v>11186399.751345413</v>
      </c>
      <c r="W32" s="70">
        <f t="shared" si="104"/>
        <v>11270297.749480501</v>
      </c>
      <c r="X32" s="289">
        <f t="shared" ref="X32" si="105">SUM(X25:X31)</f>
        <v>11354824.982601607</v>
      </c>
      <c r="Y32" s="70">
        <f>SUM(Y25:Y31)</f>
        <v>11439986.169971118</v>
      </c>
      <c r="Z32" s="70">
        <f t="shared" ref="Z32:AN32" si="106">SUM(Z25:Z31)</f>
        <v>11525786.066245904</v>
      </c>
      <c r="AA32" s="70">
        <f t="shared" si="106"/>
        <v>11612229.461742748</v>
      </c>
      <c r="AB32" s="70">
        <f t="shared" si="106"/>
        <v>11699321.182705821</v>
      </c>
      <c r="AC32" s="70">
        <f t="shared" si="106"/>
        <v>11787066.091576112</v>
      </c>
      <c r="AD32" s="70">
        <f t="shared" si="106"/>
        <v>11875469.087262932</v>
      </c>
      <c r="AE32" s="70">
        <f t="shared" si="106"/>
        <v>11964535.105417408</v>
      </c>
      <c r="AF32" s="70">
        <f t="shared" si="106"/>
        <v>12054269.118708039</v>
      </c>
      <c r="AG32" s="70">
        <f t="shared" si="106"/>
        <v>12144676.13709835</v>
      </c>
      <c r="AH32" s="70">
        <f t="shared" si="106"/>
        <v>12235761.208126588</v>
      </c>
      <c r="AI32" s="70">
        <f t="shared" si="106"/>
        <v>12327529.417187536</v>
      </c>
      <c r="AJ32" s="70">
        <f t="shared" si="106"/>
        <v>12419985.887816444</v>
      </c>
      <c r="AK32" s="70">
        <f t="shared" si="106"/>
        <v>12513135.781975068</v>
      </c>
      <c r="AL32" s="70">
        <f t="shared" si="106"/>
        <v>12606984.300339883</v>
      </c>
      <c r="AM32" s="70">
        <f t="shared" si="106"/>
        <v>12701536.682592433</v>
      </c>
      <c r="AN32" s="289">
        <f t="shared" si="106"/>
        <v>12796798.207711875</v>
      </c>
      <c r="AO32" s="70">
        <f t="shared" ref="AO32:AR32" si="107">SUM(AO25:AO31)</f>
        <v>12892774.194269719</v>
      </c>
      <c r="AP32" s="70">
        <f t="shared" si="107"/>
        <v>12989470.000726739</v>
      </c>
      <c r="AQ32" s="70">
        <f t="shared" si="107"/>
        <v>13086891.025732193</v>
      </c>
      <c r="AR32" s="289">
        <f t="shared" si="107"/>
        <v>13185042.708425183</v>
      </c>
      <c r="AS32" s="70">
        <f>SUM(AS25:AS31)</f>
        <v>13283930.528738374</v>
      </c>
      <c r="AT32" s="70">
        <f t="shared" ref="AT32:BH32" si="108">SUM(AT25:AT31)</f>
        <v>13383560.007703915</v>
      </c>
      <c r="AU32" s="70">
        <f t="shared" si="108"/>
        <v>13483936.707761694</v>
      </c>
      <c r="AV32" s="70">
        <f t="shared" si="108"/>
        <v>13585066.233069908</v>
      </c>
      <c r="AW32" s="70">
        <f t="shared" si="108"/>
        <v>13686954.229817932</v>
      </c>
      <c r="AX32" s="70">
        <f t="shared" si="108"/>
        <v>13789606.386541566</v>
      </c>
      <c r="AY32" s="70">
        <f t="shared" si="108"/>
        <v>13893028.43444063</v>
      </c>
      <c r="AZ32" s="70">
        <f t="shared" si="108"/>
        <v>13997226.147698933</v>
      </c>
      <c r="BA32" s="70">
        <f t="shared" si="108"/>
        <v>14102205.343806678</v>
      </c>
      <c r="BB32" s="70">
        <f t="shared" si="108"/>
        <v>14207971.883885229</v>
      </c>
      <c r="BC32" s="70">
        <f t="shared" si="108"/>
        <v>14314531.673014369</v>
      </c>
      <c r="BD32" s="70">
        <f t="shared" si="108"/>
        <v>14421890.660561977</v>
      </c>
      <c r="BE32" s="70">
        <f t="shared" si="108"/>
        <v>14530054.840516191</v>
      </c>
      <c r="BF32" s="70">
        <f t="shared" si="108"/>
        <v>14639030.251820063</v>
      </c>
      <c r="BG32" s="70">
        <f t="shared" si="108"/>
        <v>14748822.978708716</v>
      </c>
      <c r="BH32" s="289">
        <f t="shared" si="108"/>
        <v>14859439.151049035</v>
      </c>
      <c r="BI32" s="70">
        <f>SUM(BI25:BI31)</f>
        <v>14970884.944681901</v>
      </c>
      <c r="BJ32" s="70">
        <f t="shared" ref="BJ32:CB32" si="109">SUM(BJ25:BJ31)</f>
        <v>15083166.581767017</v>
      </c>
      <c r="BK32" s="70">
        <f t="shared" si="109"/>
        <v>15196290.331130272</v>
      </c>
      <c r="BL32" s="70">
        <f t="shared" si="109"/>
        <v>15310262.508613747</v>
      </c>
      <c r="BM32" s="70">
        <f t="shared" si="109"/>
        <v>15425089.477428352</v>
      </c>
      <c r="BN32" s="70">
        <f t="shared" si="109"/>
        <v>15540777.648509065</v>
      </c>
      <c r="BO32" s="70">
        <f t="shared" si="109"/>
        <v>15657333.480872884</v>
      </c>
      <c r="BP32" s="70">
        <f t="shared" si="109"/>
        <v>15774763.481979432</v>
      </c>
      <c r="BQ32" s="70">
        <f t="shared" si="109"/>
        <v>15893074.208094278</v>
      </c>
      <c r="BR32" s="70">
        <f t="shared" si="109"/>
        <v>16012272.264654985</v>
      </c>
      <c r="BS32" s="70">
        <f t="shared" si="109"/>
        <v>16132364.3066399</v>
      </c>
      <c r="BT32" s="70">
        <f t="shared" si="109"/>
        <v>16253357.038939703</v>
      </c>
      <c r="BU32" s="70">
        <f t="shared" si="109"/>
        <v>16375257.216731749</v>
      </c>
      <c r="BV32" s="70">
        <f t="shared" si="109"/>
        <v>16498071.645857239</v>
      </c>
      <c r="BW32" s="70">
        <f t="shared" si="109"/>
        <v>16621807.18320117</v>
      </c>
      <c r="BX32" s="289">
        <f t="shared" si="109"/>
        <v>16746470.737075176</v>
      </c>
      <c r="BY32" s="70">
        <f t="shared" si="109"/>
        <v>16872069.267603241</v>
      </c>
      <c r="BZ32" s="70">
        <f t="shared" si="109"/>
        <v>16998609.787110269</v>
      </c>
      <c r="CA32" s="70">
        <f t="shared" si="109"/>
        <v>17126099.36051359</v>
      </c>
      <c r="CB32" s="289">
        <f t="shared" si="109"/>
        <v>17254545.10571745</v>
      </c>
      <c r="CC32" s="70">
        <f t="shared" ref="CC32:CF32" si="110">SUM(CC25:CC31)</f>
        <v>17383954.194010332</v>
      </c>
      <c r="CD32" s="70">
        <f t="shared" si="110"/>
        <v>17514333.850465409</v>
      </c>
      <c r="CE32" s="70">
        <f t="shared" si="110"/>
        <v>17645691.354343902</v>
      </c>
      <c r="CF32" s="289">
        <f t="shared" si="110"/>
        <v>17778034.039501477</v>
      </c>
    </row>
    <row r="33" spans="1:84" x14ac:dyDescent="0.2">
      <c r="B33" s="46"/>
      <c r="E33" s="71"/>
      <c r="F33" s="71"/>
      <c r="G33" s="71"/>
      <c r="H33" s="71"/>
      <c r="I33" s="71"/>
      <c r="J33" s="71"/>
      <c r="K33" s="71"/>
      <c r="L33" s="71"/>
      <c r="M33" s="71"/>
      <c r="N33" s="71"/>
      <c r="O33" s="71"/>
      <c r="P33" s="71"/>
      <c r="Q33" s="71"/>
      <c r="R33" s="71"/>
      <c r="S33" s="71"/>
      <c r="T33" s="71"/>
      <c r="U33" s="71"/>
      <c r="V33" s="71"/>
      <c r="W33" s="71"/>
      <c r="X33" s="290"/>
      <c r="Y33" s="71"/>
      <c r="Z33" s="71"/>
      <c r="AA33" s="71"/>
      <c r="AB33" s="71"/>
      <c r="AC33" s="71"/>
      <c r="AD33" s="71"/>
      <c r="AE33" s="71"/>
      <c r="AF33" s="71"/>
      <c r="AG33" s="71"/>
      <c r="AH33" s="71"/>
      <c r="AI33" s="71"/>
      <c r="AJ33" s="71"/>
      <c r="AK33" s="71"/>
      <c r="AL33" s="71"/>
      <c r="AM33" s="71"/>
      <c r="AN33" s="290"/>
      <c r="AO33" s="71"/>
      <c r="AP33" s="71"/>
      <c r="AQ33" s="71"/>
      <c r="AR33" s="290"/>
      <c r="AS33" s="71"/>
      <c r="AT33" s="71"/>
      <c r="AU33" s="71"/>
      <c r="AV33" s="71"/>
      <c r="AW33" s="71"/>
      <c r="AX33" s="71"/>
      <c r="AY33" s="71"/>
      <c r="AZ33" s="71"/>
      <c r="BA33" s="71"/>
      <c r="BB33" s="71"/>
      <c r="BC33" s="71"/>
      <c r="BD33" s="71"/>
      <c r="BE33" s="71"/>
      <c r="BF33" s="71"/>
      <c r="BG33" s="71"/>
      <c r="BH33" s="290"/>
      <c r="BI33" s="71"/>
      <c r="BJ33" s="71"/>
      <c r="BK33" s="71"/>
      <c r="BL33" s="71"/>
      <c r="BM33" s="71"/>
      <c r="BN33" s="71"/>
      <c r="BO33" s="71"/>
      <c r="BP33" s="71"/>
      <c r="BQ33" s="71"/>
      <c r="BR33" s="71"/>
      <c r="BS33" s="71"/>
      <c r="BT33" s="71"/>
      <c r="BU33" s="71"/>
      <c r="BV33" s="71"/>
      <c r="BW33" s="71"/>
      <c r="BX33" s="290"/>
      <c r="BY33" s="71"/>
      <c r="BZ33" s="71"/>
      <c r="CA33" s="71"/>
      <c r="CB33" s="290"/>
      <c r="CC33" s="71"/>
      <c r="CD33" s="71"/>
      <c r="CE33" s="71"/>
      <c r="CF33" s="290"/>
    </row>
    <row r="34" spans="1:84" x14ac:dyDescent="0.2">
      <c r="A34" s="44" t="s">
        <v>162</v>
      </c>
    </row>
    <row r="35" spans="1:84" x14ac:dyDescent="0.2">
      <c r="A35" s="45" t="str">
        <f t="shared" ref="A35:C38" si="111">A8</f>
        <v>SQFT</v>
      </c>
      <c r="B35" s="27" t="str">
        <f t="shared" si="111"/>
        <v>Blue-Green Algae</v>
      </c>
      <c r="C35" s="85" t="str">
        <f t="shared" si="111"/>
        <v>Coverage Calculations</v>
      </c>
      <c r="D35" s="27" t="s">
        <v>31</v>
      </c>
      <c r="E35" s="68">
        <f t="shared" ref="E35:AJ35" si="112">E8</f>
        <v>16</v>
      </c>
      <c r="F35" s="68">
        <f t="shared" si="112"/>
        <v>16</v>
      </c>
      <c r="G35" s="68">
        <f t="shared" si="112"/>
        <v>16</v>
      </c>
      <c r="H35" s="68">
        <f t="shared" si="112"/>
        <v>16</v>
      </c>
      <c r="I35" s="68">
        <f t="shared" si="112"/>
        <v>16</v>
      </c>
      <c r="J35" s="68">
        <f t="shared" si="112"/>
        <v>16</v>
      </c>
      <c r="K35" s="68">
        <f t="shared" si="112"/>
        <v>16</v>
      </c>
      <c r="L35" s="68">
        <f t="shared" si="112"/>
        <v>16</v>
      </c>
      <c r="M35" s="68">
        <f t="shared" si="112"/>
        <v>16</v>
      </c>
      <c r="N35" s="68">
        <f t="shared" si="112"/>
        <v>16</v>
      </c>
      <c r="O35" s="68">
        <f t="shared" si="112"/>
        <v>16</v>
      </c>
      <c r="P35" s="68">
        <f t="shared" si="112"/>
        <v>16</v>
      </c>
      <c r="Q35" s="68">
        <f t="shared" si="112"/>
        <v>16</v>
      </c>
      <c r="R35" s="68">
        <f t="shared" si="112"/>
        <v>16</v>
      </c>
      <c r="S35" s="68">
        <f t="shared" si="112"/>
        <v>16</v>
      </c>
      <c r="T35" s="68">
        <f t="shared" si="112"/>
        <v>16</v>
      </c>
      <c r="U35" s="68">
        <f t="shared" si="112"/>
        <v>16</v>
      </c>
      <c r="V35" s="68">
        <f t="shared" si="112"/>
        <v>16</v>
      </c>
      <c r="W35" s="68">
        <f t="shared" si="112"/>
        <v>16</v>
      </c>
      <c r="X35" s="288">
        <f t="shared" si="112"/>
        <v>16</v>
      </c>
      <c r="Y35" s="68">
        <f t="shared" si="112"/>
        <v>16</v>
      </c>
      <c r="Z35" s="68">
        <f t="shared" si="112"/>
        <v>16</v>
      </c>
      <c r="AA35" s="68">
        <f t="shared" si="112"/>
        <v>16</v>
      </c>
      <c r="AB35" s="68">
        <f t="shared" si="112"/>
        <v>16</v>
      </c>
      <c r="AC35" s="68">
        <f t="shared" si="112"/>
        <v>16</v>
      </c>
      <c r="AD35" s="68">
        <f t="shared" si="112"/>
        <v>16</v>
      </c>
      <c r="AE35" s="68">
        <f t="shared" si="112"/>
        <v>16</v>
      </c>
      <c r="AF35" s="68">
        <f t="shared" si="112"/>
        <v>16</v>
      </c>
      <c r="AG35" s="68">
        <f t="shared" si="112"/>
        <v>16</v>
      </c>
      <c r="AH35" s="68">
        <f t="shared" si="112"/>
        <v>16</v>
      </c>
      <c r="AI35" s="68">
        <f t="shared" si="112"/>
        <v>16</v>
      </c>
      <c r="AJ35" s="68">
        <f t="shared" si="112"/>
        <v>16</v>
      </c>
      <c r="AK35" s="68">
        <f t="shared" ref="AK35:BP35" si="113">AK8</f>
        <v>16</v>
      </c>
      <c r="AL35" s="68">
        <f t="shared" si="113"/>
        <v>16</v>
      </c>
      <c r="AM35" s="68">
        <f t="shared" si="113"/>
        <v>16</v>
      </c>
      <c r="AN35" s="288">
        <f t="shared" si="113"/>
        <v>16</v>
      </c>
      <c r="AO35" s="68">
        <f t="shared" si="113"/>
        <v>16</v>
      </c>
      <c r="AP35" s="68">
        <f t="shared" si="113"/>
        <v>16</v>
      </c>
      <c r="AQ35" s="68">
        <f t="shared" si="113"/>
        <v>16</v>
      </c>
      <c r="AR35" s="288">
        <f t="shared" si="113"/>
        <v>16</v>
      </c>
      <c r="AS35" s="68">
        <f t="shared" si="113"/>
        <v>16</v>
      </c>
      <c r="AT35" s="68">
        <f t="shared" si="113"/>
        <v>16</v>
      </c>
      <c r="AU35" s="68">
        <f t="shared" si="113"/>
        <v>16</v>
      </c>
      <c r="AV35" s="68">
        <f t="shared" si="113"/>
        <v>16</v>
      </c>
      <c r="AW35" s="68">
        <f t="shared" si="113"/>
        <v>16</v>
      </c>
      <c r="AX35" s="68">
        <f t="shared" si="113"/>
        <v>16</v>
      </c>
      <c r="AY35" s="68">
        <f t="shared" si="113"/>
        <v>16</v>
      </c>
      <c r="AZ35" s="68">
        <f t="shared" si="113"/>
        <v>16</v>
      </c>
      <c r="BA35" s="68">
        <f t="shared" si="113"/>
        <v>16</v>
      </c>
      <c r="BB35" s="68">
        <f t="shared" si="113"/>
        <v>16</v>
      </c>
      <c r="BC35" s="68">
        <f t="shared" si="113"/>
        <v>16</v>
      </c>
      <c r="BD35" s="68">
        <f t="shared" si="113"/>
        <v>16</v>
      </c>
      <c r="BE35" s="68">
        <f t="shared" si="113"/>
        <v>16</v>
      </c>
      <c r="BF35" s="68">
        <f t="shared" si="113"/>
        <v>16</v>
      </c>
      <c r="BG35" s="68">
        <f t="shared" si="113"/>
        <v>16</v>
      </c>
      <c r="BH35" s="288">
        <f t="shared" si="113"/>
        <v>16</v>
      </c>
      <c r="BI35" s="68">
        <f t="shared" si="113"/>
        <v>16</v>
      </c>
      <c r="BJ35" s="68">
        <f t="shared" si="113"/>
        <v>16</v>
      </c>
      <c r="BK35" s="68">
        <f t="shared" si="113"/>
        <v>16</v>
      </c>
      <c r="BL35" s="68">
        <f t="shared" si="113"/>
        <v>16</v>
      </c>
      <c r="BM35" s="68">
        <f t="shared" si="113"/>
        <v>16</v>
      </c>
      <c r="BN35" s="68">
        <f t="shared" si="113"/>
        <v>16</v>
      </c>
      <c r="BO35" s="68">
        <f t="shared" si="113"/>
        <v>16</v>
      </c>
      <c r="BP35" s="68">
        <f t="shared" si="113"/>
        <v>16</v>
      </c>
      <c r="BQ35" s="68">
        <f t="shared" ref="BQ35:CF35" si="114">BQ8</f>
        <v>16</v>
      </c>
      <c r="BR35" s="68">
        <f t="shared" si="114"/>
        <v>16</v>
      </c>
      <c r="BS35" s="68">
        <f t="shared" si="114"/>
        <v>16</v>
      </c>
      <c r="BT35" s="68">
        <f t="shared" si="114"/>
        <v>16</v>
      </c>
      <c r="BU35" s="68">
        <f t="shared" si="114"/>
        <v>16</v>
      </c>
      <c r="BV35" s="68">
        <f t="shared" si="114"/>
        <v>16</v>
      </c>
      <c r="BW35" s="68">
        <f t="shared" si="114"/>
        <v>16</v>
      </c>
      <c r="BX35" s="288">
        <f t="shared" si="114"/>
        <v>16</v>
      </c>
      <c r="BY35" s="68">
        <f t="shared" si="114"/>
        <v>16</v>
      </c>
      <c r="BZ35" s="68">
        <f t="shared" si="114"/>
        <v>16</v>
      </c>
      <c r="CA35" s="68">
        <f t="shared" si="114"/>
        <v>16</v>
      </c>
      <c r="CB35" s="288">
        <f t="shared" si="114"/>
        <v>16</v>
      </c>
      <c r="CC35" s="68">
        <f t="shared" si="114"/>
        <v>16</v>
      </c>
      <c r="CD35" s="68">
        <f t="shared" si="114"/>
        <v>16</v>
      </c>
      <c r="CE35" s="68">
        <f t="shared" si="114"/>
        <v>16</v>
      </c>
      <c r="CF35" s="288">
        <f t="shared" si="114"/>
        <v>16</v>
      </c>
    </row>
    <row r="36" spans="1:84" x14ac:dyDescent="0.2">
      <c r="A36" s="45" t="str">
        <f t="shared" si="111"/>
        <v>SQFT</v>
      </c>
      <c r="B36" s="45" t="str">
        <f t="shared" si="111"/>
        <v>Toxic Soil</v>
      </c>
      <c r="C36" s="85" t="str">
        <f t="shared" si="111"/>
        <v>Coverage Calculations</v>
      </c>
      <c r="D36" s="48" t="s">
        <v>31</v>
      </c>
      <c r="E36" s="68">
        <f t="shared" ref="E36:AJ36" si="115">E9</f>
        <v>40</v>
      </c>
      <c r="F36" s="68">
        <f t="shared" si="115"/>
        <v>40</v>
      </c>
      <c r="G36" s="68">
        <f t="shared" si="115"/>
        <v>40</v>
      </c>
      <c r="H36" s="68">
        <f t="shared" si="115"/>
        <v>40</v>
      </c>
      <c r="I36" s="68">
        <f t="shared" si="115"/>
        <v>40</v>
      </c>
      <c r="J36" s="68">
        <f t="shared" si="115"/>
        <v>40</v>
      </c>
      <c r="K36" s="68">
        <f t="shared" si="115"/>
        <v>40</v>
      </c>
      <c r="L36" s="68">
        <f t="shared" si="115"/>
        <v>40</v>
      </c>
      <c r="M36" s="68">
        <f t="shared" si="115"/>
        <v>40</v>
      </c>
      <c r="N36" s="68">
        <f t="shared" si="115"/>
        <v>40</v>
      </c>
      <c r="O36" s="68">
        <f t="shared" si="115"/>
        <v>40</v>
      </c>
      <c r="P36" s="68">
        <f t="shared" si="115"/>
        <v>40</v>
      </c>
      <c r="Q36" s="68">
        <f t="shared" si="115"/>
        <v>40</v>
      </c>
      <c r="R36" s="68">
        <f t="shared" si="115"/>
        <v>40</v>
      </c>
      <c r="S36" s="68">
        <f t="shared" si="115"/>
        <v>40</v>
      </c>
      <c r="T36" s="68">
        <f t="shared" si="115"/>
        <v>40</v>
      </c>
      <c r="U36" s="68">
        <f t="shared" si="115"/>
        <v>40</v>
      </c>
      <c r="V36" s="68">
        <f t="shared" si="115"/>
        <v>40</v>
      </c>
      <c r="W36" s="68">
        <f t="shared" si="115"/>
        <v>40</v>
      </c>
      <c r="X36" s="288">
        <f t="shared" si="115"/>
        <v>40</v>
      </c>
      <c r="Y36" s="68">
        <f t="shared" si="115"/>
        <v>40</v>
      </c>
      <c r="Z36" s="68">
        <f t="shared" si="115"/>
        <v>40</v>
      </c>
      <c r="AA36" s="68">
        <f t="shared" si="115"/>
        <v>40</v>
      </c>
      <c r="AB36" s="68">
        <f t="shared" si="115"/>
        <v>40</v>
      </c>
      <c r="AC36" s="68">
        <f t="shared" si="115"/>
        <v>40</v>
      </c>
      <c r="AD36" s="68">
        <f t="shared" si="115"/>
        <v>40</v>
      </c>
      <c r="AE36" s="68">
        <f t="shared" si="115"/>
        <v>40</v>
      </c>
      <c r="AF36" s="68">
        <f t="shared" si="115"/>
        <v>40</v>
      </c>
      <c r="AG36" s="68">
        <f t="shared" si="115"/>
        <v>40</v>
      </c>
      <c r="AH36" s="68">
        <f t="shared" si="115"/>
        <v>40</v>
      </c>
      <c r="AI36" s="68">
        <f t="shared" si="115"/>
        <v>40</v>
      </c>
      <c r="AJ36" s="68">
        <f t="shared" si="115"/>
        <v>40</v>
      </c>
      <c r="AK36" s="68">
        <f t="shared" ref="AK36:BP36" si="116">AK9</f>
        <v>40</v>
      </c>
      <c r="AL36" s="68">
        <f t="shared" si="116"/>
        <v>40</v>
      </c>
      <c r="AM36" s="68">
        <f t="shared" si="116"/>
        <v>40</v>
      </c>
      <c r="AN36" s="288">
        <f t="shared" si="116"/>
        <v>40</v>
      </c>
      <c r="AO36" s="68">
        <f t="shared" si="116"/>
        <v>40</v>
      </c>
      <c r="AP36" s="68">
        <f t="shared" si="116"/>
        <v>40</v>
      </c>
      <c r="AQ36" s="68">
        <f t="shared" si="116"/>
        <v>40</v>
      </c>
      <c r="AR36" s="288">
        <f t="shared" si="116"/>
        <v>40</v>
      </c>
      <c r="AS36" s="68">
        <f t="shared" si="116"/>
        <v>40</v>
      </c>
      <c r="AT36" s="68">
        <f t="shared" si="116"/>
        <v>40</v>
      </c>
      <c r="AU36" s="68">
        <f t="shared" si="116"/>
        <v>40</v>
      </c>
      <c r="AV36" s="68">
        <f t="shared" si="116"/>
        <v>40</v>
      </c>
      <c r="AW36" s="68">
        <f t="shared" si="116"/>
        <v>40</v>
      </c>
      <c r="AX36" s="68">
        <f t="shared" si="116"/>
        <v>40</v>
      </c>
      <c r="AY36" s="68">
        <f t="shared" si="116"/>
        <v>40</v>
      </c>
      <c r="AZ36" s="68">
        <f t="shared" si="116"/>
        <v>40</v>
      </c>
      <c r="BA36" s="68">
        <f t="shared" si="116"/>
        <v>40</v>
      </c>
      <c r="BB36" s="68">
        <f t="shared" si="116"/>
        <v>40</v>
      </c>
      <c r="BC36" s="68">
        <f t="shared" si="116"/>
        <v>40</v>
      </c>
      <c r="BD36" s="68">
        <f t="shared" si="116"/>
        <v>40</v>
      </c>
      <c r="BE36" s="68">
        <f t="shared" si="116"/>
        <v>40</v>
      </c>
      <c r="BF36" s="68">
        <f t="shared" si="116"/>
        <v>40</v>
      </c>
      <c r="BG36" s="68">
        <f t="shared" si="116"/>
        <v>40</v>
      </c>
      <c r="BH36" s="288">
        <f t="shared" si="116"/>
        <v>40</v>
      </c>
      <c r="BI36" s="68">
        <f t="shared" si="116"/>
        <v>40</v>
      </c>
      <c r="BJ36" s="68">
        <f t="shared" si="116"/>
        <v>40</v>
      </c>
      <c r="BK36" s="68">
        <f t="shared" si="116"/>
        <v>40</v>
      </c>
      <c r="BL36" s="68">
        <f t="shared" si="116"/>
        <v>40</v>
      </c>
      <c r="BM36" s="68">
        <f t="shared" si="116"/>
        <v>40</v>
      </c>
      <c r="BN36" s="68">
        <f t="shared" si="116"/>
        <v>40</v>
      </c>
      <c r="BO36" s="68">
        <f t="shared" si="116"/>
        <v>40</v>
      </c>
      <c r="BP36" s="68">
        <f t="shared" si="116"/>
        <v>40</v>
      </c>
      <c r="BQ36" s="68">
        <f t="shared" ref="BQ36:CF36" si="117">BQ9</f>
        <v>40</v>
      </c>
      <c r="BR36" s="68">
        <f t="shared" si="117"/>
        <v>40</v>
      </c>
      <c r="BS36" s="68">
        <f t="shared" si="117"/>
        <v>40</v>
      </c>
      <c r="BT36" s="68">
        <f t="shared" si="117"/>
        <v>40</v>
      </c>
      <c r="BU36" s="68">
        <f t="shared" si="117"/>
        <v>40</v>
      </c>
      <c r="BV36" s="68">
        <f t="shared" si="117"/>
        <v>40</v>
      </c>
      <c r="BW36" s="68">
        <f t="shared" si="117"/>
        <v>40</v>
      </c>
      <c r="BX36" s="288">
        <f t="shared" si="117"/>
        <v>40</v>
      </c>
      <c r="BY36" s="68">
        <f t="shared" si="117"/>
        <v>40</v>
      </c>
      <c r="BZ36" s="68">
        <f t="shared" si="117"/>
        <v>40</v>
      </c>
      <c r="CA36" s="68">
        <f t="shared" si="117"/>
        <v>40</v>
      </c>
      <c r="CB36" s="288">
        <f t="shared" si="117"/>
        <v>40</v>
      </c>
      <c r="CC36" s="68">
        <f t="shared" si="117"/>
        <v>40</v>
      </c>
      <c r="CD36" s="68">
        <f t="shared" si="117"/>
        <v>40</v>
      </c>
      <c r="CE36" s="68">
        <f t="shared" si="117"/>
        <v>40</v>
      </c>
      <c r="CF36" s="288">
        <f t="shared" si="117"/>
        <v>40</v>
      </c>
    </row>
    <row r="37" spans="1:84" x14ac:dyDescent="0.2">
      <c r="A37" s="45" t="str">
        <f t="shared" si="111"/>
        <v>SQFT</v>
      </c>
      <c r="B37" s="45" t="str">
        <f t="shared" si="111"/>
        <v>Plant disease</v>
      </c>
      <c r="C37" s="85" t="str">
        <f t="shared" si="111"/>
        <v>Coverage Calculations</v>
      </c>
      <c r="D37" s="48" t="s">
        <v>31</v>
      </c>
      <c r="E37" s="68">
        <f t="shared" ref="E37:AJ37" si="118">E10</f>
        <v>8</v>
      </c>
      <c r="F37" s="68">
        <f t="shared" si="118"/>
        <v>8</v>
      </c>
      <c r="G37" s="68">
        <f t="shared" si="118"/>
        <v>8</v>
      </c>
      <c r="H37" s="68">
        <f t="shared" si="118"/>
        <v>8</v>
      </c>
      <c r="I37" s="68">
        <f t="shared" si="118"/>
        <v>8</v>
      </c>
      <c r="J37" s="68">
        <f t="shared" si="118"/>
        <v>8</v>
      </c>
      <c r="K37" s="68">
        <f t="shared" si="118"/>
        <v>8</v>
      </c>
      <c r="L37" s="68">
        <f t="shared" si="118"/>
        <v>8</v>
      </c>
      <c r="M37" s="68">
        <f t="shared" si="118"/>
        <v>8</v>
      </c>
      <c r="N37" s="68">
        <f t="shared" si="118"/>
        <v>8</v>
      </c>
      <c r="O37" s="68">
        <f t="shared" si="118"/>
        <v>8</v>
      </c>
      <c r="P37" s="68">
        <f t="shared" si="118"/>
        <v>8</v>
      </c>
      <c r="Q37" s="68">
        <f t="shared" si="118"/>
        <v>8</v>
      </c>
      <c r="R37" s="68">
        <f t="shared" si="118"/>
        <v>8</v>
      </c>
      <c r="S37" s="68">
        <f t="shared" si="118"/>
        <v>8</v>
      </c>
      <c r="T37" s="68">
        <f t="shared" si="118"/>
        <v>8</v>
      </c>
      <c r="U37" s="68">
        <f t="shared" si="118"/>
        <v>8</v>
      </c>
      <c r="V37" s="68">
        <f t="shared" si="118"/>
        <v>8</v>
      </c>
      <c r="W37" s="68">
        <f t="shared" si="118"/>
        <v>8</v>
      </c>
      <c r="X37" s="288">
        <f t="shared" si="118"/>
        <v>8</v>
      </c>
      <c r="Y37" s="68">
        <f t="shared" si="118"/>
        <v>8</v>
      </c>
      <c r="Z37" s="68">
        <f t="shared" si="118"/>
        <v>8</v>
      </c>
      <c r="AA37" s="68">
        <f t="shared" si="118"/>
        <v>8</v>
      </c>
      <c r="AB37" s="68">
        <f t="shared" si="118"/>
        <v>8</v>
      </c>
      <c r="AC37" s="68">
        <f t="shared" si="118"/>
        <v>8</v>
      </c>
      <c r="AD37" s="68">
        <f t="shared" si="118"/>
        <v>8</v>
      </c>
      <c r="AE37" s="68">
        <f t="shared" si="118"/>
        <v>8</v>
      </c>
      <c r="AF37" s="68">
        <f t="shared" si="118"/>
        <v>8</v>
      </c>
      <c r="AG37" s="68">
        <f t="shared" si="118"/>
        <v>8</v>
      </c>
      <c r="AH37" s="68">
        <f t="shared" si="118"/>
        <v>8</v>
      </c>
      <c r="AI37" s="68">
        <f t="shared" si="118"/>
        <v>8</v>
      </c>
      <c r="AJ37" s="68">
        <f t="shared" si="118"/>
        <v>8</v>
      </c>
      <c r="AK37" s="68">
        <f t="shared" ref="AK37:BP37" si="119">AK10</f>
        <v>8</v>
      </c>
      <c r="AL37" s="68">
        <f t="shared" si="119"/>
        <v>8</v>
      </c>
      <c r="AM37" s="68">
        <f t="shared" si="119"/>
        <v>8</v>
      </c>
      <c r="AN37" s="288">
        <f t="shared" si="119"/>
        <v>8</v>
      </c>
      <c r="AO37" s="68">
        <f t="shared" si="119"/>
        <v>8</v>
      </c>
      <c r="AP37" s="68">
        <f t="shared" si="119"/>
        <v>8</v>
      </c>
      <c r="AQ37" s="68">
        <f t="shared" si="119"/>
        <v>8</v>
      </c>
      <c r="AR37" s="288">
        <f t="shared" si="119"/>
        <v>8</v>
      </c>
      <c r="AS37" s="68">
        <f t="shared" si="119"/>
        <v>8</v>
      </c>
      <c r="AT37" s="68">
        <f t="shared" si="119"/>
        <v>8</v>
      </c>
      <c r="AU37" s="68">
        <f t="shared" si="119"/>
        <v>8</v>
      </c>
      <c r="AV37" s="68">
        <f t="shared" si="119"/>
        <v>8</v>
      </c>
      <c r="AW37" s="68">
        <f t="shared" si="119"/>
        <v>8</v>
      </c>
      <c r="AX37" s="68">
        <f t="shared" si="119"/>
        <v>8</v>
      </c>
      <c r="AY37" s="68">
        <f t="shared" si="119"/>
        <v>8</v>
      </c>
      <c r="AZ37" s="68">
        <f t="shared" si="119"/>
        <v>8</v>
      </c>
      <c r="BA37" s="68">
        <f t="shared" si="119"/>
        <v>8</v>
      </c>
      <c r="BB37" s="68">
        <f t="shared" si="119"/>
        <v>8</v>
      </c>
      <c r="BC37" s="68">
        <f t="shared" si="119"/>
        <v>8</v>
      </c>
      <c r="BD37" s="68">
        <f t="shared" si="119"/>
        <v>8</v>
      </c>
      <c r="BE37" s="68">
        <f t="shared" si="119"/>
        <v>8</v>
      </c>
      <c r="BF37" s="68">
        <f t="shared" si="119"/>
        <v>8</v>
      </c>
      <c r="BG37" s="68">
        <f t="shared" si="119"/>
        <v>8</v>
      </c>
      <c r="BH37" s="288">
        <f t="shared" si="119"/>
        <v>8</v>
      </c>
      <c r="BI37" s="68">
        <f t="shared" si="119"/>
        <v>8</v>
      </c>
      <c r="BJ37" s="68">
        <f t="shared" si="119"/>
        <v>8</v>
      </c>
      <c r="BK37" s="68">
        <f t="shared" si="119"/>
        <v>8</v>
      </c>
      <c r="BL37" s="68">
        <f t="shared" si="119"/>
        <v>8</v>
      </c>
      <c r="BM37" s="68">
        <f t="shared" si="119"/>
        <v>8</v>
      </c>
      <c r="BN37" s="68">
        <f t="shared" si="119"/>
        <v>8</v>
      </c>
      <c r="BO37" s="68">
        <f t="shared" si="119"/>
        <v>8</v>
      </c>
      <c r="BP37" s="68">
        <f t="shared" si="119"/>
        <v>8</v>
      </c>
      <c r="BQ37" s="68">
        <f t="shared" ref="BQ37:CF37" si="120">BQ10</f>
        <v>8</v>
      </c>
      <c r="BR37" s="68">
        <f t="shared" si="120"/>
        <v>8</v>
      </c>
      <c r="BS37" s="68">
        <f t="shared" si="120"/>
        <v>8</v>
      </c>
      <c r="BT37" s="68">
        <f t="shared" si="120"/>
        <v>8</v>
      </c>
      <c r="BU37" s="68">
        <f t="shared" si="120"/>
        <v>8</v>
      </c>
      <c r="BV37" s="68">
        <f t="shared" si="120"/>
        <v>8</v>
      </c>
      <c r="BW37" s="68">
        <f t="shared" si="120"/>
        <v>8</v>
      </c>
      <c r="BX37" s="288">
        <f t="shared" si="120"/>
        <v>8</v>
      </c>
      <c r="BY37" s="68">
        <f t="shared" si="120"/>
        <v>8</v>
      </c>
      <c r="BZ37" s="68">
        <f t="shared" si="120"/>
        <v>8</v>
      </c>
      <c r="CA37" s="68">
        <f t="shared" si="120"/>
        <v>8</v>
      </c>
      <c r="CB37" s="288">
        <f t="shared" si="120"/>
        <v>8</v>
      </c>
      <c r="CC37" s="68">
        <f t="shared" si="120"/>
        <v>8</v>
      </c>
      <c r="CD37" s="68">
        <f t="shared" si="120"/>
        <v>8</v>
      </c>
      <c r="CE37" s="68">
        <f t="shared" si="120"/>
        <v>8</v>
      </c>
      <c r="CF37" s="288">
        <f t="shared" si="120"/>
        <v>8</v>
      </c>
    </row>
    <row r="38" spans="1:84" x14ac:dyDescent="0.2">
      <c r="A38" s="45" t="str">
        <f t="shared" si="111"/>
        <v>SQFT</v>
      </c>
      <c r="B38" s="45" t="str">
        <f t="shared" si="111"/>
        <v>Oil Spill Cleanup</v>
      </c>
      <c r="C38" s="85" t="str">
        <f t="shared" si="111"/>
        <v>Coverage Calculations</v>
      </c>
      <c r="D38" s="48" t="s">
        <v>31</v>
      </c>
      <c r="E38" s="68">
        <f t="shared" ref="E38:AJ38" si="121">E11</f>
        <v>80</v>
      </c>
      <c r="F38" s="68">
        <f t="shared" si="121"/>
        <v>80</v>
      </c>
      <c r="G38" s="68">
        <f t="shared" si="121"/>
        <v>80</v>
      </c>
      <c r="H38" s="68">
        <f t="shared" si="121"/>
        <v>80</v>
      </c>
      <c r="I38" s="68">
        <f t="shared" si="121"/>
        <v>80</v>
      </c>
      <c r="J38" s="68">
        <f t="shared" si="121"/>
        <v>80</v>
      </c>
      <c r="K38" s="68">
        <f t="shared" si="121"/>
        <v>80</v>
      </c>
      <c r="L38" s="68">
        <f t="shared" si="121"/>
        <v>80</v>
      </c>
      <c r="M38" s="68">
        <f t="shared" si="121"/>
        <v>80</v>
      </c>
      <c r="N38" s="68">
        <f t="shared" si="121"/>
        <v>80</v>
      </c>
      <c r="O38" s="68">
        <f t="shared" si="121"/>
        <v>80</v>
      </c>
      <c r="P38" s="68">
        <f t="shared" si="121"/>
        <v>80</v>
      </c>
      <c r="Q38" s="68">
        <f t="shared" si="121"/>
        <v>80</v>
      </c>
      <c r="R38" s="68">
        <f t="shared" si="121"/>
        <v>80</v>
      </c>
      <c r="S38" s="68">
        <f t="shared" si="121"/>
        <v>80</v>
      </c>
      <c r="T38" s="68">
        <f t="shared" si="121"/>
        <v>80</v>
      </c>
      <c r="U38" s="68">
        <f t="shared" si="121"/>
        <v>80</v>
      </c>
      <c r="V38" s="68">
        <f t="shared" si="121"/>
        <v>80</v>
      </c>
      <c r="W38" s="68">
        <f t="shared" si="121"/>
        <v>80</v>
      </c>
      <c r="X38" s="288">
        <f t="shared" si="121"/>
        <v>80</v>
      </c>
      <c r="Y38" s="68">
        <f t="shared" si="121"/>
        <v>80</v>
      </c>
      <c r="Z38" s="68">
        <f t="shared" si="121"/>
        <v>80</v>
      </c>
      <c r="AA38" s="68">
        <f t="shared" si="121"/>
        <v>80</v>
      </c>
      <c r="AB38" s="68">
        <f t="shared" si="121"/>
        <v>80</v>
      </c>
      <c r="AC38" s="68">
        <f t="shared" si="121"/>
        <v>80</v>
      </c>
      <c r="AD38" s="68">
        <f t="shared" si="121"/>
        <v>80</v>
      </c>
      <c r="AE38" s="68">
        <f t="shared" si="121"/>
        <v>80</v>
      </c>
      <c r="AF38" s="68">
        <f t="shared" si="121"/>
        <v>80</v>
      </c>
      <c r="AG38" s="68">
        <f t="shared" si="121"/>
        <v>80</v>
      </c>
      <c r="AH38" s="68">
        <f t="shared" si="121"/>
        <v>80</v>
      </c>
      <c r="AI38" s="68">
        <f t="shared" si="121"/>
        <v>80</v>
      </c>
      <c r="AJ38" s="68">
        <f t="shared" si="121"/>
        <v>80</v>
      </c>
      <c r="AK38" s="68">
        <f t="shared" ref="AK38:BP38" si="122">AK11</f>
        <v>80</v>
      </c>
      <c r="AL38" s="68">
        <f t="shared" si="122"/>
        <v>80</v>
      </c>
      <c r="AM38" s="68">
        <f t="shared" si="122"/>
        <v>80</v>
      </c>
      <c r="AN38" s="288">
        <f t="shared" si="122"/>
        <v>80</v>
      </c>
      <c r="AO38" s="68">
        <f t="shared" si="122"/>
        <v>80</v>
      </c>
      <c r="AP38" s="68">
        <f t="shared" si="122"/>
        <v>80</v>
      </c>
      <c r="AQ38" s="68">
        <f t="shared" si="122"/>
        <v>80</v>
      </c>
      <c r="AR38" s="288">
        <f t="shared" si="122"/>
        <v>80</v>
      </c>
      <c r="AS38" s="68">
        <f t="shared" si="122"/>
        <v>80</v>
      </c>
      <c r="AT38" s="68">
        <f t="shared" si="122"/>
        <v>80</v>
      </c>
      <c r="AU38" s="68">
        <f t="shared" si="122"/>
        <v>80</v>
      </c>
      <c r="AV38" s="68">
        <f t="shared" si="122"/>
        <v>80</v>
      </c>
      <c r="AW38" s="68">
        <f t="shared" si="122"/>
        <v>80</v>
      </c>
      <c r="AX38" s="68">
        <f t="shared" si="122"/>
        <v>80</v>
      </c>
      <c r="AY38" s="68">
        <f t="shared" si="122"/>
        <v>80</v>
      </c>
      <c r="AZ38" s="68">
        <f t="shared" si="122"/>
        <v>80</v>
      </c>
      <c r="BA38" s="68">
        <f t="shared" si="122"/>
        <v>80</v>
      </c>
      <c r="BB38" s="68">
        <f t="shared" si="122"/>
        <v>80</v>
      </c>
      <c r="BC38" s="68">
        <f t="shared" si="122"/>
        <v>80</v>
      </c>
      <c r="BD38" s="68">
        <f t="shared" si="122"/>
        <v>80</v>
      </c>
      <c r="BE38" s="68">
        <f t="shared" si="122"/>
        <v>80</v>
      </c>
      <c r="BF38" s="68">
        <f t="shared" si="122"/>
        <v>80</v>
      </c>
      <c r="BG38" s="68">
        <f t="shared" si="122"/>
        <v>80</v>
      </c>
      <c r="BH38" s="288">
        <f t="shared" si="122"/>
        <v>80</v>
      </c>
      <c r="BI38" s="68">
        <f t="shared" si="122"/>
        <v>80</v>
      </c>
      <c r="BJ38" s="68">
        <f t="shared" si="122"/>
        <v>80</v>
      </c>
      <c r="BK38" s="68">
        <f t="shared" si="122"/>
        <v>80</v>
      </c>
      <c r="BL38" s="68">
        <f t="shared" si="122"/>
        <v>80</v>
      </c>
      <c r="BM38" s="68">
        <f t="shared" si="122"/>
        <v>80</v>
      </c>
      <c r="BN38" s="68">
        <f t="shared" si="122"/>
        <v>80</v>
      </c>
      <c r="BO38" s="68">
        <f t="shared" si="122"/>
        <v>80</v>
      </c>
      <c r="BP38" s="68">
        <f t="shared" si="122"/>
        <v>80</v>
      </c>
      <c r="BQ38" s="68">
        <f t="shared" ref="BQ38:CF38" si="123">BQ11</f>
        <v>80</v>
      </c>
      <c r="BR38" s="68">
        <f t="shared" si="123"/>
        <v>80</v>
      </c>
      <c r="BS38" s="68">
        <f t="shared" si="123"/>
        <v>80</v>
      </c>
      <c r="BT38" s="68">
        <f t="shared" si="123"/>
        <v>80</v>
      </c>
      <c r="BU38" s="68">
        <f t="shared" si="123"/>
        <v>80</v>
      </c>
      <c r="BV38" s="68">
        <f t="shared" si="123"/>
        <v>80</v>
      </c>
      <c r="BW38" s="68">
        <f t="shared" si="123"/>
        <v>80</v>
      </c>
      <c r="BX38" s="288">
        <f t="shared" si="123"/>
        <v>80</v>
      </c>
      <c r="BY38" s="68">
        <f t="shared" si="123"/>
        <v>80</v>
      </c>
      <c r="BZ38" s="68">
        <f t="shared" si="123"/>
        <v>80</v>
      </c>
      <c r="CA38" s="68">
        <f t="shared" si="123"/>
        <v>80</v>
      </c>
      <c r="CB38" s="288">
        <f t="shared" si="123"/>
        <v>80</v>
      </c>
      <c r="CC38" s="68">
        <f t="shared" si="123"/>
        <v>80</v>
      </c>
      <c r="CD38" s="68">
        <f t="shared" si="123"/>
        <v>80</v>
      </c>
      <c r="CE38" s="68">
        <f t="shared" si="123"/>
        <v>80</v>
      </c>
      <c r="CF38" s="288">
        <f t="shared" si="123"/>
        <v>80</v>
      </c>
    </row>
    <row r="39" spans="1:84" s="68" customFormat="1" ht="13" customHeight="1" x14ac:dyDescent="0.2">
      <c r="A39" s="91"/>
      <c r="B39" s="92" t="s">
        <v>163</v>
      </c>
      <c r="C39" s="93"/>
      <c r="D39" s="93"/>
      <c r="E39" s="68">
        <f>SUM(E36:E38)+E35/1000</f>
        <v>128.01599999999999</v>
      </c>
      <c r="F39" s="68">
        <f>SUM(F36:F38)+F35/1000</f>
        <v>128.01599999999999</v>
      </c>
      <c r="G39" s="68">
        <f>SUM(G36:G38)+G35/1000</f>
        <v>128.01599999999999</v>
      </c>
      <c r="H39" s="68">
        <f>SUM(H36:H38)+H35/1000</f>
        <v>128.01599999999999</v>
      </c>
      <c r="I39" s="68">
        <f>SUM(I36:I38)+I35/1000</f>
        <v>128.01599999999999</v>
      </c>
      <c r="J39" s="68">
        <f t="shared" ref="J39:W39" si="124">SUM(J36:J38)+J35/1000</f>
        <v>128.01599999999999</v>
      </c>
      <c r="K39" s="68">
        <f t="shared" si="124"/>
        <v>128.01599999999999</v>
      </c>
      <c r="L39" s="68">
        <f t="shared" si="124"/>
        <v>128.01599999999999</v>
      </c>
      <c r="M39" s="68">
        <f t="shared" si="124"/>
        <v>128.01599999999999</v>
      </c>
      <c r="N39" s="68">
        <f t="shared" si="124"/>
        <v>128.01599999999999</v>
      </c>
      <c r="O39" s="68">
        <f t="shared" si="124"/>
        <v>128.01599999999999</v>
      </c>
      <c r="P39" s="68">
        <f t="shared" si="124"/>
        <v>128.01599999999999</v>
      </c>
      <c r="Q39" s="68">
        <f t="shared" si="124"/>
        <v>128.01599999999999</v>
      </c>
      <c r="R39" s="68">
        <f t="shared" si="124"/>
        <v>128.01599999999999</v>
      </c>
      <c r="S39" s="68">
        <f t="shared" si="124"/>
        <v>128.01599999999999</v>
      </c>
      <c r="T39" s="68">
        <f t="shared" si="124"/>
        <v>128.01599999999999</v>
      </c>
      <c r="U39" s="68">
        <f t="shared" si="124"/>
        <v>128.01599999999999</v>
      </c>
      <c r="V39" s="68">
        <f t="shared" si="124"/>
        <v>128.01599999999999</v>
      </c>
      <c r="W39" s="68">
        <f t="shared" si="124"/>
        <v>128.01599999999999</v>
      </c>
      <c r="X39" s="288">
        <f t="shared" ref="X39" si="125">SUM(X36:X38)+X35/1000</f>
        <v>128.01599999999999</v>
      </c>
      <c r="Y39" s="68">
        <f>SUM(Y36:Y38)+Y35/1000</f>
        <v>128.01599999999999</v>
      </c>
      <c r="Z39" s="68">
        <f t="shared" ref="Z39:AM39" si="126">SUM(Z36:Z38)+Z35/1000</f>
        <v>128.01599999999999</v>
      </c>
      <c r="AA39" s="68">
        <f t="shared" si="126"/>
        <v>128.01599999999999</v>
      </c>
      <c r="AB39" s="68">
        <f t="shared" si="126"/>
        <v>128.01599999999999</v>
      </c>
      <c r="AC39" s="68">
        <f t="shared" si="126"/>
        <v>128.01599999999999</v>
      </c>
      <c r="AD39" s="68">
        <f t="shared" si="126"/>
        <v>128.01599999999999</v>
      </c>
      <c r="AE39" s="68">
        <f t="shared" si="126"/>
        <v>128.01599999999999</v>
      </c>
      <c r="AF39" s="68">
        <f t="shared" si="126"/>
        <v>128.01599999999999</v>
      </c>
      <c r="AG39" s="68">
        <f t="shared" si="126"/>
        <v>128.01599999999999</v>
      </c>
      <c r="AH39" s="68">
        <f t="shared" si="126"/>
        <v>128.01599999999999</v>
      </c>
      <c r="AI39" s="68">
        <f t="shared" si="126"/>
        <v>128.01599999999999</v>
      </c>
      <c r="AJ39" s="68">
        <f t="shared" si="126"/>
        <v>128.01599999999999</v>
      </c>
      <c r="AK39" s="68">
        <f t="shared" si="126"/>
        <v>128.01599999999999</v>
      </c>
      <c r="AL39" s="68">
        <f t="shared" si="126"/>
        <v>128.01599999999999</v>
      </c>
      <c r="AM39" s="68">
        <f t="shared" si="126"/>
        <v>128.01599999999999</v>
      </c>
      <c r="AN39" s="288">
        <f t="shared" ref="AN39" si="127">SUM(AN36:AN38)+AN35/1000</f>
        <v>128.01599999999999</v>
      </c>
      <c r="AO39" s="68">
        <f t="shared" ref="AO39:AQ39" si="128">SUM(AO36:AO38)+AO35/1000</f>
        <v>128.01599999999999</v>
      </c>
      <c r="AP39" s="68">
        <f t="shared" si="128"/>
        <v>128.01599999999999</v>
      </c>
      <c r="AQ39" s="68">
        <f t="shared" si="128"/>
        <v>128.01599999999999</v>
      </c>
      <c r="AR39" s="288">
        <f t="shared" ref="AR39" si="129">SUM(AR36:AR38)+AR35/1000</f>
        <v>128.01599999999999</v>
      </c>
      <c r="AS39" s="68">
        <f>SUM(AS36:AS38)+AS35/1000</f>
        <v>128.01599999999999</v>
      </c>
      <c r="AT39" s="68">
        <f t="shared" ref="AT39:BG39" si="130">SUM(AT36:AT38)+AT35/1000</f>
        <v>128.01599999999999</v>
      </c>
      <c r="AU39" s="68">
        <f t="shared" si="130"/>
        <v>128.01599999999999</v>
      </c>
      <c r="AV39" s="68">
        <f t="shared" si="130"/>
        <v>128.01599999999999</v>
      </c>
      <c r="AW39" s="68">
        <f t="shared" si="130"/>
        <v>128.01599999999999</v>
      </c>
      <c r="AX39" s="68">
        <f t="shared" si="130"/>
        <v>128.01599999999999</v>
      </c>
      <c r="AY39" s="68">
        <f t="shared" si="130"/>
        <v>128.01599999999999</v>
      </c>
      <c r="AZ39" s="68">
        <f t="shared" si="130"/>
        <v>128.01599999999999</v>
      </c>
      <c r="BA39" s="68">
        <f t="shared" si="130"/>
        <v>128.01599999999999</v>
      </c>
      <c r="BB39" s="68">
        <f t="shared" si="130"/>
        <v>128.01599999999999</v>
      </c>
      <c r="BC39" s="68">
        <f t="shared" si="130"/>
        <v>128.01599999999999</v>
      </c>
      <c r="BD39" s="68">
        <f t="shared" si="130"/>
        <v>128.01599999999999</v>
      </c>
      <c r="BE39" s="68">
        <f t="shared" si="130"/>
        <v>128.01599999999999</v>
      </c>
      <c r="BF39" s="68">
        <f t="shared" si="130"/>
        <v>128.01599999999999</v>
      </c>
      <c r="BG39" s="68">
        <f t="shared" si="130"/>
        <v>128.01599999999999</v>
      </c>
      <c r="BH39" s="288">
        <f t="shared" ref="BH39" si="131">SUM(BH36:BH38)+BH35/1000</f>
        <v>128.01599999999999</v>
      </c>
      <c r="BI39" s="68">
        <f>SUM(BI36:BI38)+BI35/1000</f>
        <v>128.01599999999999</v>
      </c>
      <c r="BJ39" s="68">
        <f t="shared" ref="BJ39:BW39" si="132">SUM(BJ36:BJ38)+BJ35/1000</f>
        <v>128.01599999999999</v>
      </c>
      <c r="BK39" s="68">
        <f t="shared" si="132"/>
        <v>128.01599999999999</v>
      </c>
      <c r="BL39" s="68">
        <f t="shared" si="132"/>
        <v>128.01599999999999</v>
      </c>
      <c r="BM39" s="68">
        <f t="shared" si="132"/>
        <v>128.01599999999999</v>
      </c>
      <c r="BN39" s="68">
        <f t="shared" si="132"/>
        <v>128.01599999999999</v>
      </c>
      <c r="BO39" s="68">
        <f t="shared" si="132"/>
        <v>128.01599999999999</v>
      </c>
      <c r="BP39" s="68">
        <f t="shared" si="132"/>
        <v>128.01599999999999</v>
      </c>
      <c r="BQ39" s="68">
        <f t="shared" si="132"/>
        <v>128.01599999999999</v>
      </c>
      <c r="BR39" s="68">
        <f t="shared" si="132"/>
        <v>128.01599999999999</v>
      </c>
      <c r="BS39" s="68">
        <f t="shared" si="132"/>
        <v>128.01599999999999</v>
      </c>
      <c r="BT39" s="68">
        <f t="shared" si="132"/>
        <v>128.01599999999999</v>
      </c>
      <c r="BU39" s="68">
        <f t="shared" si="132"/>
        <v>128.01599999999999</v>
      </c>
      <c r="BV39" s="68">
        <f t="shared" si="132"/>
        <v>128.01599999999999</v>
      </c>
      <c r="BW39" s="68">
        <f t="shared" si="132"/>
        <v>128.01599999999999</v>
      </c>
      <c r="BX39" s="288">
        <f t="shared" ref="BX39" si="133">SUM(BX36:BX38)+BX35/1000</f>
        <v>128.01599999999999</v>
      </c>
      <c r="BY39" s="68">
        <f t="shared" ref="BY39:CB39" si="134">SUM(BY36:BY38)+BY35/1000</f>
        <v>128.01599999999999</v>
      </c>
      <c r="BZ39" s="68">
        <f t="shared" si="134"/>
        <v>128.01599999999999</v>
      </c>
      <c r="CA39" s="68">
        <f t="shared" si="134"/>
        <v>128.01599999999999</v>
      </c>
      <c r="CB39" s="288">
        <f t="shared" si="134"/>
        <v>128.01599999999999</v>
      </c>
      <c r="CC39" s="68">
        <f t="shared" ref="CC39:CF39" si="135">SUM(CC36:CC38)+CC35/1000</f>
        <v>128.01599999999999</v>
      </c>
      <c r="CD39" s="68">
        <f t="shared" si="135"/>
        <v>128.01599999999999</v>
      </c>
      <c r="CE39" s="68">
        <f t="shared" si="135"/>
        <v>128.01599999999999</v>
      </c>
      <c r="CF39" s="288">
        <f t="shared" si="135"/>
        <v>128.01599999999999</v>
      </c>
    </row>
    <row r="40" spans="1:84" x14ac:dyDescent="0.2">
      <c r="B40" s="45" t="s">
        <v>162</v>
      </c>
      <c r="C40" s="67" t="s">
        <v>165</v>
      </c>
      <c r="E40" s="73">
        <f t="shared" ref="E40:AJ40" si="136">E39*E21</f>
        <v>640.07999999999993</v>
      </c>
      <c r="F40" s="73">
        <f t="shared" si="136"/>
        <v>644.88060000000007</v>
      </c>
      <c r="G40" s="73">
        <f t="shared" si="136"/>
        <v>649.71720449999998</v>
      </c>
      <c r="H40" s="73">
        <f t="shared" si="136"/>
        <v>654.59008353375009</v>
      </c>
      <c r="I40" s="73">
        <f t="shared" si="136"/>
        <v>659.4995091602533</v>
      </c>
      <c r="J40" s="73">
        <f t="shared" si="136"/>
        <v>664.44575547895533</v>
      </c>
      <c r="K40" s="73">
        <f t="shared" si="136"/>
        <v>669.42909864504747</v>
      </c>
      <c r="L40" s="73">
        <f t="shared" si="136"/>
        <v>674.44981688488531</v>
      </c>
      <c r="M40" s="73">
        <f t="shared" si="136"/>
        <v>679.508190511522</v>
      </c>
      <c r="N40" s="73">
        <f t="shared" si="136"/>
        <v>684.60450194035843</v>
      </c>
      <c r="O40" s="73">
        <f t="shared" si="136"/>
        <v>689.7390357049112</v>
      </c>
      <c r="P40" s="73">
        <f t="shared" si="136"/>
        <v>694.912078472698</v>
      </c>
      <c r="Q40" s="73">
        <f t="shared" si="136"/>
        <v>700.12391906124333</v>
      </c>
      <c r="R40" s="73">
        <f t="shared" si="136"/>
        <v>705.37484845420272</v>
      </c>
      <c r="S40" s="73">
        <f t="shared" si="136"/>
        <v>710.66515981760938</v>
      </c>
      <c r="T40" s="73">
        <f t="shared" si="136"/>
        <v>715.99514851624156</v>
      </c>
      <c r="U40" s="73">
        <f t="shared" si="136"/>
        <v>721.3651121301134</v>
      </c>
      <c r="V40" s="73">
        <f t="shared" si="136"/>
        <v>726.77535047108927</v>
      </c>
      <c r="W40" s="73">
        <f t="shared" si="136"/>
        <v>732.2261655996225</v>
      </c>
      <c r="X40" s="73">
        <f t="shared" si="136"/>
        <v>737.71786184161977</v>
      </c>
      <c r="Y40" s="73">
        <f t="shared" si="136"/>
        <v>743.25074580543185</v>
      </c>
      <c r="Z40" s="73">
        <f t="shared" si="136"/>
        <v>748.82512639897266</v>
      </c>
      <c r="AA40" s="73">
        <f t="shared" si="136"/>
        <v>754.44131484696504</v>
      </c>
      <c r="AB40" s="73">
        <f t="shared" si="136"/>
        <v>760.09962470831726</v>
      </c>
      <c r="AC40" s="73">
        <f t="shared" si="136"/>
        <v>765.80037189362974</v>
      </c>
      <c r="AD40" s="73">
        <f t="shared" si="136"/>
        <v>771.54387468283198</v>
      </c>
      <c r="AE40" s="73">
        <f t="shared" si="136"/>
        <v>777.3304537429533</v>
      </c>
      <c r="AF40" s="73">
        <f t="shared" si="136"/>
        <v>783.16043214602553</v>
      </c>
      <c r="AG40" s="73">
        <f t="shared" si="136"/>
        <v>789.03413538712073</v>
      </c>
      <c r="AH40" s="73">
        <f t="shared" si="136"/>
        <v>794.95189140252421</v>
      </c>
      <c r="AI40" s="73">
        <f t="shared" si="136"/>
        <v>800.91403058804315</v>
      </c>
      <c r="AJ40" s="73">
        <f t="shared" si="136"/>
        <v>806.9208858174535</v>
      </c>
      <c r="AK40" s="73">
        <f t="shared" ref="AK40:BP40" si="137">AK39*AK21</f>
        <v>812.9727924610844</v>
      </c>
      <c r="AL40" s="73">
        <f t="shared" si="137"/>
        <v>819.07008840454262</v>
      </c>
      <c r="AM40" s="73">
        <f t="shared" si="137"/>
        <v>825.21311406757673</v>
      </c>
      <c r="AN40" s="73">
        <f t="shared" si="137"/>
        <v>831.4022124230836</v>
      </c>
      <c r="AO40" s="73">
        <f t="shared" si="137"/>
        <v>837.6377290162568</v>
      </c>
      <c r="AP40" s="73">
        <f t="shared" si="137"/>
        <v>843.92001198387868</v>
      </c>
      <c r="AQ40" s="73">
        <f t="shared" si="137"/>
        <v>850.24941207375775</v>
      </c>
      <c r="AR40" s="73">
        <f t="shared" si="137"/>
        <v>856.62628266431102</v>
      </c>
      <c r="AS40" s="73">
        <f t="shared" si="137"/>
        <v>863.05097978429342</v>
      </c>
      <c r="AT40" s="73">
        <f t="shared" si="137"/>
        <v>869.52386213267562</v>
      </c>
      <c r="AU40" s="73">
        <f t="shared" si="137"/>
        <v>876.04529109867065</v>
      </c>
      <c r="AV40" s="73">
        <f t="shared" si="137"/>
        <v>882.6156307819108</v>
      </c>
      <c r="AW40" s="73">
        <f t="shared" si="137"/>
        <v>889.23524801277517</v>
      </c>
      <c r="AX40" s="73">
        <f t="shared" si="137"/>
        <v>895.90451237287095</v>
      </c>
      <c r="AY40" s="73">
        <f t="shared" si="137"/>
        <v>902.62379621566754</v>
      </c>
      <c r="AZ40" s="73">
        <f t="shared" si="137"/>
        <v>909.39347468728511</v>
      </c>
      <c r="BA40" s="73">
        <f t="shared" si="137"/>
        <v>916.2139257474397</v>
      </c>
      <c r="BB40" s="73">
        <f t="shared" si="137"/>
        <v>923.08553019054557</v>
      </c>
      <c r="BC40" s="73">
        <f t="shared" si="137"/>
        <v>930.00867166697481</v>
      </c>
      <c r="BD40" s="73">
        <f t="shared" si="137"/>
        <v>936.98373670447711</v>
      </c>
      <c r="BE40" s="73">
        <f t="shared" si="137"/>
        <v>944.01111472976072</v>
      </c>
      <c r="BF40" s="73">
        <f t="shared" si="137"/>
        <v>951.091198090234</v>
      </c>
      <c r="BG40" s="73">
        <f t="shared" si="137"/>
        <v>958.22438207591074</v>
      </c>
      <c r="BH40" s="73">
        <f t="shared" si="137"/>
        <v>965.41106494148016</v>
      </c>
      <c r="BI40" s="73">
        <f t="shared" si="137"/>
        <v>972.65164792854137</v>
      </c>
      <c r="BJ40" s="73">
        <f t="shared" si="137"/>
        <v>979.94653528800541</v>
      </c>
      <c r="BK40" s="73">
        <f t="shared" si="137"/>
        <v>987.29613430266556</v>
      </c>
      <c r="BL40" s="73">
        <f t="shared" si="137"/>
        <v>994.7008553099356</v>
      </c>
      <c r="BM40" s="73">
        <f t="shared" si="137"/>
        <v>1002.1611117247601</v>
      </c>
      <c r="BN40" s="73">
        <f t="shared" si="137"/>
        <v>1009.6773200626959</v>
      </c>
      <c r="BO40" s="73">
        <f t="shared" si="137"/>
        <v>1017.2498999631662</v>
      </c>
      <c r="BP40" s="73">
        <f t="shared" si="137"/>
        <v>1024.8792742128901</v>
      </c>
      <c r="BQ40" s="73">
        <f t="shared" ref="BQ40:CF40" si="138">BQ39*BQ21</f>
        <v>1032.5658687694868</v>
      </c>
      <c r="BR40" s="73">
        <f t="shared" si="138"/>
        <v>1040.3101127852581</v>
      </c>
      <c r="BS40" s="73">
        <f t="shared" si="138"/>
        <v>1048.1124386311476</v>
      </c>
      <c r="BT40" s="73">
        <f t="shared" si="138"/>
        <v>1055.9732819208812</v>
      </c>
      <c r="BU40" s="73">
        <f t="shared" si="138"/>
        <v>1063.893081535288</v>
      </c>
      <c r="BV40" s="73">
        <f t="shared" si="138"/>
        <v>1071.8722796468028</v>
      </c>
      <c r="BW40" s="73">
        <f t="shared" si="138"/>
        <v>1079.9113217441538</v>
      </c>
      <c r="BX40" s="73">
        <f t="shared" si="138"/>
        <v>1088.0106566572351</v>
      </c>
      <c r="BY40" s="73">
        <f t="shared" si="138"/>
        <v>1096.1707365821644</v>
      </c>
      <c r="BZ40" s="73">
        <f t="shared" si="138"/>
        <v>1104.3920171065306</v>
      </c>
      <c r="CA40" s="73">
        <f t="shared" si="138"/>
        <v>1112.6749572348299</v>
      </c>
      <c r="CB40" s="73">
        <f t="shared" si="138"/>
        <v>1121.0200194140912</v>
      </c>
      <c r="CC40" s="73">
        <f t="shared" si="138"/>
        <v>1129.4276695596968</v>
      </c>
      <c r="CD40" s="73">
        <f t="shared" si="138"/>
        <v>1137.8983770813945</v>
      </c>
      <c r="CE40" s="73">
        <f t="shared" si="138"/>
        <v>1146.432614909505</v>
      </c>
      <c r="CF40" s="73">
        <f t="shared" si="138"/>
        <v>1155.0308595213264</v>
      </c>
    </row>
    <row r="42" spans="1:84" x14ac:dyDescent="0.2">
      <c r="A42" s="44" t="s">
        <v>94</v>
      </c>
    </row>
    <row r="43" spans="1:84" x14ac:dyDescent="0.2">
      <c r="B43" s="45" t="s">
        <v>95</v>
      </c>
      <c r="C43" s="86" t="s">
        <v>156</v>
      </c>
      <c r="E43" s="72">
        <f t="shared" ref="E43:AJ43" si="139">E32</f>
        <v>9852000</v>
      </c>
      <c r="F43" s="72">
        <f t="shared" si="139"/>
        <v>9925890</v>
      </c>
      <c r="G43" s="72">
        <f t="shared" si="139"/>
        <v>10000334.174999999</v>
      </c>
      <c r="H43" s="72">
        <f t="shared" si="139"/>
        <v>10075336.681312501</v>
      </c>
      <c r="I43" s="72">
        <f t="shared" si="139"/>
        <v>10150901.706422344</v>
      </c>
      <c r="J43" s="72">
        <f t="shared" si="139"/>
        <v>10227033.469220513</v>
      </c>
      <c r="K43" s="72">
        <f t="shared" si="139"/>
        <v>10303736.220239665</v>
      </c>
      <c r="L43" s="72">
        <f t="shared" si="139"/>
        <v>10381014.241891466</v>
      </c>
      <c r="M43" s="72">
        <f t="shared" si="139"/>
        <v>10458871.848705651</v>
      </c>
      <c r="N43" s="72">
        <f t="shared" si="139"/>
        <v>10537313.387570946</v>
      </c>
      <c r="O43" s="72">
        <f t="shared" si="139"/>
        <v>10616343.237977728</v>
      </c>
      <c r="P43" s="72">
        <f t="shared" si="139"/>
        <v>10695965.812262561</v>
      </c>
      <c r="Q43" s="72">
        <f t="shared" si="139"/>
        <v>10776185.555854533</v>
      </c>
      <c r="R43" s="72">
        <f t="shared" si="139"/>
        <v>10857006.947523443</v>
      </c>
      <c r="S43" s="72">
        <f t="shared" si="139"/>
        <v>10938434.49962987</v>
      </c>
      <c r="T43" s="72">
        <f t="shared" si="139"/>
        <v>11020472.758377094</v>
      </c>
      <c r="U43" s="72">
        <f t="shared" si="139"/>
        <v>11103126.304064926</v>
      </c>
      <c r="V43" s="72">
        <f t="shared" si="139"/>
        <v>11186399.751345413</v>
      </c>
      <c r="W43" s="72">
        <f t="shared" si="139"/>
        <v>11270297.749480501</v>
      </c>
      <c r="X43" s="72">
        <f t="shared" si="139"/>
        <v>11354824.982601607</v>
      </c>
      <c r="Y43" s="72">
        <f t="shared" si="139"/>
        <v>11439986.169971118</v>
      </c>
      <c r="Z43" s="72">
        <f t="shared" si="139"/>
        <v>11525786.066245904</v>
      </c>
      <c r="AA43" s="72">
        <f t="shared" si="139"/>
        <v>11612229.461742748</v>
      </c>
      <c r="AB43" s="72">
        <f t="shared" si="139"/>
        <v>11699321.182705821</v>
      </c>
      <c r="AC43" s="72">
        <f t="shared" si="139"/>
        <v>11787066.091576112</v>
      </c>
      <c r="AD43" s="72">
        <f t="shared" si="139"/>
        <v>11875469.087262932</v>
      </c>
      <c r="AE43" s="72">
        <f t="shared" si="139"/>
        <v>11964535.105417408</v>
      </c>
      <c r="AF43" s="72">
        <f t="shared" si="139"/>
        <v>12054269.118708039</v>
      </c>
      <c r="AG43" s="72">
        <f t="shared" si="139"/>
        <v>12144676.13709835</v>
      </c>
      <c r="AH43" s="72">
        <f t="shared" si="139"/>
        <v>12235761.208126588</v>
      </c>
      <c r="AI43" s="72">
        <f t="shared" si="139"/>
        <v>12327529.417187536</v>
      </c>
      <c r="AJ43" s="72">
        <f t="shared" si="139"/>
        <v>12419985.887816444</v>
      </c>
      <c r="AK43" s="72">
        <f t="shared" ref="AK43:BP43" si="140">AK32</f>
        <v>12513135.781975068</v>
      </c>
      <c r="AL43" s="72">
        <f t="shared" si="140"/>
        <v>12606984.300339883</v>
      </c>
      <c r="AM43" s="72">
        <f t="shared" si="140"/>
        <v>12701536.682592433</v>
      </c>
      <c r="AN43" s="72">
        <f t="shared" si="140"/>
        <v>12796798.207711875</v>
      </c>
      <c r="AO43" s="72">
        <f t="shared" si="140"/>
        <v>12892774.194269719</v>
      </c>
      <c r="AP43" s="72">
        <f t="shared" si="140"/>
        <v>12989470.000726739</v>
      </c>
      <c r="AQ43" s="72">
        <f t="shared" si="140"/>
        <v>13086891.025732193</v>
      </c>
      <c r="AR43" s="72">
        <f t="shared" si="140"/>
        <v>13185042.708425183</v>
      </c>
      <c r="AS43" s="72">
        <f t="shared" si="140"/>
        <v>13283930.528738374</v>
      </c>
      <c r="AT43" s="72">
        <f t="shared" si="140"/>
        <v>13383560.007703915</v>
      </c>
      <c r="AU43" s="72">
        <f t="shared" si="140"/>
        <v>13483936.707761694</v>
      </c>
      <c r="AV43" s="72">
        <f t="shared" si="140"/>
        <v>13585066.233069908</v>
      </c>
      <c r="AW43" s="72">
        <f t="shared" si="140"/>
        <v>13686954.229817932</v>
      </c>
      <c r="AX43" s="72">
        <f t="shared" si="140"/>
        <v>13789606.386541566</v>
      </c>
      <c r="AY43" s="72">
        <f t="shared" si="140"/>
        <v>13893028.43444063</v>
      </c>
      <c r="AZ43" s="72">
        <f t="shared" si="140"/>
        <v>13997226.147698933</v>
      </c>
      <c r="BA43" s="72">
        <f t="shared" si="140"/>
        <v>14102205.343806678</v>
      </c>
      <c r="BB43" s="72">
        <f t="shared" si="140"/>
        <v>14207971.883885229</v>
      </c>
      <c r="BC43" s="72">
        <f t="shared" si="140"/>
        <v>14314531.673014369</v>
      </c>
      <c r="BD43" s="72">
        <f t="shared" si="140"/>
        <v>14421890.660561977</v>
      </c>
      <c r="BE43" s="72">
        <f t="shared" si="140"/>
        <v>14530054.840516191</v>
      </c>
      <c r="BF43" s="72">
        <f t="shared" si="140"/>
        <v>14639030.251820063</v>
      </c>
      <c r="BG43" s="72">
        <f t="shared" si="140"/>
        <v>14748822.978708716</v>
      </c>
      <c r="BH43" s="72">
        <f t="shared" si="140"/>
        <v>14859439.151049035</v>
      </c>
      <c r="BI43" s="72">
        <f t="shared" si="140"/>
        <v>14970884.944681901</v>
      </c>
      <c r="BJ43" s="72">
        <f t="shared" si="140"/>
        <v>15083166.581767017</v>
      </c>
      <c r="BK43" s="72">
        <f t="shared" si="140"/>
        <v>15196290.331130272</v>
      </c>
      <c r="BL43" s="72">
        <f t="shared" si="140"/>
        <v>15310262.508613747</v>
      </c>
      <c r="BM43" s="72">
        <f t="shared" si="140"/>
        <v>15425089.477428352</v>
      </c>
      <c r="BN43" s="72">
        <f t="shared" si="140"/>
        <v>15540777.648509065</v>
      </c>
      <c r="BO43" s="72">
        <f t="shared" si="140"/>
        <v>15657333.480872884</v>
      </c>
      <c r="BP43" s="72">
        <f t="shared" si="140"/>
        <v>15774763.481979432</v>
      </c>
      <c r="BQ43" s="72">
        <f t="shared" ref="BQ43:CF43" si="141">BQ32</f>
        <v>15893074.208094278</v>
      </c>
      <c r="BR43" s="72">
        <f t="shared" si="141"/>
        <v>16012272.264654985</v>
      </c>
      <c r="BS43" s="72">
        <f t="shared" si="141"/>
        <v>16132364.3066399</v>
      </c>
      <c r="BT43" s="72">
        <f t="shared" si="141"/>
        <v>16253357.038939703</v>
      </c>
      <c r="BU43" s="72">
        <f t="shared" si="141"/>
        <v>16375257.216731749</v>
      </c>
      <c r="BV43" s="72">
        <f t="shared" si="141"/>
        <v>16498071.645857239</v>
      </c>
      <c r="BW43" s="72">
        <f t="shared" si="141"/>
        <v>16621807.18320117</v>
      </c>
      <c r="BX43" s="72">
        <f t="shared" si="141"/>
        <v>16746470.737075176</v>
      </c>
      <c r="BY43" s="72">
        <f t="shared" si="141"/>
        <v>16872069.267603241</v>
      </c>
      <c r="BZ43" s="72">
        <f t="shared" si="141"/>
        <v>16998609.787110269</v>
      </c>
      <c r="CA43" s="72">
        <f t="shared" si="141"/>
        <v>17126099.36051359</v>
      </c>
      <c r="CB43" s="72">
        <f t="shared" si="141"/>
        <v>17254545.10571745</v>
      </c>
      <c r="CC43" s="72">
        <f t="shared" si="141"/>
        <v>17383954.194010332</v>
      </c>
      <c r="CD43" s="72">
        <f t="shared" si="141"/>
        <v>17514333.850465409</v>
      </c>
      <c r="CE43" s="72">
        <f t="shared" si="141"/>
        <v>17645691.354343902</v>
      </c>
      <c r="CF43" s="72">
        <f t="shared" si="141"/>
        <v>17778034.039501477</v>
      </c>
    </row>
    <row r="44" spans="1:84" x14ac:dyDescent="0.2">
      <c r="B44" s="45" t="s">
        <v>162</v>
      </c>
      <c r="C44" s="86" t="s">
        <v>156</v>
      </c>
      <c r="E44" s="72">
        <f>E40</f>
        <v>640.07999999999993</v>
      </c>
      <c r="F44" s="72">
        <f>F40</f>
        <v>644.88060000000007</v>
      </c>
      <c r="G44" s="72">
        <f>G40</f>
        <v>649.71720449999998</v>
      </c>
      <c r="H44" s="72">
        <f>H40</f>
        <v>654.59008353375009</v>
      </c>
      <c r="I44" s="72">
        <f t="shared" ref="I44:W44" si="142">I40</f>
        <v>659.4995091602533</v>
      </c>
      <c r="J44" s="72">
        <f t="shared" si="142"/>
        <v>664.44575547895533</v>
      </c>
      <c r="K44" s="72">
        <f t="shared" si="142"/>
        <v>669.42909864504747</v>
      </c>
      <c r="L44" s="72">
        <f t="shared" si="142"/>
        <v>674.44981688488531</v>
      </c>
      <c r="M44" s="72">
        <f t="shared" si="142"/>
        <v>679.508190511522</v>
      </c>
      <c r="N44" s="72">
        <f t="shared" si="142"/>
        <v>684.60450194035843</v>
      </c>
      <c r="O44" s="72">
        <f t="shared" si="142"/>
        <v>689.7390357049112</v>
      </c>
      <c r="P44" s="72">
        <f t="shared" si="142"/>
        <v>694.912078472698</v>
      </c>
      <c r="Q44" s="72">
        <f t="shared" si="142"/>
        <v>700.12391906124333</v>
      </c>
      <c r="R44" s="72">
        <f t="shared" si="142"/>
        <v>705.37484845420272</v>
      </c>
      <c r="S44" s="72">
        <f t="shared" si="142"/>
        <v>710.66515981760938</v>
      </c>
      <c r="T44" s="72">
        <f t="shared" si="142"/>
        <v>715.99514851624156</v>
      </c>
      <c r="U44" s="72">
        <f t="shared" si="142"/>
        <v>721.3651121301134</v>
      </c>
      <c r="V44" s="72">
        <f t="shared" si="142"/>
        <v>726.77535047108927</v>
      </c>
      <c r="W44" s="72">
        <f t="shared" si="142"/>
        <v>732.2261655996225</v>
      </c>
      <c r="X44" s="72">
        <f t="shared" ref="X44:AM44" si="143">X40</f>
        <v>737.71786184161977</v>
      </c>
      <c r="Y44" s="72">
        <f t="shared" si="143"/>
        <v>743.25074580543185</v>
      </c>
      <c r="Z44" s="72">
        <f t="shared" si="143"/>
        <v>748.82512639897266</v>
      </c>
      <c r="AA44" s="72">
        <f t="shared" si="143"/>
        <v>754.44131484696504</v>
      </c>
      <c r="AB44" s="72">
        <f t="shared" si="143"/>
        <v>760.09962470831726</v>
      </c>
      <c r="AC44" s="72">
        <f t="shared" si="143"/>
        <v>765.80037189362974</v>
      </c>
      <c r="AD44" s="72">
        <f t="shared" si="143"/>
        <v>771.54387468283198</v>
      </c>
      <c r="AE44" s="72">
        <f t="shared" si="143"/>
        <v>777.3304537429533</v>
      </c>
      <c r="AF44" s="72">
        <f t="shared" si="143"/>
        <v>783.16043214602553</v>
      </c>
      <c r="AG44" s="72">
        <f t="shared" si="143"/>
        <v>789.03413538712073</v>
      </c>
      <c r="AH44" s="72">
        <f t="shared" si="143"/>
        <v>794.95189140252421</v>
      </c>
      <c r="AI44" s="72">
        <f t="shared" si="143"/>
        <v>800.91403058804315</v>
      </c>
      <c r="AJ44" s="72">
        <f t="shared" si="143"/>
        <v>806.9208858174535</v>
      </c>
      <c r="AK44" s="72">
        <f t="shared" si="143"/>
        <v>812.9727924610844</v>
      </c>
      <c r="AL44" s="72">
        <f t="shared" si="143"/>
        <v>819.07008840454262</v>
      </c>
      <c r="AM44" s="72">
        <f t="shared" si="143"/>
        <v>825.21311406757673</v>
      </c>
      <c r="AN44" s="72">
        <f t="shared" ref="AN44:AQ44" si="144">AN40</f>
        <v>831.4022124230836</v>
      </c>
      <c r="AO44" s="72">
        <f t="shared" si="144"/>
        <v>837.6377290162568</v>
      </c>
      <c r="AP44" s="72">
        <f t="shared" si="144"/>
        <v>843.92001198387868</v>
      </c>
      <c r="AQ44" s="72">
        <f t="shared" si="144"/>
        <v>850.24941207375775</v>
      </c>
      <c r="AR44" s="72">
        <f t="shared" ref="AR44:CA44" si="145">AR40</f>
        <v>856.62628266431102</v>
      </c>
      <c r="AS44" s="72">
        <f t="shared" si="145"/>
        <v>863.05097978429342</v>
      </c>
      <c r="AT44" s="72">
        <f t="shared" si="145"/>
        <v>869.52386213267562</v>
      </c>
      <c r="AU44" s="72">
        <f t="shared" si="145"/>
        <v>876.04529109867065</v>
      </c>
      <c r="AV44" s="72">
        <f t="shared" si="145"/>
        <v>882.6156307819108</v>
      </c>
      <c r="AW44" s="72">
        <f t="shared" si="145"/>
        <v>889.23524801277517</v>
      </c>
      <c r="AX44" s="72">
        <f t="shared" si="145"/>
        <v>895.90451237287095</v>
      </c>
      <c r="AY44" s="72">
        <f t="shared" si="145"/>
        <v>902.62379621566754</v>
      </c>
      <c r="AZ44" s="72">
        <f t="shared" si="145"/>
        <v>909.39347468728511</v>
      </c>
      <c r="BA44" s="72">
        <f t="shared" si="145"/>
        <v>916.2139257474397</v>
      </c>
      <c r="BB44" s="72">
        <f t="shared" si="145"/>
        <v>923.08553019054557</v>
      </c>
      <c r="BC44" s="72">
        <f t="shared" si="145"/>
        <v>930.00867166697481</v>
      </c>
      <c r="BD44" s="72">
        <f t="shared" si="145"/>
        <v>936.98373670447711</v>
      </c>
      <c r="BE44" s="72">
        <f t="shared" si="145"/>
        <v>944.01111472976072</v>
      </c>
      <c r="BF44" s="72">
        <f t="shared" si="145"/>
        <v>951.091198090234</v>
      </c>
      <c r="BG44" s="72">
        <f t="shared" si="145"/>
        <v>958.22438207591074</v>
      </c>
      <c r="BH44" s="72">
        <f t="shared" si="145"/>
        <v>965.41106494148016</v>
      </c>
      <c r="BI44" s="72">
        <f t="shared" si="145"/>
        <v>972.65164792854137</v>
      </c>
      <c r="BJ44" s="72">
        <f t="shared" si="145"/>
        <v>979.94653528800541</v>
      </c>
      <c r="BK44" s="72">
        <f t="shared" si="145"/>
        <v>987.29613430266556</v>
      </c>
      <c r="BL44" s="72">
        <f t="shared" si="145"/>
        <v>994.7008553099356</v>
      </c>
      <c r="BM44" s="72">
        <f t="shared" si="145"/>
        <v>1002.1611117247601</v>
      </c>
      <c r="BN44" s="72">
        <f t="shared" si="145"/>
        <v>1009.6773200626959</v>
      </c>
      <c r="BO44" s="72">
        <f t="shared" si="145"/>
        <v>1017.2498999631662</v>
      </c>
      <c r="BP44" s="72">
        <f t="shared" si="145"/>
        <v>1024.8792742128901</v>
      </c>
      <c r="BQ44" s="72">
        <f t="shared" si="145"/>
        <v>1032.5658687694868</v>
      </c>
      <c r="BR44" s="72">
        <f t="shared" si="145"/>
        <v>1040.3101127852581</v>
      </c>
      <c r="BS44" s="72">
        <f t="shared" si="145"/>
        <v>1048.1124386311476</v>
      </c>
      <c r="BT44" s="72">
        <f t="shared" si="145"/>
        <v>1055.9732819208812</v>
      </c>
      <c r="BU44" s="72">
        <f t="shared" si="145"/>
        <v>1063.893081535288</v>
      </c>
      <c r="BV44" s="72">
        <f t="shared" si="145"/>
        <v>1071.8722796468028</v>
      </c>
      <c r="BW44" s="72">
        <f t="shared" si="145"/>
        <v>1079.9113217441538</v>
      </c>
      <c r="BX44" s="72">
        <f t="shared" si="145"/>
        <v>1088.0106566572351</v>
      </c>
      <c r="BY44" s="72">
        <f t="shared" si="145"/>
        <v>1096.1707365821644</v>
      </c>
      <c r="BZ44" s="72">
        <f t="shared" si="145"/>
        <v>1104.3920171065306</v>
      </c>
      <c r="CA44" s="72">
        <f t="shared" si="145"/>
        <v>1112.6749572348299</v>
      </c>
      <c r="CB44" s="72">
        <f t="shared" ref="CB44:CE44" si="146">CB40</f>
        <v>1121.0200194140912</v>
      </c>
      <c r="CC44" s="72">
        <f t="shared" si="146"/>
        <v>1129.4276695596968</v>
      </c>
      <c r="CD44" s="72">
        <f t="shared" si="146"/>
        <v>1137.8983770813945</v>
      </c>
      <c r="CE44" s="72">
        <f t="shared" si="146"/>
        <v>1146.432614909505</v>
      </c>
      <c r="CF44" s="72">
        <f t="shared" ref="CF44" si="147">CF40</f>
        <v>1155.0308595213264</v>
      </c>
    </row>
    <row r="45" spans="1:84" x14ac:dyDescent="0.2">
      <c r="B45" s="45" t="s">
        <v>96</v>
      </c>
      <c r="C45" s="86" t="s">
        <v>156</v>
      </c>
      <c r="E45" s="74">
        <f t="shared" ref="E45" si="148">SUM(E43:E44)</f>
        <v>9852640.0800000001</v>
      </c>
      <c r="F45" s="74">
        <f t="shared" ref="F45:G45" si="149">SUM(F43:F44)</f>
        <v>9926534.8805999998</v>
      </c>
      <c r="G45" s="74">
        <f t="shared" si="149"/>
        <v>10000983.892204499</v>
      </c>
      <c r="H45" s="74">
        <f t="shared" ref="H45:W45" si="150">SUM(H43:H44)</f>
        <v>10075991.271396035</v>
      </c>
      <c r="I45" s="74">
        <f t="shared" si="150"/>
        <v>10151561.205931503</v>
      </c>
      <c r="J45" s="74">
        <f t="shared" si="150"/>
        <v>10227697.914975993</v>
      </c>
      <c r="K45" s="74">
        <f t="shared" si="150"/>
        <v>10304405.649338311</v>
      </c>
      <c r="L45" s="74">
        <f t="shared" si="150"/>
        <v>10381688.691708351</v>
      </c>
      <c r="M45" s="74">
        <f t="shared" si="150"/>
        <v>10459551.356896162</v>
      </c>
      <c r="N45" s="74">
        <f t="shared" si="150"/>
        <v>10537997.992072886</v>
      </c>
      <c r="O45" s="74">
        <f t="shared" si="150"/>
        <v>10617032.977013433</v>
      </c>
      <c r="P45" s="74">
        <f t="shared" si="150"/>
        <v>10696660.724341033</v>
      </c>
      <c r="Q45" s="74">
        <f t="shared" si="150"/>
        <v>10776885.679773593</v>
      </c>
      <c r="R45" s="74">
        <f t="shared" si="150"/>
        <v>10857712.322371896</v>
      </c>
      <c r="S45" s="74">
        <f t="shared" si="150"/>
        <v>10939145.164789688</v>
      </c>
      <c r="T45" s="74">
        <f t="shared" si="150"/>
        <v>11021188.753525609</v>
      </c>
      <c r="U45" s="74">
        <f t="shared" si="150"/>
        <v>11103847.669177055</v>
      </c>
      <c r="V45" s="74">
        <f t="shared" si="150"/>
        <v>11187126.526695885</v>
      </c>
      <c r="W45" s="74">
        <f t="shared" si="150"/>
        <v>11271029.975646101</v>
      </c>
      <c r="X45" s="100">
        <f t="shared" ref="X45:AM45" si="151">SUM(X43:X44)</f>
        <v>11355562.70046345</v>
      </c>
      <c r="Y45" s="74">
        <f t="shared" si="151"/>
        <v>11440729.420716923</v>
      </c>
      <c r="Z45" s="74">
        <f t="shared" si="151"/>
        <v>11526534.891372303</v>
      </c>
      <c r="AA45" s="74">
        <f t="shared" si="151"/>
        <v>11612983.903057594</v>
      </c>
      <c r="AB45" s="74">
        <f t="shared" si="151"/>
        <v>11700081.28233053</v>
      </c>
      <c r="AC45" s="74">
        <f t="shared" si="151"/>
        <v>11787831.891948005</v>
      </c>
      <c r="AD45" s="74">
        <f t="shared" si="151"/>
        <v>11876240.631137615</v>
      </c>
      <c r="AE45" s="74">
        <f t="shared" si="151"/>
        <v>11965312.43587115</v>
      </c>
      <c r="AF45" s="74">
        <f t="shared" si="151"/>
        <v>12055052.279140186</v>
      </c>
      <c r="AG45" s="74">
        <f t="shared" si="151"/>
        <v>12145465.171233736</v>
      </c>
      <c r="AH45" s="74">
        <f t="shared" si="151"/>
        <v>12236556.16001799</v>
      </c>
      <c r="AI45" s="74">
        <f t="shared" si="151"/>
        <v>12328330.331218123</v>
      </c>
      <c r="AJ45" s="74">
        <f t="shared" si="151"/>
        <v>12420792.808702262</v>
      </c>
      <c r="AK45" s="74">
        <f t="shared" si="151"/>
        <v>12513948.75476753</v>
      </c>
      <c r="AL45" s="74">
        <f t="shared" si="151"/>
        <v>12607803.370428288</v>
      </c>
      <c r="AM45" s="74">
        <f t="shared" si="151"/>
        <v>12702361.895706501</v>
      </c>
      <c r="AN45" s="100">
        <f t="shared" ref="AN45:AQ45" si="152">SUM(AN43:AN44)</f>
        <v>12797629.609924298</v>
      </c>
      <c r="AO45" s="74">
        <f t="shared" si="152"/>
        <v>12893611.831998736</v>
      </c>
      <c r="AP45" s="74">
        <f t="shared" si="152"/>
        <v>12990313.920738723</v>
      </c>
      <c r="AQ45" s="74">
        <f t="shared" si="152"/>
        <v>13087741.275144268</v>
      </c>
      <c r="AR45" s="100">
        <f t="shared" ref="AR45:CA45" si="153">SUM(AR43:AR44)</f>
        <v>13185899.334707847</v>
      </c>
      <c r="AS45" s="74">
        <f t="shared" si="153"/>
        <v>13284793.579718158</v>
      </c>
      <c r="AT45" s="74">
        <f t="shared" si="153"/>
        <v>13384429.531566048</v>
      </c>
      <c r="AU45" s="74">
        <f t="shared" si="153"/>
        <v>13484812.753052792</v>
      </c>
      <c r="AV45" s="74">
        <f t="shared" si="153"/>
        <v>13585948.848700689</v>
      </c>
      <c r="AW45" s="74">
        <f t="shared" si="153"/>
        <v>13687843.465065945</v>
      </c>
      <c r="AX45" s="74">
        <f t="shared" si="153"/>
        <v>13790502.29105394</v>
      </c>
      <c r="AY45" s="74">
        <f t="shared" si="153"/>
        <v>13893931.058236845</v>
      </c>
      <c r="AZ45" s="74">
        <f t="shared" si="153"/>
        <v>13998135.54117362</v>
      </c>
      <c r="BA45" s="74">
        <f t="shared" si="153"/>
        <v>14103121.557732426</v>
      </c>
      <c r="BB45" s="74">
        <f t="shared" si="153"/>
        <v>14208894.969415419</v>
      </c>
      <c r="BC45" s="74">
        <f t="shared" si="153"/>
        <v>14315461.681686036</v>
      </c>
      <c r="BD45" s="74">
        <f t="shared" si="153"/>
        <v>14422827.644298682</v>
      </c>
      <c r="BE45" s="74">
        <f t="shared" si="153"/>
        <v>14530998.851630921</v>
      </c>
      <c r="BF45" s="74">
        <f t="shared" si="153"/>
        <v>14639981.343018154</v>
      </c>
      <c r="BG45" s="74">
        <f t="shared" si="153"/>
        <v>14749781.203090793</v>
      </c>
      <c r="BH45" s="100">
        <f t="shared" si="153"/>
        <v>14860404.562113976</v>
      </c>
      <c r="BI45" s="74">
        <f t="shared" si="153"/>
        <v>14971857.596329831</v>
      </c>
      <c r="BJ45" s="74">
        <f t="shared" si="153"/>
        <v>15084146.528302304</v>
      </c>
      <c r="BK45" s="74">
        <f t="shared" si="153"/>
        <v>15197277.627264574</v>
      </c>
      <c r="BL45" s="74">
        <f t="shared" si="153"/>
        <v>15311257.209469056</v>
      </c>
      <c r="BM45" s="74">
        <f t="shared" si="153"/>
        <v>15426091.638540078</v>
      </c>
      <c r="BN45" s="74">
        <f t="shared" si="153"/>
        <v>15541787.325829128</v>
      </c>
      <c r="BO45" s="74">
        <f t="shared" si="153"/>
        <v>15658350.730772847</v>
      </c>
      <c r="BP45" s="74">
        <f t="shared" si="153"/>
        <v>15775788.361253645</v>
      </c>
      <c r="BQ45" s="74">
        <f t="shared" si="153"/>
        <v>15894106.773963047</v>
      </c>
      <c r="BR45" s="74">
        <f t="shared" si="153"/>
        <v>16013312.57476777</v>
      </c>
      <c r="BS45" s="74">
        <f t="shared" si="153"/>
        <v>16133412.419078531</v>
      </c>
      <c r="BT45" s="74">
        <f t="shared" si="153"/>
        <v>16254413.012221623</v>
      </c>
      <c r="BU45" s="74">
        <f t="shared" si="153"/>
        <v>16376321.109813284</v>
      </c>
      <c r="BV45" s="74">
        <f t="shared" si="153"/>
        <v>16499143.518136885</v>
      </c>
      <c r="BW45" s="74">
        <f t="shared" si="153"/>
        <v>16622887.094522914</v>
      </c>
      <c r="BX45" s="100">
        <f t="shared" si="153"/>
        <v>16747558.747731833</v>
      </c>
      <c r="BY45" s="74">
        <f t="shared" si="153"/>
        <v>16873165.438339822</v>
      </c>
      <c r="BZ45" s="74">
        <f t="shared" si="153"/>
        <v>16999714.179127377</v>
      </c>
      <c r="CA45" s="74">
        <f t="shared" si="153"/>
        <v>17127212.035470825</v>
      </c>
      <c r="CB45" s="100">
        <f t="shared" ref="CB45:CE45" si="154">SUM(CB43:CB44)</f>
        <v>17255666.125736866</v>
      </c>
      <c r="CC45" s="74">
        <f t="shared" si="154"/>
        <v>17385083.621679891</v>
      </c>
      <c r="CD45" s="74">
        <f t="shared" si="154"/>
        <v>17515471.748842493</v>
      </c>
      <c r="CE45" s="74">
        <f t="shared" si="154"/>
        <v>17646837.786958814</v>
      </c>
      <c r="CF45" s="100">
        <f t="shared" ref="CF45" si="155">SUM(CF43:CF44)</f>
        <v>17779189.070361</v>
      </c>
    </row>
    <row r="48" spans="1:84" ht="15" x14ac:dyDescent="0.2">
      <c r="A48" s="79"/>
      <c r="B48" s="360" t="s">
        <v>329</v>
      </c>
      <c r="C48" s="79"/>
      <c r="D48" s="79"/>
      <c r="E48" s="81" t="s">
        <v>145</v>
      </c>
    </row>
    <row r="49" spans="1:59" x14ac:dyDescent="0.2">
      <c r="A49" s="45" t="s">
        <v>381</v>
      </c>
      <c r="B49" s="45" t="s">
        <v>351</v>
      </c>
      <c r="C49" s="80"/>
      <c r="D49" s="80"/>
      <c r="E49" s="383">
        <f>'Coverage Calculations - Value'!C22</f>
        <v>5000</v>
      </c>
    </row>
    <row r="50" spans="1:59" x14ac:dyDescent="0.2">
      <c r="A50" s="45" t="s">
        <v>380</v>
      </c>
      <c r="B50" s="45" t="s">
        <v>352</v>
      </c>
      <c r="C50" s="80"/>
      <c r="D50" s="80"/>
      <c r="E50" s="383">
        <f>'Coverage Calculations - Value'!C23</f>
        <v>1250</v>
      </c>
    </row>
    <row r="51" spans="1:59" x14ac:dyDescent="0.2">
      <c r="A51" s="45" t="s">
        <v>380</v>
      </c>
      <c r="B51" s="368" t="s">
        <v>353</v>
      </c>
      <c r="C51" s="80"/>
      <c r="D51" s="80"/>
      <c r="E51" s="383">
        <v>10350</v>
      </c>
    </row>
    <row r="52" spans="1:59" x14ac:dyDescent="0.2">
      <c r="A52" s="45" t="s">
        <v>382</v>
      </c>
      <c r="B52" s="27" t="s">
        <v>354</v>
      </c>
      <c r="C52" s="80"/>
      <c r="D52" s="80"/>
      <c r="E52" s="383">
        <f>'Coverage Calculations - Value'!C25</f>
        <v>500</v>
      </c>
    </row>
    <row r="53" spans="1:59" x14ac:dyDescent="0.2">
      <c r="A53" s="45" t="s">
        <v>382</v>
      </c>
      <c r="B53" s="45" t="s">
        <v>355</v>
      </c>
      <c r="C53" s="80"/>
      <c r="D53" s="80"/>
      <c r="E53" s="383">
        <f>'Coverage Calculations - Value'!C26</f>
        <v>500</v>
      </c>
    </row>
    <row r="54" spans="1:59" x14ac:dyDescent="0.2">
      <c r="A54" s="45" t="s">
        <v>382</v>
      </c>
      <c r="B54" s="45" t="s">
        <v>356</v>
      </c>
      <c r="C54" s="80"/>
      <c r="D54" s="80"/>
      <c r="E54" s="383">
        <f>'Coverage Calculations - Value'!C27</f>
        <v>500</v>
      </c>
    </row>
    <row r="55" spans="1:59" x14ac:dyDescent="0.2">
      <c r="A55" s="45" t="s">
        <v>382</v>
      </c>
      <c r="B55" s="45" t="s">
        <v>357</v>
      </c>
      <c r="C55" s="80"/>
      <c r="D55" s="80"/>
      <c r="E55" s="383">
        <f>'Coverage Calculations - Value'!C28</f>
        <v>500</v>
      </c>
    </row>
    <row r="56" spans="1:59" ht="15" x14ac:dyDescent="0.2">
      <c r="A56" s="27" t="s">
        <v>136</v>
      </c>
      <c r="B56" s="371" t="s">
        <v>118</v>
      </c>
      <c r="C56" s="80"/>
      <c r="D56" s="80"/>
      <c r="E56" s="84">
        <v>5</v>
      </c>
      <c r="F56" s="24"/>
      <c r="G56" s="82"/>
      <c r="V56" s="24"/>
      <c r="W56" s="82"/>
      <c r="BF56" s="24"/>
      <c r="BG56" s="82"/>
    </row>
    <row r="57" spans="1:59" ht="15" x14ac:dyDescent="0.2">
      <c r="A57" s="27" t="s">
        <v>164</v>
      </c>
      <c r="B57" s="371" t="s">
        <v>112</v>
      </c>
      <c r="C57" s="80"/>
      <c r="D57" s="80"/>
      <c r="E57" s="84">
        <v>5</v>
      </c>
      <c r="G57" s="24" t="s">
        <v>119</v>
      </c>
      <c r="H57" s="82">
        <v>15</v>
      </c>
    </row>
    <row r="60" spans="1:59" ht="45" x14ac:dyDescent="0.2">
      <c r="B60" s="359" t="s">
        <v>328</v>
      </c>
    </row>
    <row r="61" spans="1:59" ht="30" x14ac:dyDescent="0.2">
      <c r="B61" s="359" t="s">
        <v>330</v>
      </c>
    </row>
  </sheetData>
  <mergeCells count="4">
    <mergeCell ref="A4:B4"/>
    <mergeCell ref="A13:B13"/>
    <mergeCell ref="A24:B24"/>
    <mergeCell ref="A1:C1"/>
  </mergeCells>
  <phoneticPr fontId="0" type="noConversion"/>
  <printOptions horizontalCentered="1" gridLines="1" gridLinesSet="0"/>
  <pageMargins left="0.25" right="0.25" top="0.89" bottom="1.1599999999999999" header="0.5" footer="0.5"/>
  <pageSetup orientation="landscape" horizontalDpi="300" verticalDpi="300"/>
  <headerFooter alignWithMargins="0">
    <oddFooter>&amp;L&amp;A&amp;CPage &amp;P</oddFooter>
  </headerFooter>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103"/>
  <sheetViews>
    <sheetView tabSelected="1" zoomScale="125" zoomScaleNormal="125" workbookViewId="0">
      <pane xSplit="4" ySplit="2" topLeftCell="E13" activePane="bottomRight" state="frozen"/>
      <selection pane="topRight" activeCell="E1" sqref="E1"/>
      <selection pane="bottomLeft" activeCell="A3" sqref="A3"/>
      <selection pane="bottomRight" activeCell="B30" sqref="B30"/>
    </sheetView>
  </sheetViews>
  <sheetFormatPr baseColWidth="10" defaultColWidth="9" defaultRowHeight="13" x14ac:dyDescent="0.15"/>
  <cols>
    <col min="1" max="1" width="4.6640625" style="3" customWidth="1"/>
    <col min="2" max="2" width="9.5" style="6" customWidth="1"/>
    <col min="3" max="3" width="19.33203125" style="6" bestFit="1" customWidth="1"/>
    <col min="4" max="4" width="11.33203125" style="4" customWidth="1"/>
    <col min="5" max="145" width="15.83203125" style="5" customWidth="1"/>
    <col min="146" max="16384" width="9" style="5"/>
  </cols>
  <sheetData>
    <row r="1" spans="1:88" s="2" customFormat="1" x14ac:dyDescent="0.15">
      <c r="A1" s="3" t="s">
        <v>46</v>
      </c>
      <c r="D1" s="2" t="s">
        <v>97</v>
      </c>
      <c r="E1" s="2" t="s">
        <v>64</v>
      </c>
      <c r="F1" s="2" t="s">
        <v>65</v>
      </c>
      <c r="G1" s="2" t="s">
        <v>66</v>
      </c>
      <c r="H1" s="2" t="s">
        <v>18</v>
      </c>
      <c r="I1" s="2" t="s">
        <v>64</v>
      </c>
      <c r="J1" s="2" t="s">
        <v>65</v>
      </c>
      <c r="K1" s="2" t="s">
        <v>66</v>
      </c>
      <c r="L1" s="2" t="s">
        <v>18</v>
      </c>
      <c r="M1" s="2" t="s">
        <v>64</v>
      </c>
      <c r="N1" s="2" t="s">
        <v>65</v>
      </c>
      <c r="O1" s="2" t="s">
        <v>66</v>
      </c>
      <c r="P1" s="2" t="s">
        <v>18</v>
      </c>
      <c r="Q1" s="2" t="s">
        <v>64</v>
      </c>
      <c r="R1" s="2" t="s">
        <v>65</v>
      </c>
      <c r="S1" s="2" t="s">
        <v>66</v>
      </c>
      <c r="T1" s="2" t="s">
        <v>18</v>
      </c>
      <c r="U1" s="2" t="s">
        <v>64</v>
      </c>
      <c r="V1" s="2" t="s">
        <v>65</v>
      </c>
      <c r="W1" s="2" t="s">
        <v>66</v>
      </c>
      <c r="X1" s="2" t="s">
        <v>18</v>
      </c>
      <c r="Y1" s="2" t="s">
        <v>64</v>
      </c>
      <c r="Z1" s="2" t="s">
        <v>65</v>
      </c>
      <c r="AA1" s="2" t="s">
        <v>66</v>
      </c>
      <c r="AB1" s="2" t="s">
        <v>18</v>
      </c>
      <c r="AC1" s="2" t="s">
        <v>64</v>
      </c>
      <c r="AD1" s="2" t="s">
        <v>65</v>
      </c>
      <c r="AE1" s="2" t="s">
        <v>66</v>
      </c>
      <c r="AF1" s="2" t="s">
        <v>18</v>
      </c>
      <c r="AG1" s="2" t="s">
        <v>64</v>
      </c>
      <c r="AH1" s="2" t="s">
        <v>65</v>
      </c>
      <c r="AI1" s="2" t="s">
        <v>66</v>
      </c>
      <c r="AJ1" s="2" t="s">
        <v>18</v>
      </c>
      <c r="AK1" s="2" t="s">
        <v>64</v>
      </c>
      <c r="AL1" s="2" t="s">
        <v>65</v>
      </c>
      <c r="AM1" s="2" t="s">
        <v>66</v>
      </c>
      <c r="AN1" s="2" t="s">
        <v>18</v>
      </c>
      <c r="AO1" s="2" t="s">
        <v>64</v>
      </c>
      <c r="AP1" s="2" t="s">
        <v>65</v>
      </c>
      <c r="AQ1" s="2" t="s">
        <v>66</v>
      </c>
      <c r="AR1" s="2" t="s">
        <v>18</v>
      </c>
      <c r="AS1" s="2" t="s">
        <v>64</v>
      </c>
      <c r="AT1" s="2" t="s">
        <v>65</v>
      </c>
      <c r="AU1" s="2" t="s">
        <v>66</v>
      </c>
      <c r="AV1" s="2" t="s">
        <v>18</v>
      </c>
      <c r="AW1" s="2" t="s">
        <v>64</v>
      </c>
      <c r="AX1" s="2" t="s">
        <v>65</v>
      </c>
      <c r="AY1" s="2" t="s">
        <v>66</v>
      </c>
      <c r="AZ1" s="2" t="s">
        <v>18</v>
      </c>
      <c r="BA1" s="2" t="s">
        <v>64</v>
      </c>
      <c r="BB1" s="2" t="s">
        <v>65</v>
      </c>
      <c r="BC1" s="2" t="s">
        <v>66</v>
      </c>
      <c r="BD1" s="2" t="s">
        <v>18</v>
      </c>
      <c r="BE1" s="2" t="s">
        <v>64</v>
      </c>
      <c r="BF1" s="2" t="s">
        <v>65</v>
      </c>
      <c r="BG1" s="2" t="s">
        <v>66</v>
      </c>
      <c r="BH1" s="2" t="s">
        <v>18</v>
      </c>
      <c r="BI1" s="2" t="s">
        <v>64</v>
      </c>
      <c r="BJ1" s="2" t="s">
        <v>65</v>
      </c>
      <c r="BK1" s="2" t="s">
        <v>66</v>
      </c>
      <c r="BL1" s="2" t="s">
        <v>18</v>
      </c>
      <c r="BM1" s="2" t="s">
        <v>64</v>
      </c>
      <c r="BN1" s="2" t="s">
        <v>65</v>
      </c>
      <c r="BO1" s="2" t="s">
        <v>66</v>
      </c>
      <c r="BP1" s="2" t="s">
        <v>18</v>
      </c>
      <c r="BQ1" s="2" t="s">
        <v>64</v>
      </c>
      <c r="BR1" s="2" t="s">
        <v>65</v>
      </c>
      <c r="BS1" s="2" t="s">
        <v>66</v>
      </c>
      <c r="BT1" s="2" t="s">
        <v>18</v>
      </c>
      <c r="BU1" s="2" t="s">
        <v>64</v>
      </c>
      <c r="BV1" s="2" t="s">
        <v>65</v>
      </c>
      <c r="BW1" s="2" t="s">
        <v>66</v>
      </c>
      <c r="BX1" s="2" t="s">
        <v>18</v>
      </c>
      <c r="BY1" s="2" t="s">
        <v>64</v>
      </c>
      <c r="BZ1" s="2" t="s">
        <v>65</v>
      </c>
      <c r="CA1" s="2" t="s">
        <v>66</v>
      </c>
      <c r="CB1" s="2" t="s">
        <v>18</v>
      </c>
      <c r="CC1" s="2" t="s">
        <v>64</v>
      </c>
      <c r="CD1" s="2" t="s">
        <v>65</v>
      </c>
      <c r="CE1" s="2" t="s">
        <v>66</v>
      </c>
      <c r="CF1" s="2" t="s">
        <v>18</v>
      </c>
    </row>
    <row r="2" spans="1:88" s="2" customFormat="1" x14ac:dyDescent="0.15">
      <c r="E2" s="2" t="s">
        <v>43</v>
      </c>
      <c r="F2" s="2" t="s">
        <v>43</v>
      </c>
      <c r="G2" s="2" t="s">
        <v>43</v>
      </c>
      <c r="H2" s="2" t="s">
        <v>43</v>
      </c>
      <c r="I2" s="2" t="s">
        <v>47</v>
      </c>
      <c r="J2" s="2" t="s">
        <v>47</v>
      </c>
      <c r="K2" s="2" t="s">
        <v>47</v>
      </c>
      <c r="L2" s="2" t="s">
        <v>47</v>
      </c>
      <c r="M2" s="2" t="s">
        <v>48</v>
      </c>
      <c r="N2" s="2" t="s">
        <v>48</v>
      </c>
      <c r="O2" s="2" t="s">
        <v>48</v>
      </c>
      <c r="P2" s="2" t="s">
        <v>48</v>
      </c>
      <c r="Q2" s="2" t="s">
        <v>49</v>
      </c>
      <c r="R2" s="2" t="s">
        <v>49</v>
      </c>
      <c r="S2" s="2" t="s">
        <v>49</v>
      </c>
      <c r="T2" s="2" t="s">
        <v>49</v>
      </c>
      <c r="U2" s="2" t="s">
        <v>193</v>
      </c>
      <c r="V2" s="2" t="s">
        <v>193</v>
      </c>
      <c r="W2" s="2" t="s">
        <v>193</v>
      </c>
      <c r="X2" s="2" t="s">
        <v>193</v>
      </c>
      <c r="Y2" s="2" t="s">
        <v>268</v>
      </c>
      <c r="Z2" s="2" t="s">
        <v>268</v>
      </c>
      <c r="AA2" s="2" t="s">
        <v>268</v>
      </c>
      <c r="AB2" s="2" t="s">
        <v>268</v>
      </c>
      <c r="AC2" s="2" t="s">
        <v>269</v>
      </c>
      <c r="AD2" s="2" t="s">
        <v>269</v>
      </c>
      <c r="AE2" s="2" t="s">
        <v>269</v>
      </c>
      <c r="AF2" s="2" t="s">
        <v>269</v>
      </c>
      <c r="AG2" s="2" t="s">
        <v>270</v>
      </c>
      <c r="AH2" s="2" t="s">
        <v>270</v>
      </c>
      <c r="AI2" s="2" t="s">
        <v>270</v>
      </c>
      <c r="AJ2" s="2" t="s">
        <v>270</v>
      </c>
      <c r="AK2" s="2" t="s">
        <v>271</v>
      </c>
      <c r="AL2" s="2" t="s">
        <v>271</v>
      </c>
      <c r="AM2" s="2" t="s">
        <v>271</v>
      </c>
      <c r="AN2" s="2" t="s">
        <v>271</v>
      </c>
      <c r="AO2" s="2" t="s">
        <v>272</v>
      </c>
      <c r="AP2" s="2" t="s">
        <v>272</v>
      </c>
      <c r="AQ2" s="2" t="s">
        <v>272</v>
      </c>
      <c r="AR2" s="2" t="s">
        <v>272</v>
      </c>
      <c r="AS2" s="2" t="s">
        <v>274</v>
      </c>
      <c r="AT2" s="2" t="s">
        <v>274</v>
      </c>
      <c r="AU2" s="2" t="s">
        <v>274</v>
      </c>
      <c r="AV2" s="2" t="s">
        <v>274</v>
      </c>
      <c r="AW2" s="2" t="s">
        <v>275</v>
      </c>
      <c r="AX2" s="2" t="s">
        <v>275</v>
      </c>
      <c r="AY2" s="2" t="s">
        <v>275</v>
      </c>
      <c r="AZ2" s="2" t="s">
        <v>275</v>
      </c>
      <c r="BA2" s="2" t="s">
        <v>276</v>
      </c>
      <c r="BB2" s="2" t="s">
        <v>276</v>
      </c>
      <c r="BC2" s="2" t="s">
        <v>276</v>
      </c>
      <c r="BD2" s="2" t="s">
        <v>276</v>
      </c>
      <c r="BE2" s="2" t="s">
        <v>277</v>
      </c>
      <c r="BF2" s="2" t="s">
        <v>277</v>
      </c>
      <c r="BG2" s="2" t="s">
        <v>277</v>
      </c>
      <c r="BH2" s="2" t="s">
        <v>277</v>
      </c>
      <c r="BI2" s="2" t="s">
        <v>278</v>
      </c>
      <c r="BJ2" s="2" t="s">
        <v>278</v>
      </c>
      <c r="BK2" s="2" t="s">
        <v>278</v>
      </c>
      <c r="BL2" s="2" t="s">
        <v>278</v>
      </c>
      <c r="BM2" s="2" t="s">
        <v>279</v>
      </c>
      <c r="BN2" s="2" t="s">
        <v>279</v>
      </c>
      <c r="BO2" s="2" t="s">
        <v>279</v>
      </c>
      <c r="BP2" s="2" t="s">
        <v>279</v>
      </c>
      <c r="BQ2" s="2" t="s">
        <v>280</v>
      </c>
      <c r="BR2" s="2" t="s">
        <v>280</v>
      </c>
      <c r="BS2" s="2" t="s">
        <v>280</v>
      </c>
      <c r="BT2" s="2" t="s">
        <v>280</v>
      </c>
      <c r="BU2" s="2" t="s">
        <v>281</v>
      </c>
      <c r="BV2" s="2" t="s">
        <v>281</v>
      </c>
      <c r="BW2" s="2" t="s">
        <v>281</v>
      </c>
      <c r="BX2" s="2" t="s">
        <v>281</v>
      </c>
      <c r="BY2" s="2" t="s">
        <v>282</v>
      </c>
      <c r="BZ2" s="2" t="s">
        <v>282</v>
      </c>
      <c r="CA2" s="2" t="s">
        <v>282</v>
      </c>
      <c r="CB2" s="2" t="s">
        <v>282</v>
      </c>
      <c r="CC2" s="2" t="s">
        <v>283</v>
      </c>
      <c r="CD2" s="2" t="s">
        <v>283</v>
      </c>
      <c r="CE2" s="2" t="s">
        <v>283</v>
      </c>
      <c r="CF2" s="2" t="s">
        <v>283</v>
      </c>
    </row>
    <row r="3" spans="1:88" x14ac:dyDescent="0.15">
      <c r="B3" s="3" t="s">
        <v>160</v>
      </c>
      <c r="E3" s="4"/>
      <c r="F3" s="4"/>
      <c r="G3" s="4"/>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row>
    <row r="4" spans="1:88" x14ac:dyDescent="0.15">
      <c r="B4" s="263" t="str">
        <f>'Sales Plan'!A5</f>
        <v>EA</v>
      </c>
      <c r="C4" s="6" t="str">
        <f>'Sales Plan'!B5</f>
        <v>The Circle of Life</v>
      </c>
      <c r="D4" s="261" t="s">
        <v>54</v>
      </c>
      <c r="E4" s="355">
        <f>'Sales Plan'!E5</f>
        <v>100</v>
      </c>
      <c r="F4" s="355">
        <f>'Sales Plan'!F5</f>
        <v>100</v>
      </c>
      <c r="G4" s="355">
        <f>'Sales Plan'!G5</f>
        <v>100</v>
      </c>
      <c r="H4" s="264">
        <f>'Sales Plan'!H5</f>
        <v>100</v>
      </c>
      <c r="I4" s="264">
        <f>'Sales Plan'!I5</f>
        <v>100</v>
      </c>
      <c r="J4" s="264">
        <f>'Sales Plan'!J5</f>
        <v>100</v>
      </c>
      <c r="K4" s="264">
        <f>'Sales Plan'!K5</f>
        <v>100</v>
      </c>
      <c r="L4" s="264">
        <f>'Sales Plan'!L5</f>
        <v>100</v>
      </c>
      <c r="M4" s="264">
        <f>'Sales Plan'!M5</f>
        <v>100</v>
      </c>
      <c r="N4" s="264">
        <f>'Sales Plan'!N5</f>
        <v>100</v>
      </c>
      <c r="O4" s="264">
        <f>'Sales Plan'!O5</f>
        <v>100</v>
      </c>
      <c r="P4" s="264">
        <f>'Sales Plan'!P5</f>
        <v>100</v>
      </c>
      <c r="Q4" s="264">
        <f>'Sales Plan'!Q5</f>
        <v>100</v>
      </c>
      <c r="R4" s="264">
        <f>'Sales Plan'!R5</f>
        <v>100</v>
      </c>
      <c r="S4" s="264">
        <f>'Sales Plan'!S5</f>
        <v>100</v>
      </c>
      <c r="T4" s="264">
        <f>'Sales Plan'!T5</f>
        <v>100</v>
      </c>
      <c r="U4" s="264">
        <f>'Sales Plan'!U5</f>
        <v>100</v>
      </c>
      <c r="V4" s="264">
        <f>'Sales Plan'!V5</f>
        <v>100</v>
      </c>
      <c r="W4" s="264">
        <f>'Sales Plan'!W5</f>
        <v>100</v>
      </c>
      <c r="X4" s="264">
        <f>'Sales Plan'!X5</f>
        <v>100</v>
      </c>
      <c r="Y4" s="264">
        <f>'Sales Plan'!Y5</f>
        <v>100</v>
      </c>
      <c r="Z4" s="264">
        <f>'Sales Plan'!Z5</f>
        <v>100</v>
      </c>
      <c r="AA4" s="264">
        <f>'Sales Plan'!AA5</f>
        <v>100</v>
      </c>
      <c r="AB4" s="264">
        <f>'Sales Plan'!AB5</f>
        <v>100</v>
      </c>
      <c r="AC4" s="264">
        <f>'Sales Plan'!AC5</f>
        <v>100</v>
      </c>
      <c r="AD4" s="264">
        <f>'Sales Plan'!AD5</f>
        <v>100</v>
      </c>
      <c r="AE4" s="264">
        <f>'Sales Plan'!AE5</f>
        <v>100</v>
      </c>
      <c r="AF4" s="264">
        <f>'Sales Plan'!AF5</f>
        <v>100</v>
      </c>
      <c r="AG4" s="264">
        <f>'Sales Plan'!AG5</f>
        <v>100</v>
      </c>
      <c r="AH4" s="264">
        <f>'Sales Plan'!AH5</f>
        <v>100</v>
      </c>
      <c r="AI4" s="264">
        <f>'Sales Plan'!AI5</f>
        <v>100</v>
      </c>
      <c r="AJ4" s="264">
        <f>'Sales Plan'!AJ5</f>
        <v>100</v>
      </c>
      <c r="AK4" s="264">
        <f>'Sales Plan'!AK5</f>
        <v>100</v>
      </c>
      <c r="AL4" s="264">
        <f>'Sales Plan'!AL5</f>
        <v>100</v>
      </c>
      <c r="AM4" s="264">
        <f>'Sales Plan'!AM5</f>
        <v>100</v>
      </c>
      <c r="AN4" s="264">
        <f>'Sales Plan'!AN5</f>
        <v>100</v>
      </c>
      <c r="AO4" s="264">
        <f>'Sales Plan'!AO5</f>
        <v>100</v>
      </c>
      <c r="AP4" s="264">
        <f>'Sales Plan'!AP5</f>
        <v>100</v>
      </c>
      <c r="AQ4" s="264">
        <f>'Sales Plan'!AQ5</f>
        <v>100</v>
      </c>
      <c r="AR4" s="264">
        <f>'Sales Plan'!AR5</f>
        <v>100</v>
      </c>
      <c r="AS4" s="264">
        <f>'Sales Plan'!AS5</f>
        <v>100</v>
      </c>
      <c r="AT4" s="264">
        <f>'Sales Plan'!AT5</f>
        <v>100</v>
      </c>
      <c r="AU4" s="264">
        <f>'Sales Plan'!AU5</f>
        <v>100</v>
      </c>
      <c r="AV4" s="264">
        <f>'Sales Plan'!AV5</f>
        <v>100</v>
      </c>
      <c r="AW4" s="264">
        <f>'Sales Plan'!AW5</f>
        <v>100</v>
      </c>
      <c r="AX4" s="264">
        <f>'Sales Plan'!AX5</f>
        <v>100</v>
      </c>
      <c r="AY4" s="264">
        <f>'Sales Plan'!AY5</f>
        <v>100</v>
      </c>
      <c r="AZ4" s="264">
        <f>'Sales Plan'!AZ5</f>
        <v>100</v>
      </c>
      <c r="BA4" s="264">
        <f>'Sales Plan'!BA5</f>
        <v>100</v>
      </c>
      <c r="BB4" s="264">
        <f>'Sales Plan'!BB5</f>
        <v>100</v>
      </c>
      <c r="BC4" s="264">
        <f>'Sales Plan'!BC5</f>
        <v>100</v>
      </c>
      <c r="BD4" s="264">
        <f>'Sales Plan'!BD5</f>
        <v>100</v>
      </c>
      <c r="BE4" s="264">
        <f>'Sales Plan'!BE5</f>
        <v>100</v>
      </c>
      <c r="BF4" s="264">
        <f>'Sales Plan'!BF5</f>
        <v>100</v>
      </c>
      <c r="BG4" s="264">
        <f>'Sales Plan'!BG5</f>
        <v>100</v>
      </c>
      <c r="BH4" s="264">
        <f>'Sales Plan'!BH5</f>
        <v>100</v>
      </c>
      <c r="BI4" s="264">
        <f>'Sales Plan'!BI5</f>
        <v>100</v>
      </c>
      <c r="BJ4" s="264">
        <f>'Sales Plan'!BJ5</f>
        <v>100</v>
      </c>
      <c r="BK4" s="264">
        <f>'Sales Plan'!BK5</f>
        <v>100</v>
      </c>
      <c r="BL4" s="264">
        <f>'Sales Plan'!BL5</f>
        <v>100</v>
      </c>
      <c r="BM4" s="264">
        <f>'Sales Plan'!BM5</f>
        <v>100</v>
      </c>
      <c r="BN4" s="264">
        <f>'Sales Plan'!BN5</f>
        <v>100</v>
      </c>
      <c r="BO4" s="264">
        <f>'Sales Plan'!BO5</f>
        <v>100</v>
      </c>
      <c r="BP4" s="264">
        <f>'Sales Plan'!BP5</f>
        <v>100</v>
      </c>
      <c r="BQ4" s="264">
        <f>'Sales Plan'!BQ5</f>
        <v>100</v>
      </c>
      <c r="BR4" s="264">
        <f>'Sales Plan'!BR5</f>
        <v>100</v>
      </c>
      <c r="BS4" s="264">
        <f>'Sales Plan'!BS5</f>
        <v>100</v>
      </c>
      <c r="BT4" s="264">
        <f>'Sales Plan'!BT5</f>
        <v>100</v>
      </c>
      <c r="BU4" s="264">
        <f>'Sales Plan'!BU5</f>
        <v>100</v>
      </c>
      <c r="BV4" s="264">
        <f>'Sales Plan'!BV5</f>
        <v>100</v>
      </c>
      <c r="BW4" s="264">
        <f>'Sales Plan'!BW5</f>
        <v>100</v>
      </c>
      <c r="BX4" s="264">
        <f>'Sales Plan'!BX5</f>
        <v>100</v>
      </c>
      <c r="BY4" s="264">
        <f>'Sales Plan'!BY5</f>
        <v>100</v>
      </c>
      <c r="BZ4" s="264">
        <f>'Sales Plan'!BZ5</f>
        <v>100</v>
      </c>
      <c r="CA4" s="264">
        <f>'Sales Plan'!CA5</f>
        <v>100</v>
      </c>
      <c r="CB4" s="264">
        <f>'Sales Plan'!CB5</f>
        <v>100</v>
      </c>
      <c r="CC4" s="264">
        <f>'Sales Plan'!CC5</f>
        <v>100</v>
      </c>
      <c r="CD4" s="264">
        <f>'Sales Plan'!CD5</f>
        <v>100</v>
      </c>
      <c r="CE4" s="264">
        <f>'Sales Plan'!CE5</f>
        <v>100</v>
      </c>
      <c r="CF4" s="264">
        <f>'Sales Plan'!CF5</f>
        <v>100</v>
      </c>
      <c r="CG4" s="264"/>
      <c r="CH4" s="264"/>
      <c r="CI4" s="264"/>
      <c r="CJ4" s="264"/>
    </row>
    <row r="5" spans="1:88" x14ac:dyDescent="0.15">
      <c r="B5" s="263" t="str">
        <f>'Sales Plan'!A6</f>
        <v>L</v>
      </c>
      <c r="C5" s="6" t="str">
        <f>'Sales Plan'!B6</f>
        <v>Ensynox</v>
      </c>
      <c r="D5" s="261" t="s">
        <v>54</v>
      </c>
      <c r="E5" s="355">
        <f>'Sales Plan'!E6</f>
        <v>800</v>
      </c>
      <c r="F5" s="355">
        <f>'Sales Plan'!F6</f>
        <v>800</v>
      </c>
      <c r="G5" s="355">
        <f>'Sales Plan'!G6</f>
        <v>800</v>
      </c>
      <c r="H5" s="265">
        <f>'Sales Plan'!H6</f>
        <v>800</v>
      </c>
      <c r="I5" s="265">
        <f>'Sales Plan'!I6</f>
        <v>800</v>
      </c>
      <c r="J5" s="265">
        <f>'Sales Plan'!J6</f>
        <v>800</v>
      </c>
      <c r="K5" s="265">
        <f>'Sales Plan'!K6</f>
        <v>800</v>
      </c>
      <c r="L5" s="265">
        <f>'Sales Plan'!L6</f>
        <v>800</v>
      </c>
      <c r="M5" s="265">
        <f>'Sales Plan'!M6</f>
        <v>800</v>
      </c>
      <c r="N5" s="265">
        <f>'Sales Plan'!N6</f>
        <v>800</v>
      </c>
      <c r="O5" s="265">
        <f>'Sales Plan'!O6</f>
        <v>800</v>
      </c>
      <c r="P5" s="265">
        <f>'Sales Plan'!P6</f>
        <v>800</v>
      </c>
      <c r="Q5" s="265">
        <f>'Sales Plan'!Q6</f>
        <v>800</v>
      </c>
      <c r="R5" s="265">
        <f>'Sales Plan'!R6</f>
        <v>800</v>
      </c>
      <c r="S5" s="265">
        <f>'Sales Plan'!S6</f>
        <v>800</v>
      </c>
      <c r="T5" s="265">
        <f>'Sales Plan'!T6</f>
        <v>800</v>
      </c>
      <c r="U5" s="265">
        <f>'Sales Plan'!U6</f>
        <v>800</v>
      </c>
      <c r="V5" s="265">
        <f>'Sales Plan'!V6</f>
        <v>800</v>
      </c>
      <c r="W5" s="265">
        <f>'Sales Plan'!W6</f>
        <v>800</v>
      </c>
      <c r="X5" s="265">
        <f>'Sales Plan'!X6</f>
        <v>800</v>
      </c>
      <c r="Y5" s="265">
        <f>'Sales Plan'!Y6</f>
        <v>800</v>
      </c>
      <c r="Z5" s="265">
        <f>'Sales Plan'!Z6</f>
        <v>800</v>
      </c>
      <c r="AA5" s="265">
        <f>'Sales Plan'!AA6</f>
        <v>800</v>
      </c>
      <c r="AB5" s="265">
        <f>'Sales Plan'!AB6</f>
        <v>800</v>
      </c>
      <c r="AC5" s="265">
        <f>'Sales Plan'!AC6</f>
        <v>800</v>
      </c>
      <c r="AD5" s="265">
        <f>'Sales Plan'!AD6</f>
        <v>800</v>
      </c>
      <c r="AE5" s="265">
        <f>'Sales Plan'!AE6</f>
        <v>800</v>
      </c>
      <c r="AF5" s="265">
        <f>'Sales Plan'!AF6</f>
        <v>800</v>
      </c>
      <c r="AG5" s="265">
        <f>'Sales Plan'!AG6</f>
        <v>800</v>
      </c>
      <c r="AH5" s="265">
        <f>'Sales Plan'!AH6</f>
        <v>800</v>
      </c>
      <c r="AI5" s="265">
        <f>'Sales Plan'!AI6</f>
        <v>800</v>
      </c>
      <c r="AJ5" s="265">
        <f>'Sales Plan'!AJ6</f>
        <v>800</v>
      </c>
      <c r="AK5" s="265">
        <f>'Sales Plan'!AK6</f>
        <v>800</v>
      </c>
      <c r="AL5" s="265">
        <f>'Sales Plan'!AL6</f>
        <v>800</v>
      </c>
      <c r="AM5" s="265">
        <f>'Sales Plan'!AM6</f>
        <v>800</v>
      </c>
      <c r="AN5" s="265">
        <f>'Sales Plan'!AN6</f>
        <v>800</v>
      </c>
      <c r="AO5" s="265">
        <f>'Sales Plan'!AO6</f>
        <v>800</v>
      </c>
      <c r="AP5" s="265">
        <f>'Sales Plan'!AP6</f>
        <v>800</v>
      </c>
      <c r="AQ5" s="265">
        <f>'Sales Plan'!AQ6</f>
        <v>800</v>
      </c>
      <c r="AR5" s="265">
        <f>'Sales Plan'!AR6</f>
        <v>800</v>
      </c>
      <c r="AS5" s="265">
        <f>'Sales Plan'!AS6</f>
        <v>800</v>
      </c>
      <c r="AT5" s="265">
        <f>'Sales Plan'!AT6</f>
        <v>800</v>
      </c>
      <c r="AU5" s="265">
        <f>'Sales Plan'!AU6</f>
        <v>800</v>
      </c>
      <c r="AV5" s="265">
        <f>'Sales Plan'!AV6</f>
        <v>800</v>
      </c>
      <c r="AW5" s="265">
        <f>'Sales Plan'!AW6</f>
        <v>800</v>
      </c>
      <c r="AX5" s="265">
        <f>'Sales Plan'!AX6</f>
        <v>800</v>
      </c>
      <c r="AY5" s="265">
        <f>'Sales Plan'!AY6</f>
        <v>800</v>
      </c>
      <c r="AZ5" s="265">
        <f>'Sales Plan'!AZ6</f>
        <v>800</v>
      </c>
      <c r="BA5" s="265">
        <f>'Sales Plan'!BA6</f>
        <v>800</v>
      </c>
      <c r="BB5" s="265">
        <f>'Sales Plan'!BB6</f>
        <v>800</v>
      </c>
      <c r="BC5" s="265">
        <f>'Sales Plan'!BC6</f>
        <v>800</v>
      </c>
      <c r="BD5" s="265">
        <f>'Sales Plan'!BD6</f>
        <v>800</v>
      </c>
      <c r="BE5" s="265">
        <f>'Sales Plan'!BE6</f>
        <v>800</v>
      </c>
      <c r="BF5" s="265">
        <f>'Sales Plan'!BF6</f>
        <v>800</v>
      </c>
      <c r="BG5" s="265">
        <f>'Sales Plan'!BG6</f>
        <v>800</v>
      </c>
      <c r="BH5" s="265">
        <f>'Sales Plan'!BH6</f>
        <v>800</v>
      </c>
      <c r="BI5" s="265">
        <f>'Sales Plan'!BI6</f>
        <v>800</v>
      </c>
      <c r="BJ5" s="265">
        <f>'Sales Plan'!BJ6</f>
        <v>800</v>
      </c>
      <c r="BK5" s="265">
        <f>'Sales Plan'!BK6</f>
        <v>800</v>
      </c>
      <c r="BL5" s="265">
        <f>'Sales Plan'!BL6</f>
        <v>800</v>
      </c>
      <c r="BM5" s="265">
        <f>'Sales Plan'!BM6</f>
        <v>800</v>
      </c>
      <c r="BN5" s="265">
        <f>'Sales Plan'!BN6</f>
        <v>800</v>
      </c>
      <c r="BO5" s="265">
        <f>'Sales Plan'!BO6</f>
        <v>800</v>
      </c>
      <c r="BP5" s="265">
        <f>'Sales Plan'!BP6</f>
        <v>800</v>
      </c>
      <c r="BQ5" s="265">
        <f>'Sales Plan'!BQ6</f>
        <v>800</v>
      </c>
      <c r="BR5" s="265">
        <f>'Sales Plan'!BR6</f>
        <v>800</v>
      </c>
      <c r="BS5" s="265">
        <f>'Sales Plan'!BS6</f>
        <v>800</v>
      </c>
      <c r="BT5" s="265">
        <f>'Sales Plan'!BT6</f>
        <v>800</v>
      </c>
      <c r="BU5" s="265">
        <f>'Sales Plan'!BU6</f>
        <v>800</v>
      </c>
      <c r="BV5" s="265">
        <f>'Sales Plan'!BV6</f>
        <v>800</v>
      </c>
      <c r="BW5" s="265">
        <f>'Sales Plan'!BW6</f>
        <v>800</v>
      </c>
      <c r="BX5" s="265">
        <f>'Sales Plan'!BX6</f>
        <v>800</v>
      </c>
      <c r="BY5" s="265">
        <f>'Sales Plan'!BY6</f>
        <v>800</v>
      </c>
      <c r="BZ5" s="265">
        <f>'Sales Plan'!BZ6</f>
        <v>800</v>
      </c>
      <c r="CA5" s="265">
        <f>'Sales Plan'!CA6</f>
        <v>800</v>
      </c>
      <c r="CB5" s="265">
        <f>'Sales Plan'!CB6</f>
        <v>800</v>
      </c>
      <c r="CC5" s="265">
        <f>'Sales Plan'!CC6</f>
        <v>800</v>
      </c>
      <c r="CD5" s="265">
        <f>'Sales Plan'!CD6</f>
        <v>800</v>
      </c>
      <c r="CE5" s="265">
        <f>'Sales Plan'!CE6</f>
        <v>800</v>
      </c>
      <c r="CF5" s="265">
        <f>'Sales Plan'!CF6</f>
        <v>800</v>
      </c>
      <c r="CG5" s="291"/>
      <c r="CH5" s="291"/>
      <c r="CI5" s="291"/>
      <c r="CJ5" s="291"/>
    </row>
    <row r="6" spans="1:88" x14ac:dyDescent="0.15">
      <c r="B6" s="263" t="str">
        <f>'Sales Plan'!A7</f>
        <v>L</v>
      </c>
      <c r="C6" s="6" t="s">
        <v>373</v>
      </c>
      <c r="D6" s="261" t="s">
        <v>54</v>
      </c>
      <c r="E6" s="355">
        <f>'Sales Plan'!E7</f>
        <v>800</v>
      </c>
      <c r="F6" s="355">
        <f>'Sales Plan'!F7</f>
        <v>800</v>
      </c>
      <c r="G6" s="355">
        <f>'Sales Plan'!G7</f>
        <v>800</v>
      </c>
      <c r="H6" s="265">
        <f>'Sales Plan'!H7</f>
        <v>800</v>
      </c>
      <c r="I6" s="265">
        <f>'Sales Plan'!I7</f>
        <v>800</v>
      </c>
      <c r="J6" s="265">
        <f>'Sales Plan'!J7</f>
        <v>800</v>
      </c>
      <c r="K6" s="265">
        <f>'Sales Plan'!K7</f>
        <v>800</v>
      </c>
      <c r="L6" s="265">
        <f>'Sales Plan'!L7</f>
        <v>800</v>
      </c>
      <c r="M6" s="265">
        <f>'Sales Plan'!M7</f>
        <v>800</v>
      </c>
      <c r="N6" s="265">
        <f>'Sales Plan'!N7</f>
        <v>800</v>
      </c>
      <c r="O6" s="265">
        <f>'Sales Plan'!O7</f>
        <v>800</v>
      </c>
      <c r="P6" s="265">
        <f>'Sales Plan'!P7</f>
        <v>800</v>
      </c>
      <c r="Q6" s="265">
        <f>'Sales Plan'!Q7</f>
        <v>800</v>
      </c>
      <c r="R6" s="265">
        <f>'Sales Plan'!R7</f>
        <v>800</v>
      </c>
      <c r="S6" s="265">
        <f>'Sales Plan'!S7</f>
        <v>800</v>
      </c>
      <c r="T6" s="265">
        <f>'Sales Plan'!T7</f>
        <v>800</v>
      </c>
      <c r="U6" s="265">
        <f>'Sales Plan'!U7</f>
        <v>800</v>
      </c>
      <c r="V6" s="265">
        <f>'Sales Plan'!V7</f>
        <v>800</v>
      </c>
      <c r="W6" s="265">
        <f>'Sales Plan'!W7</f>
        <v>800</v>
      </c>
      <c r="X6" s="265">
        <f>'Sales Plan'!X7</f>
        <v>800</v>
      </c>
      <c r="Y6" s="291">
        <f>'Sales Plan'!Y7</f>
        <v>800</v>
      </c>
      <c r="Z6" s="291">
        <f>'Sales Plan'!Z7</f>
        <v>800</v>
      </c>
      <c r="AA6" s="291">
        <f>'Sales Plan'!AA7</f>
        <v>800</v>
      </c>
      <c r="AB6" s="291">
        <f>'Sales Plan'!AB7</f>
        <v>800</v>
      </c>
      <c r="AC6" s="291">
        <f>'Sales Plan'!AC7</f>
        <v>800</v>
      </c>
      <c r="AD6" s="291">
        <f>'Sales Plan'!AD7</f>
        <v>800</v>
      </c>
      <c r="AE6" s="291">
        <f>'Sales Plan'!AE7</f>
        <v>800</v>
      </c>
      <c r="AF6" s="291">
        <f>'Sales Plan'!AF7</f>
        <v>800</v>
      </c>
      <c r="AG6" s="265">
        <f>'Sales Plan'!AG7</f>
        <v>800</v>
      </c>
      <c r="AH6" s="265">
        <f>'Sales Plan'!AH7</f>
        <v>800</v>
      </c>
      <c r="AI6" s="265">
        <f>'Sales Plan'!AI7</f>
        <v>800</v>
      </c>
      <c r="AJ6" s="265">
        <f>'Sales Plan'!AJ7</f>
        <v>800</v>
      </c>
      <c r="AK6" s="265">
        <f>'Sales Plan'!AK7</f>
        <v>800</v>
      </c>
      <c r="AL6" s="265">
        <f>'Sales Plan'!AL7</f>
        <v>800</v>
      </c>
      <c r="AM6" s="265">
        <f>'Sales Plan'!AM7</f>
        <v>800</v>
      </c>
      <c r="AN6" s="265">
        <f>'Sales Plan'!AN7</f>
        <v>800</v>
      </c>
      <c r="AO6" s="265">
        <f>'Sales Plan'!AO7</f>
        <v>800</v>
      </c>
      <c r="AP6" s="265">
        <f>'Sales Plan'!AP7</f>
        <v>800</v>
      </c>
      <c r="AQ6" s="265">
        <f>'Sales Plan'!AQ7</f>
        <v>800</v>
      </c>
      <c r="AR6" s="265">
        <f>'Sales Plan'!AR7</f>
        <v>800</v>
      </c>
      <c r="AS6" s="265">
        <f>'Sales Plan'!AS7</f>
        <v>800</v>
      </c>
      <c r="AT6" s="265">
        <f>'Sales Plan'!AT7</f>
        <v>800</v>
      </c>
      <c r="AU6" s="265">
        <f>'Sales Plan'!AU7</f>
        <v>800</v>
      </c>
      <c r="AV6" s="265">
        <f>'Sales Plan'!AV7</f>
        <v>800</v>
      </c>
      <c r="AW6" s="291">
        <f>'Sales Plan'!AW7</f>
        <v>800</v>
      </c>
      <c r="AX6" s="291">
        <f>'Sales Plan'!AX7</f>
        <v>800</v>
      </c>
      <c r="AY6" s="291">
        <f>'Sales Plan'!AY7</f>
        <v>800</v>
      </c>
      <c r="AZ6" s="291">
        <f>'Sales Plan'!AZ7</f>
        <v>800</v>
      </c>
      <c r="BA6" s="291">
        <f>'Sales Plan'!BA7</f>
        <v>800</v>
      </c>
      <c r="BB6" s="291">
        <f>'Sales Plan'!BB7</f>
        <v>800</v>
      </c>
      <c r="BC6" s="291">
        <f>'Sales Plan'!BC7</f>
        <v>800</v>
      </c>
      <c r="BD6" s="291">
        <f>'Sales Plan'!BD7</f>
        <v>800</v>
      </c>
      <c r="BE6" s="291">
        <f>'Sales Plan'!BE7</f>
        <v>800</v>
      </c>
      <c r="BF6" s="291">
        <f>'Sales Plan'!BF7</f>
        <v>800</v>
      </c>
      <c r="BG6" s="291">
        <f>'Sales Plan'!BG7</f>
        <v>800</v>
      </c>
      <c r="BH6" s="291">
        <f>'Sales Plan'!BH7</f>
        <v>800</v>
      </c>
      <c r="BI6" s="291">
        <f>'Sales Plan'!BI7</f>
        <v>800</v>
      </c>
      <c r="BJ6" s="291">
        <f>'Sales Plan'!BJ7</f>
        <v>800</v>
      </c>
      <c r="BK6" s="291">
        <f>'Sales Plan'!BK7</f>
        <v>800</v>
      </c>
      <c r="BL6" s="291">
        <f>'Sales Plan'!BL7</f>
        <v>800</v>
      </c>
      <c r="BM6" s="265">
        <f>'Sales Plan'!BM7</f>
        <v>800</v>
      </c>
      <c r="BN6" s="265">
        <f>'Sales Plan'!BN7</f>
        <v>800</v>
      </c>
      <c r="BO6" s="265">
        <f>'Sales Plan'!BO7</f>
        <v>800</v>
      </c>
      <c r="BP6" s="265">
        <f>'Sales Plan'!BP7</f>
        <v>800</v>
      </c>
      <c r="BQ6" s="265">
        <f>'Sales Plan'!BQ7</f>
        <v>800</v>
      </c>
      <c r="BR6" s="265">
        <f>'Sales Plan'!BR7</f>
        <v>800</v>
      </c>
      <c r="BS6" s="265">
        <f>'Sales Plan'!BS7</f>
        <v>800</v>
      </c>
      <c r="BT6" s="265">
        <f>'Sales Plan'!BT7</f>
        <v>800</v>
      </c>
      <c r="BU6" s="265">
        <f>'Sales Plan'!BU7</f>
        <v>800</v>
      </c>
      <c r="BV6" s="265">
        <f>'Sales Plan'!BV7</f>
        <v>800</v>
      </c>
      <c r="BW6" s="265">
        <f>'Sales Plan'!BW7</f>
        <v>800</v>
      </c>
      <c r="BX6" s="265">
        <f>'Sales Plan'!BX7</f>
        <v>800</v>
      </c>
      <c r="BY6" s="265">
        <f>'Sales Plan'!BY7</f>
        <v>800</v>
      </c>
      <c r="BZ6" s="265">
        <f>'Sales Plan'!BZ7</f>
        <v>800</v>
      </c>
      <c r="CA6" s="265">
        <f>'Sales Plan'!CA7</f>
        <v>800</v>
      </c>
      <c r="CB6" s="265">
        <f>'Sales Plan'!CB7</f>
        <v>800</v>
      </c>
      <c r="CC6" s="265">
        <f>'Sales Plan'!CC7</f>
        <v>800</v>
      </c>
      <c r="CD6" s="265">
        <f>'Sales Plan'!CD7</f>
        <v>800</v>
      </c>
      <c r="CE6" s="265">
        <f>'Sales Plan'!CE7</f>
        <v>800</v>
      </c>
      <c r="CF6" s="265">
        <f>'Sales Plan'!CF7</f>
        <v>800</v>
      </c>
      <c r="CG6" s="291"/>
      <c r="CH6" s="291"/>
      <c r="CI6" s="291"/>
      <c r="CJ6" s="291"/>
    </row>
    <row r="7" spans="1:88" x14ac:dyDescent="0.15">
      <c r="B7" s="263" t="str">
        <f>'Sales Plan'!A8</f>
        <v>SQFT</v>
      </c>
      <c r="C7" s="6" t="str">
        <f>'Sales Plan'!B8</f>
        <v>Blue-Green Algae</v>
      </c>
      <c r="D7" s="261" t="s">
        <v>54</v>
      </c>
      <c r="E7" s="355">
        <f>'Sales Plan'!E8</f>
        <v>16</v>
      </c>
      <c r="F7" s="355">
        <f>'Sales Plan'!F8</f>
        <v>16</v>
      </c>
      <c r="G7" s="355">
        <f>'Sales Plan'!G8</f>
        <v>16</v>
      </c>
      <c r="H7" s="265">
        <f>'Sales Plan'!H8</f>
        <v>16</v>
      </c>
      <c r="I7" s="265">
        <f>'Sales Plan'!I8</f>
        <v>16</v>
      </c>
      <c r="J7" s="265">
        <f>'Sales Plan'!J8</f>
        <v>16</v>
      </c>
      <c r="K7" s="265">
        <f>'Sales Plan'!K8</f>
        <v>16</v>
      </c>
      <c r="L7" s="265">
        <f>'Sales Plan'!L8</f>
        <v>16</v>
      </c>
      <c r="M7" s="265">
        <f>'Sales Plan'!M8</f>
        <v>16</v>
      </c>
      <c r="N7" s="265">
        <f>'Sales Plan'!N8</f>
        <v>16</v>
      </c>
      <c r="O7" s="265">
        <f>'Sales Plan'!O8</f>
        <v>16</v>
      </c>
      <c r="P7" s="265">
        <f>'Sales Plan'!P8</f>
        <v>16</v>
      </c>
      <c r="Q7" s="265">
        <f>'Sales Plan'!Q8</f>
        <v>16</v>
      </c>
      <c r="R7" s="265">
        <f>'Sales Plan'!R8</f>
        <v>16</v>
      </c>
      <c r="S7" s="265">
        <f>'Sales Plan'!S8</f>
        <v>16</v>
      </c>
      <c r="T7" s="265">
        <f>'Sales Plan'!T8</f>
        <v>16</v>
      </c>
      <c r="U7" s="265">
        <f>'Sales Plan'!U8</f>
        <v>16</v>
      </c>
      <c r="V7" s="265">
        <f>'Sales Plan'!V8</f>
        <v>16</v>
      </c>
      <c r="W7" s="265">
        <f>'Sales Plan'!W8</f>
        <v>16</v>
      </c>
      <c r="X7" s="265">
        <f>'Sales Plan'!X8</f>
        <v>16</v>
      </c>
      <c r="Y7" s="291">
        <f>'Sales Plan'!Y8</f>
        <v>16</v>
      </c>
      <c r="Z7" s="291">
        <f>'Sales Plan'!Z8</f>
        <v>16</v>
      </c>
      <c r="AA7" s="291">
        <f>'Sales Plan'!AA8</f>
        <v>16</v>
      </c>
      <c r="AB7" s="291">
        <f>'Sales Plan'!AB8</f>
        <v>16</v>
      </c>
      <c r="AC7" s="291">
        <f>'Sales Plan'!AC8</f>
        <v>16</v>
      </c>
      <c r="AD7" s="291">
        <f>'Sales Plan'!AD8</f>
        <v>16</v>
      </c>
      <c r="AE7" s="291">
        <f>'Sales Plan'!AE8</f>
        <v>16</v>
      </c>
      <c r="AF7" s="291">
        <f>'Sales Plan'!AF8</f>
        <v>16</v>
      </c>
      <c r="AG7" s="265">
        <f>'Sales Plan'!AG8</f>
        <v>16</v>
      </c>
      <c r="AH7" s="265">
        <f>'Sales Plan'!AH8</f>
        <v>16</v>
      </c>
      <c r="AI7" s="265">
        <f>'Sales Plan'!AI8</f>
        <v>16</v>
      </c>
      <c r="AJ7" s="265">
        <f>'Sales Plan'!AJ8</f>
        <v>16</v>
      </c>
      <c r="AK7" s="265">
        <f>'Sales Plan'!AK8</f>
        <v>16</v>
      </c>
      <c r="AL7" s="265">
        <f>'Sales Plan'!AL8</f>
        <v>16</v>
      </c>
      <c r="AM7" s="265">
        <f>'Sales Plan'!AM8</f>
        <v>16</v>
      </c>
      <c r="AN7" s="265">
        <f>'Sales Plan'!AN8</f>
        <v>16</v>
      </c>
      <c r="AO7" s="265">
        <f>'Sales Plan'!AO8</f>
        <v>16</v>
      </c>
      <c r="AP7" s="265">
        <f>'Sales Plan'!AP8</f>
        <v>16</v>
      </c>
      <c r="AQ7" s="265">
        <f>'Sales Plan'!AQ8</f>
        <v>16</v>
      </c>
      <c r="AR7" s="265">
        <f>'Sales Plan'!AR8</f>
        <v>16</v>
      </c>
      <c r="AS7" s="265">
        <f>'Sales Plan'!AS8</f>
        <v>16</v>
      </c>
      <c r="AT7" s="265">
        <f>'Sales Plan'!AT8</f>
        <v>16</v>
      </c>
      <c r="AU7" s="265">
        <f>'Sales Plan'!AU8</f>
        <v>16</v>
      </c>
      <c r="AV7" s="265">
        <f>'Sales Plan'!AV8</f>
        <v>16</v>
      </c>
      <c r="AW7" s="291">
        <f>'Sales Plan'!AW8</f>
        <v>16</v>
      </c>
      <c r="AX7" s="291">
        <f>'Sales Plan'!AX8</f>
        <v>16</v>
      </c>
      <c r="AY7" s="291">
        <f>'Sales Plan'!AY8</f>
        <v>16</v>
      </c>
      <c r="AZ7" s="291">
        <f>'Sales Plan'!AZ8</f>
        <v>16</v>
      </c>
      <c r="BA7" s="291">
        <f>'Sales Plan'!BA8</f>
        <v>16</v>
      </c>
      <c r="BB7" s="291">
        <f>'Sales Plan'!BB8</f>
        <v>16</v>
      </c>
      <c r="BC7" s="291">
        <f>'Sales Plan'!BC8</f>
        <v>16</v>
      </c>
      <c r="BD7" s="291">
        <f>'Sales Plan'!BD8</f>
        <v>16</v>
      </c>
      <c r="BE7" s="291">
        <f>'Sales Plan'!BE8</f>
        <v>16</v>
      </c>
      <c r="BF7" s="291">
        <f>'Sales Plan'!BF8</f>
        <v>16</v>
      </c>
      <c r="BG7" s="291">
        <f>'Sales Plan'!BG8</f>
        <v>16</v>
      </c>
      <c r="BH7" s="291">
        <f>'Sales Plan'!BH8</f>
        <v>16</v>
      </c>
      <c r="BI7" s="291">
        <f>'Sales Plan'!BI8</f>
        <v>16</v>
      </c>
      <c r="BJ7" s="291">
        <f>'Sales Plan'!BJ8</f>
        <v>16</v>
      </c>
      <c r="BK7" s="291">
        <f>'Sales Plan'!BK8</f>
        <v>16</v>
      </c>
      <c r="BL7" s="291">
        <f>'Sales Plan'!BL8</f>
        <v>16</v>
      </c>
      <c r="BM7" s="265">
        <f>'Sales Plan'!BM8</f>
        <v>16</v>
      </c>
      <c r="BN7" s="265">
        <f>'Sales Plan'!BN8</f>
        <v>16</v>
      </c>
      <c r="BO7" s="265">
        <f>'Sales Plan'!BO8</f>
        <v>16</v>
      </c>
      <c r="BP7" s="265">
        <f>'Sales Plan'!BP8</f>
        <v>16</v>
      </c>
      <c r="BQ7" s="265">
        <f>'Sales Plan'!BQ8</f>
        <v>16</v>
      </c>
      <c r="BR7" s="265">
        <f>'Sales Plan'!BR8</f>
        <v>16</v>
      </c>
      <c r="BS7" s="265">
        <f>'Sales Plan'!BS8</f>
        <v>16</v>
      </c>
      <c r="BT7" s="265">
        <f>'Sales Plan'!BT8</f>
        <v>16</v>
      </c>
      <c r="BU7" s="265">
        <f>'Sales Plan'!BU8</f>
        <v>16</v>
      </c>
      <c r="BV7" s="265">
        <f>'Sales Plan'!BV8</f>
        <v>16</v>
      </c>
      <c r="BW7" s="265">
        <f>'Sales Plan'!BW8</f>
        <v>16</v>
      </c>
      <c r="BX7" s="265">
        <f>'Sales Plan'!BX8</f>
        <v>16</v>
      </c>
      <c r="BY7" s="265">
        <f>'Sales Plan'!BY8</f>
        <v>16</v>
      </c>
      <c r="BZ7" s="265">
        <f>'Sales Plan'!BZ8</f>
        <v>16</v>
      </c>
      <c r="CA7" s="265">
        <f>'Sales Plan'!CA8</f>
        <v>16</v>
      </c>
      <c r="CB7" s="265">
        <f>'Sales Plan'!CB8</f>
        <v>16</v>
      </c>
      <c r="CC7" s="265">
        <f>'Sales Plan'!CC8</f>
        <v>16</v>
      </c>
      <c r="CD7" s="265">
        <f>'Sales Plan'!CD8</f>
        <v>16</v>
      </c>
      <c r="CE7" s="265">
        <f>'Sales Plan'!CE8</f>
        <v>16</v>
      </c>
      <c r="CF7" s="265">
        <f>'Sales Plan'!CF8</f>
        <v>16</v>
      </c>
      <c r="CG7" s="291"/>
      <c r="CH7" s="291"/>
      <c r="CI7" s="291"/>
      <c r="CJ7" s="291"/>
    </row>
    <row r="8" spans="1:88" x14ac:dyDescent="0.15">
      <c r="B8" s="263" t="str">
        <f>'Sales Plan'!A9</f>
        <v>SQFT</v>
      </c>
      <c r="C8" s="6" t="str">
        <f>'Sales Plan'!B9</f>
        <v>Toxic Soil</v>
      </c>
      <c r="D8" s="261" t="s">
        <v>54</v>
      </c>
      <c r="E8" s="355">
        <f>'Sales Plan'!E9</f>
        <v>40</v>
      </c>
      <c r="F8" s="355">
        <f>'Sales Plan'!F9</f>
        <v>40</v>
      </c>
      <c r="G8" s="355">
        <f>'Sales Plan'!G9</f>
        <v>40</v>
      </c>
      <c r="H8" s="265">
        <f>'Sales Plan'!H9</f>
        <v>40</v>
      </c>
      <c r="I8" s="265">
        <f>'Sales Plan'!I9</f>
        <v>40</v>
      </c>
      <c r="J8" s="265">
        <f>'Sales Plan'!J9</f>
        <v>40</v>
      </c>
      <c r="K8" s="265">
        <f>'Sales Plan'!K9</f>
        <v>40</v>
      </c>
      <c r="L8" s="265">
        <f>'Sales Plan'!L9</f>
        <v>40</v>
      </c>
      <c r="M8" s="265">
        <f>'Sales Plan'!M9</f>
        <v>40</v>
      </c>
      <c r="N8" s="265">
        <f>'Sales Plan'!N9</f>
        <v>40</v>
      </c>
      <c r="O8" s="265">
        <f>'Sales Plan'!O9</f>
        <v>40</v>
      </c>
      <c r="P8" s="265">
        <f>'Sales Plan'!P9</f>
        <v>40</v>
      </c>
      <c r="Q8" s="265">
        <f>'Sales Plan'!Q9</f>
        <v>40</v>
      </c>
      <c r="R8" s="265">
        <f>'Sales Plan'!R9</f>
        <v>40</v>
      </c>
      <c r="S8" s="265">
        <f>'Sales Plan'!S9</f>
        <v>40</v>
      </c>
      <c r="T8" s="265">
        <f>'Sales Plan'!T9</f>
        <v>40</v>
      </c>
      <c r="U8" s="265">
        <f>'Sales Plan'!U9</f>
        <v>40</v>
      </c>
      <c r="V8" s="265">
        <f>'Sales Plan'!V9</f>
        <v>40</v>
      </c>
      <c r="W8" s="265">
        <f>'Sales Plan'!W9</f>
        <v>40</v>
      </c>
      <c r="X8" s="265">
        <f>'Sales Plan'!X9</f>
        <v>40</v>
      </c>
      <c r="Y8" s="291">
        <f>'Sales Plan'!Y9</f>
        <v>40</v>
      </c>
      <c r="Z8" s="291">
        <f>'Sales Plan'!Z9</f>
        <v>40</v>
      </c>
      <c r="AA8" s="291">
        <f>'Sales Plan'!AA9</f>
        <v>40</v>
      </c>
      <c r="AB8" s="291">
        <f>'Sales Plan'!AB9</f>
        <v>40</v>
      </c>
      <c r="AC8" s="291">
        <f>'Sales Plan'!AC9</f>
        <v>40</v>
      </c>
      <c r="AD8" s="291">
        <f>'Sales Plan'!AD9</f>
        <v>40</v>
      </c>
      <c r="AE8" s="291">
        <f>'Sales Plan'!AE9</f>
        <v>40</v>
      </c>
      <c r="AF8" s="291">
        <f>'Sales Plan'!AF9</f>
        <v>40</v>
      </c>
      <c r="AG8" s="265">
        <f>'Sales Plan'!AG9</f>
        <v>40</v>
      </c>
      <c r="AH8" s="265">
        <f>'Sales Plan'!AH9</f>
        <v>40</v>
      </c>
      <c r="AI8" s="265">
        <f>'Sales Plan'!AI9</f>
        <v>40</v>
      </c>
      <c r="AJ8" s="265">
        <f>'Sales Plan'!AJ9</f>
        <v>40</v>
      </c>
      <c r="AK8" s="265">
        <f>'Sales Plan'!AK9</f>
        <v>40</v>
      </c>
      <c r="AL8" s="265">
        <f>'Sales Plan'!AL9</f>
        <v>40</v>
      </c>
      <c r="AM8" s="265">
        <f>'Sales Plan'!AM9</f>
        <v>40</v>
      </c>
      <c r="AN8" s="265">
        <f>'Sales Plan'!AN9</f>
        <v>40</v>
      </c>
      <c r="AO8" s="265">
        <f>'Sales Plan'!AO9</f>
        <v>40</v>
      </c>
      <c r="AP8" s="265">
        <f>'Sales Plan'!AP9</f>
        <v>40</v>
      </c>
      <c r="AQ8" s="265">
        <f>'Sales Plan'!AQ9</f>
        <v>40</v>
      </c>
      <c r="AR8" s="265">
        <f>'Sales Plan'!AR9</f>
        <v>40</v>
      </c>
      <c r="AS8" s="265">
        <f>'Sales Plan'!AS9</f>
        <v>40</v>
      </c>
      <c r="AT8" s="265">
        <f>'Sales Plan'!AT9</f>
        <v>40</v>
      </c>
      <c r="AU8" s="265">
        <f>'Sales Plan'!AU9</f>
        <v>40</v>
      </c>
      <c r="AV8" s="265">
        <f>'Sales Plan'!AV9</f>
        <v>40</v>
      </c>
      <c r="AW8" s="291">
        <f>'Sales Plan'!AW9</f>
        <v>40</v>
      </c>
      <c r="AX8" s="291">
        <f>'Sales Plan'!AX9</f>
        <v>40</v>
      </c>
      <c r="AY8" s="291">
        <f>'Sales Plan'!AY9</f>
        <v>40</v>
      </c>
      <c r="AZ8" s="291">
        <f>'Sales Plan'!AZ9</f>
        <v>40</v>
      </c>
      <c r="BA8" s="291">
        <f>'Sales Plan'!BA9</f>
        <v>40</v>
      </c>
      <c r="BB8" s="291">
        <f>'Sales Plan'!BB9</f>
        <v>40</v>
      </c>
      <c r="BC8" s="291">
        <f>'Sales Plan'!BC9</f>
        <v>40</v>
      </c>
      <c r="BD8" s="291">
        <f>'Sales Plan'!BD9</f>
        <v>40</v>
      </c>
      <c r="BE8" s="291">
        <f>'Sales Plan'!BE9</f>
        <v>40</v>
      </c>
      <c r="BF8" s="291">
        <f>'Sales Plan'!BF9</f>
        <v>40</v>
      </c>
      <c r="BG8" s="291">
        <f>'Sales Plan'!BG9</f>
        <v>40</v>
      </c>
      <c r="BH8" s="291">
        <f>'Sales Plan'!BH9</f>
        <v>40</v>
      </c>
      <c r="BI8" s="291">
        <f>'Sales Plan'!BI9</f>
        <v>40</v>
      </c>
      <c r="BJ8" s="291">
        <f>'Sales Plan'!BJ9</f>
        <v>40</v>
      </c>
      <c r="BK8" s="291">
        <f>'Sales Plan'!BK9</f>
        <v>40</v>
      </c>
      <c r="BL8" s="291">
        <f>'Sales Plan'!BL9</f>
        <v>40</v>
      </c>
      <c r="BM8" s="265">
        <f>'Sales Plan'!BM9</f>
        <v>40</v>
      </c>
      <c r="BN8" s="265">
        <f>'Sales Plan'!BN9</f>
        <v>40</v>
      </c>
      <c r="BO8" s="265">
        <f>'Sales Plan'!BO9</f>
        <v>40</v>
      </c>
      <c r="BP8" s="265">
        <f>'Sales Plan'!BP9</f>
        <v>40</v>
      </c>
      <c r="BQ8" s="265">
        <f>'Sales Plan'!BQ9</f>
        <v>40</v>
      </c>
      <c r="BR8" s="265">
        <f>'Sales Plan'!BR9</f>
        <v>40</v>
      </c>
      <c r="BS8" s="265">
        <f>'Sales Plan'!BS9</f>
        <v>40</v>
      </c>
      <c r="BT8" s="265">
        <f>'Sales Plan'!BT9</f>
        <v>40</v>
      </c>
      <c r="BU8" s="265">
        <f>'Sales Plan'!BU9</f>
        <v>40</v>
      </c>
      <c r="BV8" s="265">
        <f>'Sales Plan'!BV9</f>
        <v>40</v>
      </c>
      <c r="BW8" s="265">
        <f>'Sales Plan'!BW9</f>
        <v>40</v>
      </c>
      <c r="BX8" s="265">
        <f>'Sales Plan'!BX9</f>
        <v>40</v>
      </c>
      <c r="BY8" s="265">
        <f>'Sales Plan'!BY9</f>
        <v>40</v>
      </c>
      <c r="BZ8" s="265">
        <f>'Sales Plan'!BZ9</f>
        <v>40</v>
      </c>
      <c r="CA8" s="265">
        <f>'Sales Plan'!CA9</f>
        <v>40</v>
      </c>
      <c r="CB8" s="265">
        <f>'Sales Plan'!CB9</f>
        <v>40</v>
      </c>
      <c r="CC8" s="265">
        <f>'Sales Plan'!CC9</f>
        <v>40</v>
      </c>
      <c r="CD8" s="265">
        <f>'Sales Plan'!CD9</f>
        <v>40</v>
      </c>
      <c r="CE8" s="265">
        <f>'Sales Plan'!CE9</f>
        <v>40</v>
      </c>
      <c r="CF8" s="265">
        <f>'Sales Plan'!CF9</f>
        <v>40</v>
      </c>
      <c r="CG8" s="291"/>
      <c r="CH8" s="291"/>
      <c r="CI8" s="291"/>
      <c r="CJ8" s="291"/>
    </row>
    <row r="9" spans="1:88" x14ac:dyDescent="0.15">
      <c r="B9" s="263" t="str">
        <f>'Sales Plan'!A10</f>
        <v>SQFT</v>
      </c>
      <c r="C9" s="6" t="str">
        <f>'Sales Plan'!B10</f>
        <v>Plant disease</v>
      </c>
      <c r="D9" s="261" t="s">
        <v>54</v>
      </c>
      <c r="E9" s="355">
        <f>'Sales Plan'!E10</f>
        <v>8</v>
      </c>
      <c r="F9" s="355">
        <f>'Sales Plan'!F10</f>
        <v>8</v>
      </c>
      <c r="G9" s="355">
        <f>'Sales Plan'!G10</f>
        <v>8</v>
      </c>
      <c r="H9" s="265">
        <f>'Sales Plan'!H10</f>
        <v>8</v>
      </c>
      <c r="I9" s="265">
        <f>'Sales Plan'!I10</f>
        <v>8</v>
      </c>
      <c r="J9" s="265">
        <f>'Sales Plan'!J10</f>
        <v>8</v>
      </c>
      <c r="K9" s="265">
        <f>'Sales Plan'!K10</f>
        <v>8</v>
      </c>
      <c r="L9" s="265">
        <f>'Sales Plan'!L10</f>
        <v>8</v>
      </c>
      <c r="M9" s="265">
        <f>'Sales Plan'!M10</f>
        <v>8</v>
      </c>
      <c r="N9" s="265">
        <f>'Sales Plan'!N10</f>
        <v>8</v>
      </c>
      <c r="O9" s="265">
        <f>'Sales Plan'!O10</f>
        <v>8</v>
      </c>
      <c r="P9" s="265">
        <f>'Sales Plan'!P10</f>
        <v>8</v>
      </c>
      <c r="Q9" s="265">
        <f>'Sales Plan'!Q10</f>
        <v>8</v>
      </c>
      <c r="R9" s="265">
        <f>'Sales Plan'!R10</f>
        <v>8</v>
      </c>
      <c r="S9" s="265">
        <f>'Sales Plan'!S10</f>
        <v>8</v>
      </c>
      <c r="T9" s="265">
        <f>'Sales Plan'!T10</f>
        <v>8</v>
      </c>
      <c r="U9" s="265">
        <f>'Sales Plan'!U10</f>
        <v>8</v>
      </c>
      <c r="V9" s="265">
        <f>'Sales Plan'!V10</f>
        <v>8</v>
      </c>
      <c r="W9" s="265">
        <f>'Sales Plan'!W10</f>
        <v>8</v>
      </c>
      <c r="X9" s="265">
        <f>'Sales Plan'!X10</f>
        <v>8</v>
      </c>
      <c r="Y9" s="291">
        <f>'Sales Plan'!Y10</f>
        <v>8</v>
      </c>
      <c r="Z9" s="291">
        <f>'Sales Plan'!Z10</f>
        <v>8</v>
      </c>
      <c r="AA9" s="291">
        <f>'Sales Plan'!AA10</f>
        <v>8</v>
      </c>
      <c r="AB9" s="291">
        <f>'Sales Plan'!AB10</f>
        <v>8</v>
      </c>
      <c r="AC9" s="291">
        <f>'Sales Plan'!AC10</f>
        <v>8</v>
      </c>
      <c r="AD9" s="291">
        <f>'Sales Plan'!AD10</f>
        <v>8</v>
      </c>
      <c r="AE9" s="291">
        <f>'Sales Plan'!AE10</f>
        <v>8</v>
      </c>
      <c r="AF9" s="291">
        <f>'Sales Plan'!AF10</f>
        <v>8</v>
      </c>
      <c r="AG9" s="265">
        <f>'Sales Plan'!AG10</f>
        <v>8</v>
      </c>
      <c r="AH9" s="265">
        <f>'Sales Plan'!AH10</f>
        <v>8</v>
      </c>
      <c r="AI9" s="265">
        <f>'Sales Plan'!AI10</f>
        <v>8</v>
      </c>
      <c r="AJ9" s="265">
        <f>'Sales Plan'!AJ10</f>
        <v>8</v>
      </c>
      <c r="AK9" s="265">
        <f>'Sales Plan'!AK10</f>
        <v>8</v>
      </c>
      <c r="AL9" s="265">
        <f>'Sales Plan'!AL10</f>
        <v>8</v>
      </c>
      <c r="AM9" s="265">
        <f>'Sales Plan'!AM10</f>
        <v>8</v>
      </c>
      <c r="AN9" s="265">
        <f>'Sales Plan'!AN10</f>
        <v>8</v>
      </c>
      <c r="AO9" s="265">
        <f>'Sales Plan'!AO10</f>
        <v>8</v>
      </c>
      <c r="AP9" s="265">
        <f>'Sales Plan'!AP10</f>
        <v>8</v>
      </c>
      <c r="AQ9" s="265">
        <f>'Sales Plan'!AQ10</f>
        <v>8</v>
      </c>
      <c r="AR9" s="265">
        <f>'Sales Plan'!AR10</f>
        <v>8</v>
      </c>
      <c r="AS9" s="265">
        <f>'Sales Plan'!AS10</f>
        <v>8</v>
      </c>
      <c r="AT9" s="265">
        <f>'Sales Plan'!AT10</f>
        <v>8</v>
      </c>
      <c r="AU9" s="265">
        <f>'Sales Plan'!AU10</f>
        <v>8</v>
      </c>
      <c r="AV9" s="265">
        <f>'Sales Plan'!AV10</f>
        <v>8</v>
      </c>
      <c r="AW9" s="291">
        <f>'Sales Plan'!AW10</f>
        <v>8</v>
      </c>
      <c r="AX9" s="291">
        <f>'Sales Plan'!AX10</f>
        <v>8</v>
      </c>
      <c r="AY9" s="291">
        <f>'Sales Plan'!AY10</f>
        <v>8</v>
      </c>
      <c r="AZ9" s="291">
        <f>'Sales Plan'!AZ10</f>
        <v>8</v>
      </c>
      <c r="BA9" s="291">
        <f>'Sales Plan'!BA10</f>
        <v>8</v>
      </c>
      <c r="BB9" s="291">
        <f>'Sales Plan'!BB10</f>
        <v>8</v>
      </c>
      <c r="BC9" s="291">
        <f>'Sales Plan'!BC10</f>
        <v>8</v>
      </c>
      <c r="BD9" s="291">
        <f>'Sales Plan'!BD10</f>
        <v>8</v>
      </c>
      <c r="BE9" s="291">
        <f>'Sales Plan'!BE10</f>
        <v>8</v>
      </c>
      <c r="BF9" s="291">
        <f>'Sales Plan'!BF10</f>
        <v>8</v>
      </c>
      <c r="BG9" s="291">
        <f>'Sales Plan'!BG10</f>
        <v>8</v>
      </c>
      <c r="BH9" s="291">
        <f>'Sales Plan'!BH10</f>
        <v>8</v>
      </c>
      <c r="BI9" s="291">
        <f>'Sales Plan'!BI10</f>
        <v>8</v>
      </c>
      <c r="BJ9" s="291">
        <f>'Sales Plan'!BJ10</f>
        <v>8</v>
      </c>
      <c r="BK9" s="291">
        <f>'Sales Plan'!BK10</f>
        <v>8</v>
      </c>
      <c r="BL9" s="291">
        <f>'Sales Plan'!BL10</f>
        <v>8</v>
      </c>
      <c r="BM9" s="265">
        <f>'Sales Plan'!BM10</f>
        <v>8</v>
      </c>
      <c r="BN9" s="265">
        <f>'Sales Plan'!BN10</f>
        <v>8</v>
      </c>
      <c r="BO9" s="265">
        <f>'Sales Plan'!BO10</f>
        <v>8</v>
      </c>
      <c r="BP9" s="265">
        <f>'Sales Plan'!BP10</f>
        <v>8</v>
      </c>
      <c r="BQ9" s="265">
        <f>'Sales Plan'!BQ10</f>
        <v>8</v>
      </c>
      <c r="BR9" s="265">
        <f>'Sales Plan'!BR10</f>
        <v>8</v>
      </c>
      <c r="BS9" s="265">
        <f>'Sales Plan'!BS10</f>
        <v>8</v>
      </c>
      <c r="BT9" s="265">
        <f>'Sales Plan'!BT10</f>
        <v>8</v>
      </c>
      <c r="BU9" s="265">
        <f>'Sales Plan'!BU10</f>
        <v>8</v>
      </c>
      <c r="BV9" s="265">
        <f>'Sales Plan'!BV10</f>
        <v>8</v>
      </c>
      <c r="BW9" s="265">
        <f>'Sales Plan'!BW10</f>
        <v>8</v>
      </c>
      <c r="BX9" s="265">
        <f>'Sales Plan'!BX10</f>
        <v>8</v>
      </c>
      <c r="BY9" s="265">
        <f>'Sales Plan'!BY10</f>
        <v>8</v>
      </c>
      <c r="BZ9" s="265">
        <f>'Sales Plan'!BZ10</f>
        <v>8</v>
      </c>
      <c r="CA9" s="265">
        <f>'Sales Plan'!CA10</f>
        <v>8</v>
      </c>
      <c r="CB9" s="265">
        <f>'Sales Plan'!CB10</f>
        <v>8</v>
      </c>
      <c r="CC9" s="265">
        <f>'Sales Plan'!CC10</f>
        <v>8</v>
      </c>
      <c r="CD9" s="265">
        <f>'Sales Plan'!CD10</f>
        <v>8</v>
      </c>
      <c r="CE9" s="265">
        <f>'Sales Plan'!CE10</f>
        <v>8</v>
      </c>
      <c r="CF9" s="265">
        <f>'Sales Plan'!CF10</f>
        <v>8</v>
      </c>
      <c r="CG9" s="291"/>
      <c r="CH9" s="291"/>
      <c r="CI9" s="291"/>
      <c r="CJ9" s="291"/>
    </row>
    <row r="10" spans="1:88" x14ac:dyDescent="0.15">
      <c r="B10" s="263" t="str">
        <f>'Sales Plan'!A11</f>
        <v>SQFT</v>
      </c>
      <c r="C10" s="6" t="str">
        <f>'Sales Plan'!B11</f>
        <v>Oil Spill Cleanup</v>
      </c>
      <c r="D10" s="261" t="s">
        <v>54</v>
      </c>
      <c r="E10" s="390">
        <f>'Sales Plan'!E11</f>
        <v>80</v>
      </c>
      <c r="F10" s="390">
        <f>'Sales Plan'!F11</f>
        <v>80</v>
      </c>
      <c r="G10" s="390">
        <f>'Sales Plan'!G11</f>
        <v>80</v>
      </c>
      <c r="H10" s="265">
        <f>'Sales Plan'!H11</f>
        <v>80</v>
      </c>
      <c r="I10" s="265">
        <f>'Sales Plan'!I11</f>
        <v>80</v>
      </c>
      <c r="J10" s="265">
        <f>'Sales Plan'!J11</f>
        <v>80</v>
      </c>
      <c r="K10" s="265">
        <f>'Sales Plan'!K11</f>
        <v>80</v>
      </c>
      <c r="L10" s="265">
        <f>'Sales Plan'!L11</f>
        <v>80</v>
      </c>
      <c r="M10" s="265">
        <f>'Sales Plan'!M11</f>
        <v>80</v>
      </c>
      <c r="N10" s="265">
        <f>'Sales Plan'!N11</f>
        <v>80</v>
      </c>
      <c r="O10" s="265">
        <f>'Sales Plan'!O11</f>
        <v>80</v>
      </c>
      <c r="P10" s="265">
        <f>'Sales Plan'!P11</f>
        <v>80</v>
      </c>
      <c r="Q10" s="265">
        <f>'Sales Plan'!Q11</f>
        <v>80</v>
      </c>
      <c r="R10" s="265">
        <f>'Sales Plan'!R11</f>
        <v>80</v>
      </c>
      <c r="S10" s="265">
        <f>'Sales Plan'!S11</f>
        <v>80</v>
      </c>
      <c r="T10" s="265">
        <f>'Sales Plan'!T11</f>
        <v>80</v>
      </c>
      <c r="U10" s="265">
        <f>'Sales Plan'!U11</f>
        <v>80</v>
      </c>
      <c r="V10" s="265">
        <f>'Sales Plan'!V11</f>
        <v>80</v>
      </c>
      <c r="W10" s="265">
        <f>'Sales Plan'!W11</f>
        <v>80</v>
      </c>
      <c r="X10" s="265">
        <f>'Sales Plan'!X11</f>
        <v>80</v>
      </c>
      <c r="Y10" s="291">
        <f>'Sales Plan'!Y11</f>
        <v>80</v>
      </c>
      <c r="Z10" s="291">
        <f>'Sales Plan'!Z11</f>
        <v>80</v>
      </c>
      <c r="AA10" s="291">
        <f>'Sales Plan'!AA11</f>
        <v>80</v>
      </c>
      <c r="AB10" s="291">
        <f>'Sales Plan'!AB11</f>
        <v>80</v>
      </c>
      <c r="AC10" s="291">
        <f>'Sales Plan'!AC11</f>
        <v>80</v>
      </c>
      <c r="AD10" s="291">
        <f>'Sales Plan'!AD11</f>
        <v>80</v>
      </c>
      <c r="AE10" s="291">
        <f>'Sales Plan'!AE11</f>
        <v>80</v>
      </c>
      <c r="AF10" s="291">
        <f>'Sales Plan'!AF11</f>
        <v>80</v>
      </c>
      <c r="AG10" s="265">
        <f>'Sales Plan'!AG11</f>
        <v>80</v>
      </c>
      <c r="AH10" s="265">
        <f>'Sales Plan'!AH11</f>
        <v>80</v>
      </c>
      <c r="AI10" s="265">
        <f>'Sales Plan'!AI11</f>
        <v>80</v>
      </c>
      <c r="AJ10" s="265">
        <f>'Sales Plan'!AJ11</f>
        <v>80</v>
      </c>
      <c r="AK10" s="265">
        <f>'Sales Plan'!AK11</f>
        <v>80</v>
      </c>
      <c r="AL10" s="265">
        <f>'Sales Plan'!AL11</f>
        <v>80</v>
      </c>
      <c r="AM10" s="265">
        <f>'Sales Plan'!AM11</f>
        <v>80</v>
      </c>
      <c r="AN10" s="265">
        <f>'Sales Plan'!AN11</f>
        <v>80</v>
      </c>
      <c r="AO10" s="265">
        <f>'Sales Plan'!AO11</f>
        <v>80</v>
      </c>
      <c r="AP10" s="265">
        <f>'Sales Plan'!AP11</f>
        <v>80</v>
      </c>
      <c r="AQ10" s="265">
        <f>'Sales Plan'!AQ11</f>
        <v>80</v>
      </c>
      <c r="AR10" s="265">
        <f>'Sales Plan'!AR11</f>
        <v>80</v>
      </c>
      <c r="AS10" s="265">
        <f>'Sales Plan'!AS11</f>
        <v>80</v>
      </c>
      <c r="AT10" s="265">
        <f>'Sales Plan'!AT11</f>
        <v>80</v>
      </c>
      <c r="AU10" s="265">
        <f>'Sales Plan'!AU11</f>
        <v>80</v>
      </c>
      <c r="AV10" s="265">
        <f>'Sales Plan'!AV11</f>
        <v>80</v>
      </c>
      <c r="AW10" s="291">
        <f>'Sales Plan'!AW11</f>
        <v>80</v>
      </c>
      <c r="AX10" s="291">
        <f>'Sales Plan'!AX11</f>
        <v>80</v>
      </c>
      <c r="AY10" s="291">
        <f>'Sales Plan'!AY11</f>
        <v>80</v>
      </c>
      <c r="AZ10" s="291">
        <f>'Sales Plan'!AZ11</f>
        <v>80</v>
      </c>
      <c r="BA10" s="291">
        <f>'Sales Plan'!BA11</f>
        <v>80</v>
      </c>
      <c r="BB10" s="291">
        <f>'Sales Plan'!BB11</f>
        <v>80</v>
      </c>
      <c r="BC10" s="291">
        <f>'Sales Plan'!BC11</f>
        <v>80</v>
      </c>
      <c r="BD10" s="291">
        <f>'Sales Plan'!BD11</f>
        <v>80</v>
      </c>
      <c r="BE10" s="291">
        <f>'Sales Plan'!BE11</f>
        <v>80</v>
      </c>
      <c r="BF10" s="291">
        <f>'Sales Plan'!BF11</f>
        <v>80</v>
      </c>
      <c r="BG10" s="291">
        <f>'Sales Plan'!BG11</f>
        <v>80</v>
      </c>
      <c r="BH10" s="291">
        <f>'Sales Plan'!BH11</f>
        <v>80</v>
      </c>
      <c r="BI10" s="291">
        <f>'Sales Plan'!BI11</f>
        <v>80</v>
      </c>
      <c r="BJ10" s="291">
        <f>'Sales Plan'!BJ11</f>
        <v>80</v>
      </c>
      <c r="BK10" s="291">
        <f>'Sales Plan'!BK11</f>
        <v>80</v>
      </c>
      <c r="BL10" s="291">
        <f>'Sales Plan'!BL11</f>
        <v>80</v>
      </c>
      <c r="BM10" s="265">
        <f>'Sales Plan'!BM11</f>
        <v>80</v>
      </c>
      <c r="BN10" s="265">
        <f>'Sales Plan'!BN11</f>
        <v>80</v>
      </c>
      <c r="BO10" s="265">
        <f>'Sales Plan'!BO11</f>
        <v>80</v>
      </c>
      <c r="BP10" s="265">
        <f>'Sales Plan'!BP11</f>
        <v>80</v>
      </c>
      <c r="BQ10" s="265">
        <f>'Sales Plan'!BQ11</f>
        <v>80</v>
      </c>
      <c r="BR10" s="265">
        <f>'Sales Plan'!BR11</f>
        <v>80</v>
      </c>
      <c r="BS10" s="265">
        <f>'Sales Plan'!BS11</f>
        <v>80</v>
      </c>
      <c r="BT10" s="265">
        <f>'Sales Plan'!BT11</f>
        <v>80</v>
      </c>
      <c r="BU10" s="265">
        <f>'Sales Plan'!BU11</f>
        <v>80</v>
      </c>
      <c r="BV10" s="265">
        <f>'Sales Plan'!BV11</f>
        <v>80</v>
      </c>
      <c r="BW10" s="265">
        <f>'Sales Plan'!BW11</f>
        <v>80</v>
      </c>
      <c r="BX10" s="265">
        <f>'Sales Plan'!BX11</f>
        <v>80</v>
      </c>
      <c r="BY10" s="265">
        <f>'Sales Plan'!BY11</f>
        <v>80</v>
      </c>
      <c r="BZ10" s="265">
        <f>'Sales Plan'!BZ11</f>
        <v>80</v>
      </c>
      <c r="CA10" s="265">
        <f>'Sales Plan'!CA11</f>
        <v>80</v>
      </c>
      <c r="CB10" s="265">
        <f>'Sales Plan'!CB11</f>
        <v>80</v>
      </c>
      <c r="CC10" s="265">
        <f>'Sales Plan'!CC11</f>
        <v>80</v>
      </c>
      <c r="CD10" s="265">
        <f>'Sales Plan'!CD11</f>
        <v>80</v>
      </c>
      <c r="CE10" s="265">
        <f>'Sales Plan'!CE11</f>
        <v>80</v>
      </c>
      <c r="CF10" s="265">
        <f>'Sales Plan'!CF11</f>
        <v>80</v>
      </c>
      <c r="CG10" s="291"/>
      <c r="CH10" s="291"/>
      <c r="CI10" s="291"/>
      <c r="CJ10" s="291"/>
    </row>
    <row r="11" spans="1:88" x14ac:dyDescent="0.15">
      <c r="C11" s="6" t="s">
        <v>29</v>
      </c>
      <c r="E11" s="266">
        <f t="shared" ref="E11:G11" si="0">SUM(E4:E10)</f>
        <v>1844</v>
      </c>
      <c r="F11" s="266">
        <f t="shared" si="0"/>
        <v>1844</v>
      </c>
      <c r="G11" s="266">
        <f t="shared" si="0"/>
        <v>1844</v>
      </c>
      <c r="H11" s="266">
        <f t="shared" ref="H11:W11" si="1">SUM(H4:H10)</f>
        <v>1844</v>
      </c>
      <c r="I11" s="266">
        <f t="shared" si="1"/>
        <v>1844</v>
      </c>
      <c r="J11" s="266">
        <f t="shared" si="1"/>
        <v>1844</v>
      </c>
      <c r="K11" s="266">
        <f t="shared" si="1"/>
        <v>1844</v>
      </c>
      <c r="L11" s="266">
        <f t="shared" si="1"/>
        <v>1844</v>
      </c>
      <c r="M11" s="266">
        <f t="shared" si="1"/>
        <v>1844</v>
      </c>
      <c r="N11" s="266">
        <f t="shared" si="1"/>
        <v>1844</v>
      </c>
      <c r="O11" s="266">
        <f t="shared" si="1"/>
        <v>1844</v>
      </c>
      <c r="P11" s="266">
        <f t="shared" si="1"/>
        <v>1844</v>
      </c>
      <c r="Q11" s="266">
        <f t="shared" si="1"/>
        <v>1844</v>
      </c>
      <c r="R11" s="266">
        <f t="shared" si="1"/>
        <v>1844</v>
      </c>
      <c r="S11" s="266">
        <f t="shared" si="1"/>
        <v>1844</v>
      </c>
      <c r="T11" s="266">
        <f t="shared" si="1"/>
        <v>1844</v>
      </c>
      <c r="U11" s="266">
        <f t="shared" si="1"/>
        <v>1844</v>
      </c>
      <c r="V11" s="266">
        <f t="shared" si="1"/>
        <v>1844</v>
      </c>
      <c r="W11" s="266">
        <f t="shared" si="1"/>
        <v>1844</v>
      </c>
      <c r="X11" s="266">
        <f t="shared" ref="X11:CF11" si="2">SUM(X4:X10)</f>
        <v>1844</v>
      </c>
      <c r="Y11" s="266">
        <f t="shared" si="2"/>
        <v>1844</v>
      </c>
      <c r="Z11" s="266">
        <f t="shared" si="2"/>
        <v>1844</v>
      </c>
      <c r="AA11" s="266">
        <f t="shared" si="2"/>
        <v>1844</v>
      </c>
      <c r="AB11" s="266">
        <f t="shared" si="2"/>
        <v>1844</v>
      </c>
      <c r="AC11" s="266">
        <f t="shared" si="2"/>
        <v>1844</v>
      </c>
      <c r="AD11" s="266">
        <f t="shared" si="2"/>
        <v>1844</v>
      </c>
      <c r="AE11" s="266">
        <f t="shared" si="2"/>
        <v>1844</v>
      </c>
      <c r="AF11" s="266">
        <f t="shared" si="2"/>
        <v>1844</v>
      </c>
      <c r="AG11" s="266">
        <f t="shared" si="2"/>
        <v>1844</v>
      </c>
      <c r="AH11" s="266">
        <f t="shared" si="2"/>
        <v>1844</v>
      </c>
      <c r="AI11" s="266">
        <f t="shared" si="2"/>
        <v>1844</v>
      </c>
      <c r="AJ11" s="266">
        <f t="shared" si="2"/>
        <v>1844</v>
      </c>
      <c r="AK11" s="266">
        <f t="shared" si="2"/>
        <v>1844</v>
      </c>
      <c r="AL11" s="266">
        <f t="shared" si="2"/>
        <v>1844</v>
      </c>
      <c r="AM11" s="266">
        <f t="shared" si="2"/>
        <v>1844</v>
      </c>
      <c r="AN11" s="266">
        <f t="shared" si="2"/>
        <v>1844</v>
      </c>
      <c r="AO11" s="266">
        <f t="shared" si="2"/>
        <v>1844</v>
      </c>
      <c r="AP11" s="266">
        <f t="shared" si="2"/>
        <v>1844</v>
      </c>
      <c r="AQ11" s="266">
        <f t="shared" si="2"/>
        <v>1844</v>
      </c>
      <c r="AR11" s="266">
        <f t="shared" si="2"/>
        <v>1844</v>
      </c>
      <c r="AS11" s="266">
        <f t="shared" si="2"/>
        <v>1844</v>
      </c>
      <c r="AT11" s="266">
        <f t="shared" si="2"/>
        <v>1844</v>
      </c>
      <c r="AU11" s="266">
        <f t="shared" si="2"/>
        <v>1844</v>
      </c>
      <c r="AV11" s="266">
        <f t="shared" si="2"/>
        <v>1844</v>
      </c>
      <c r="AW11" s="266">
        <f t="shared" si="2"/>
        <v>1844</v>
      </c>
      <c r="AX11" s="266">
        <f t="shared" si="2"/>
        <v>1844</v>
      </c>
      <c r="AY11" s="266">
        <f t="shared" si="2"/>
        <v>1844</v>
      </c>
      <c r="AZ11" s="266">
        <f t="shared" si="2"/>
        <v>1844</v>
      </c>
      <c r="BA11" s="266">
        <f t="shared" si="2"/>
        <v>1844</v>
      </c>
      <c r="BB11" s="266">
        <f t="shared" si="2"/>
        <v>1844</v>
      </c>
      <c r="BC11" s="266">
        <f t="shared" si="2"/>
        <v>1844</v>
      </c>
      <c r="BD11" s="266">
        <f t="shared" si="2"/>
        <v>1844</v>
      </c>
      <c r="BE11" s="266">
        <f t="shared" si="2"/>
        <v>1844</v>
      </c>
      <c r="BF11" s="266">
        <f t="shared" si="2"/>
        <v>1844</v>
      </c>
      <c r="BG11" s="266">
        <f t="shared" si="2"/>
        <v>1844</v>
      </c>
      <c r="BH11" s="266">
        <f t="shared" si="2"/>
        <v>1844</v>
      </c>
      <c r="BI11" s="266">
        <f t="shared" si="2"/>
        <v>1844</v>
      </c>
      <c r="BJ11" s="266">
        <f t="shared" si="2"/>
        <v>1844</v>
      </c>
      <c r="BK11" s="266">
        <f t="shared" si="2"/>
        <v>1844</v>
      </c>
      <c r="BL11" s="266">
        <f t="shared" si="2"/>
        <v>1844</v>
      </c>
      <c r="BM11" s="266">
        <f t="shared" si="2"/>
        <v>1844</v>
      </c>
      <c r="BN11" s="266">
        <f t="shared" si="2"/>
        <v>1844</v>
      </c>
      <c r="BO11" s="266">
        <f t="shared" si="2"/>
        <v>1844</v>
      </c>
      <c r="BP11" s="266">
        <f t="shared" si="2"/>
        <v>1844</v>
      </c>
      <c r="BQ11" s="266">
        <f t="shared" si="2"/>
        <v>1844</v>
      </c>
      <c r="BR11" s="266">
        <f t="shared" si="2"/>
        <v>1844</v>
      </c>
      <c r="BS11" s="266">
        <f t="shared" si="2"/>
        <v>1844</v>
      </c>
      <c r="BT11" s="266">
        <f t="shared" si="2"/>
        <v>1844</v>
      </c>
      <c r="BU11" s="266">
        <f t="shared" si="2"/>
        <v>1844</v>
      </c>
      <c r="BV11" s="266">
        <f t="shared" si="2"/>
        <v>1844</v>
      </c>
      <c r="BW11" s="266">
        <f t="shared" si="2"/>
        <v>1844</v>
      </c>
      <c r="BX11" s="266">
        <f t="shared" si="2"/>
        <v>1844</v>
      </c>
      <c r="BY11" s="266">
        <f t="shared" si="2"/>
        <v>1844</v>
      </c>
      <c r="BZ11" s="266">
        <f t="shared" si="2"/>
        <v>1844</v>
      </c>
      <c r="CA11" s="266">
        <f t="shared" si="2"/>
        <v>1844</v>
      </c>
      <c r="CB11" s="266">
        <f t="shared" si="2"/>
        <v>1844</v>
      </c>
      <c r="CC11" s="266">
        <f t="shared" si="2"/>
        <v>1844</v>
      </c>
      <c r="CD11" s="266">
        <f t="shared" si="2"/>
        <v>1844</v>
      </c>
      <c r="CE11" s="266">
        <f t="shared" si="2"/>
        <v>1844</v>
      </c>
      <c r="CF11" s="266">
        <f t="shared" si="2"/>
        <v>1844</v>
      </c>
      <c r="CG11" s="292"/>
      <c r="CH11" s="292"/>
      <c r="CI11" s="292"/>
      <c r="CJ11" s="292"/>
    </row>
    <row r="12" spans="1:88" x14ac:dyDescent="0.15">
      <c r="E12" s="4"/>
      <c r="F12" s="4"/>
      <c r="G12" s="4"/>
      <c r="H12" s="267"/>
      <c r="I12" s="267"/>
      <c r="J12" s="267"/>
      <c r="K12" s="267"/>
      <c r="L12" s="267"/>
      <c r="M12" s="267"/>
      <c r="N12" s="267"/>
      <c r="O12" s="267"/>
      <c r="P12" s="267"/>
      <c r="Q12" s="267"/>
      <c r="R12" s="267"/>
      <c r="S12" s="267"/>
      <c r="T12" s="267"/>
      <c r="U12" s="267"/>
      <c r="V12" s="267"/>
      <c r="W12" s="267"/>
      <c r="X12" s="267"/>
      <c r="Y12" s="292"/>
      <c r="Z12" s="292"/>
      <c r="AA12" s="292"/>
      <c r="AB12" s="292"/>
      <c r="AC12" s="292"/>
      <c r="AD12" s="292"/>
      <c r="AE12" s="292"/>
      <c r="AF12" s="292"/>
      <c r="AG12" s="267"/>
      <c r="AH12" s="267"/>
      <c r="AI12" s="267"/>
      <c r="AJ12" s="267"/>
      <c r="AK12" s="267"/>
      <c r="AL12" s="267"/>
      <c r="AM12" s="267"/>
      <c r="AN12" s="267"/>
      <c r="AO12" s="267"/>
      <c r="AP12" s="267"/>
      <c r="AQ12" s="267"/>
      <c r="AR12" s="267"/>
      <c r="AS12" s="267"/>
      <c r="AT12" s="267"/>
      <c r="AU12" s="267"/>
      <c r="AV12" s="267"/>
      <c r="AW12" s="292"/>
      <c r="AX12" s="292"/>
      <c r="AY12" s="292"/>
      <c r="AZ12" s="292"/>
      <c r="BA12" s="292"/>
      <c r="BB12" s="292"/>
      <c r="BC12" s="292"/>
      <c r="BD12" s="292"/>
      <c r="BE12" s="292"/>
      <c r="BF12" s="292"/>
      <c r="BG12" s="292"/>
      <c r="BH12" s="292"/>
      <c r="BI12" s="292"/>
      <c r="BJ12" s="292"/>
      <c r="BK12" s="292"/>
      <c r="BL12" s="292"/>
      <c r="BM12" s="267"/>
      <c r="BN12" s="267"/>
      <c r="BO12" s="267"/>
      <c r="BP12" s="267"/>
      <c r="BQ12" s="267"/>
      <c r="BR12" s="267"/>
      <c r="BS12" s="267"/>
      <c r="BT12" s="267"/>
      <c r="BU12" s="267"/>
      <c r="BV12" s="267"/>
      <c r="BW12" s="267"/>
      <c r="BX12" s="267"/>
      <c r="BY12" s="267"/>
      <c r="BZ12" s="267"/>
      <c r="CA12" s="267"/>
      <c r="CB12" s="267"/>
      <c r="CC12" s="292"/>
      <c r="CD12" s="292"/>
      <c r="CE12" s="292"/>
      <c r="CF12" s="292"/>
      <c r="CG12" s="292"/>
      <c r="CH12" s="292"/>
      <c r="CI12" s="292"/>
      <c r="CJ12" s="292"/>
    </row>
    <row r="13" spans="1:88" s="11" customFormat="1" x14ac:dyDescent="0.15">
      <c r="A13" s="5"/>
      <c r="B13" s="6"/>
      <c r="C13" s="78" t="s">
        <v>151</v>
      </c>
      <c r="D13" s="10"/>
      <c r="E13" s="391">
        <f>E11</f>
        <v>1844</v>
      </c>
      <c r="F13" s="391">
        <f>E13+F11</f>
        <v>3688</v>
      </c>
      <c r="G13" s="391">
        <f>F13+G11</f>
        <v>5532</v>
      </c>
      <c r="H13" s="391">
        <f>G13+H11</f>
        <v>7376</v>
      </c>
      <c r="I13" s="335">
        <f>I11+H13</f>
        <v>9220</v>
      </c>
      <c r="J13" s="335">
        <f t="shared" ref="J13:AB13" si="3">J11+I13</f>
        <v>11064</v>
      </c>
      <c r="K13" s="335">
        <f t="shared" si="3"/>
        <v>12908</v>
      </c>
      <c r="L13" s="335">
        <f t="shared" si="3"/>
        <v>14752</v>
      </c>
      <c r="M13" s="335">
        <f t="shared" si="3"/>
        <v>16596</v>
      </c>
      <c r="N13" s="335">
        <f t="shared" si="3"/>
        <v>18440</v>
      </c>
      <c r="O13" s="335">
        <f t="shared" si="3"/>
        <v>20284</v>
      </c>
      <c r="P13" s="335">
        <f t="shared" si="3"/>
        <v>22128</v>
      </c>
      <c r="Q13" s="335">
        <f t="shared" si="3"/>
        <v>23972</v>
      </c>
      <c r="R13" s="335">
        <f t="shared" si="3"/>
        <v>25816</v>
      </c>
      <c r="S13" s="335">
        <f t="shared" si="3"/>
        <v>27660</v>
      </c>
      <c r="T13" s="335">
        <f t="shared" si="3"/>
        <v>29504</v>
      </c>
      <c r="U13" s="335">
        <f t="shared" si="3"/>
        <v>31348</v>
      </c>
      <c r="V13" s="335">
        <f t="shared" si="3"/>
        <v>33192</v>
      </c>
      <c r="W13" s="335">
        <f t="shared" si="3"/>
        <v>35036</v>
      </c>
      <c r="X13" s="335">
        <f t="shared" si="3"/>
        <v>36880</v>
      </c>
      <c r="Y13" s="335">
        <f t="shared" si="3"/>
        <v>38724</v>
      </c>
      <c r="Z13" s="335">
        <f t="shared" si="3"/>
        <v>40568</v>
      </c>
      <c r="AA13" s="335">
        <f t="shared" si="3"/>
        <v>42412</v>
      </c>
      <c r="AB13" s="335">
        <f t="shared" si="3"/>
        <v>44256</v>
      </c>
      <c r="AC13" s="335">
        <f t="shared" ref="AC13" si="4">AC11+AB13</f>
        <v>46100</v>
      </c>
      <c r="AD13" s="335">
        <f t="shared" ref="AD13" si="5">AD11+AC13</f>
        <v>47944</v>
      </c>
      <c r="AE13" s="335">
        <f t="shared" ref="AE13" si="6">AE11+AD13</f>
        <v>49788</v>
      </c>
      <c r="AF13" s="335">
        <f t="shared" ref="AF13" si="7">AF11+AE13</f>
        <v>51632</v>
      </c>
      <c r="AG13" s="335">
        <f>AG11+AF13</f>
        <v>53476</v>
      </c>
      <c r="AH13" s="335">
        <f t="shared" ref="AH13" si="8">AH11+AG13</f>
        <v>55320</v>
      </c>
      <c r="AI13" s="335">
        <f t="shared" ref="AI13" si="9">AI11+AH13</f>
        <v>57164</v>
      </c>
      <c r="AJ13" s="335">
        <f t="shared" ref="AJ13" si="10">AJ11+AI13</f>
        <v>59008</v>
      </c>
      <c r="AK13" s="335">
        <f t="shared" ref="AK13" si="11">AK11+AJ13</f>
        <v>60852</v>
      </c>
      <c r="AL13" s="335">
        <f t="shared" ref="AL13" si="12">AL11+AK13</f>
        <v>62696</v>
      </c>
      <c r="AM13" s="335">
        <f t="shared" ref="AM13" si="13">AM11+AL13</f>
        <v>64540</v>
      </c>
      <c r="AN13" s="335">
        <f t="shared" ref="AN13" si="14">AN11+AM13</f>
        <v>66384</v>
      </c>
      <c r="AO13" s="335">
        <f t="shared" ref="AO13" si="15">AO11+AN13</f>
        <v>68228</v>
      </c>
      <c r="AP13" s="335">
        <f t="shared" ref="AP13" si="16">AP11+AO13</f>
        <v>70072</v>
      </c>
      <c r="AQ13" s="335">
        <f t="shared" ref="AQ13" si="17">AQ11+AP13</f>
        <v>71916</v>
      </c>
      <c r="AR13" s="335">
        <f t="shared" ref="AR13" si="18">AR11+AQ13</f>
        <v>73760</v>
      </c>
      <c r="AS13" s="335">
        <f t="shared" ref="AS13" si="19">AS11+AR13</f>
        <v>75604</v>
      </c>
      <c r="AT13" s="335">
        <f t="shared" ref="AT13" si="20">AT11+AS13</f>
        <v>77448</v>
      </c>
      <c r="AU13" s="335">
        <f t="shared" ref="AU13" si="21">AU11+AT13</f>
        <v>79292</v>
      </c>
      <c r="AV13" s="335">
        <f t="shared" ref="AV13" si="22">AV11+AU13</f>
        <v>81136</v>
      </c>
      <c r="AW13" s="335">
        <f t="shared" ref="AW13" si="23">AW11+AV13</f>
        <v>82980</v>
      </c>
      <c r="AX13" s="335">
        <f t="shared" ref="AX13" si="24">AX11+AW13</f>
        <v>84824</v>
      </c>
      <c r="AY13" s="335">
        <f t="shared" ref="AY13" si="25">AY11+AX13</f>
        <v>86668</v>
      </c>
      <c r="AZ13" s="335">
        <f t="shared" ref="AZ13" si="26">AZ11+AY13</f>
        <v>88512</v>
      </c>
      <c r="BA13" s="335">
        <f t="shared" ref="BA13" si="27">BA11+AZ13</f>
        <v>90356</v>
      </c>
      <c r="BB13" s="335">
        <f t="shared" ref="BB13" si="28">BB11+BA13</f>
        <v>92200</v>
      </c>
      <c r="BC13" s="335">
        <f t="shared" ref="BC13" si="29">BC11+BB13</f>
        <v>94044</v>
      </c>
      <c r="BD13" s="335">
        <f t="shared" ref="BD13" si="30">BD11+BC13</f>
        <v>95888</v>
      </c>
      <c r="BE13" s="335">
        <f t="shared" ref="BE13" si="31">BE11+BD13</f>
        <v>97732</v>
      </c>
      <c r="BF13" s="335">
        <f t="shared" ref="BF13" si="32">BF11+BE13</f>
        <v>99576</v>
      </c>
      <c r="BG13" s="335">
        <f t="shared" ref="BG13" si="33">BG11+BF13</f>
        <v>101420</v>
      </c>
      <c r="BH13" s="335">
        <f t="shared" ref="BH13" si="34">BH11+BG13</f>
        <v>103264</v>
      </c>
      <c r="BI13" s="335">
        <f t="shared" ref="BI13" si="35">BI11+BH13</f>
        <v>105108</v>
      </c>
      <c r="BJ13" s="335">
        <f t="shared" ref="BJ13" si="36">BJ11+BI13</f>
        <v>106952</v>
      </c>
      <c r="BK13" s="335">
        <f t="shared" ref="BK13" si="37">BK11+BJ13</f>
        <v>108796</v>
      </c>
      <c r="BL13" s="335">
        <f t="shared" ref="BL13" si="38">BL11+BK13</f>
        <v>110640</v>
      </c>
      <c r="BM13" s="335">
        <f>BM11+BL13</f>
        <v>112484</v>
      </c>
      <c r="BN13" s="335">
        <f t="shared" ref="BN13" si="39">BN11+BM13</f>
        <v>114328</v>
      </c>
      <c r="BO13" s="335">
        <f t="shared" ref="BO13" si="40">BO11+BN13</f>
        <v>116172</v>
      </c>
      <c r="BP13" s="335">
        <f t="shared" ref="BP13" si="41">BP11+BO13</f>
        <v>118016</v>
      </c>
      <c r="BQ13" s="335">
        <f t="shared" ref="BQ13" si="42">BQ11+BP13</f>
        <v>119860</v>
      </c>
      <c r="BR13" s="335">
        <f t="shared" ref="BR13" si="43">BR11+BQ13</f>
        <v>121704</v>
      </c>
      <c r="BS13" s="335">
        <f t="shared" ref="BS13" si="44">BS11+BR13</f>
        <v>123548</v>
      </c>
      <c r="BT13" s="335">
        <f t="shared" ref="BT13" si="45">BT11+BS13</f>
        <v>125392</v>
      </c>
      <c r="BU13" s="335">
        <f t="shared" ref="BU13" si="46">BU11+BT13</f>
        <v>127236</v>
      </c>
      <c r="BV13" s="335">
        <f t="shared" ref="BV13" si="47">BV11+BU13</f>
        <v>129080</v>
      </c>
      <c r="BW13" s="335">
        <f t="shared" ref="BW13" si="48">BW11+BV13</f>
        <v>130924</v>
      </c>
      <c r="BX13" s="335">
        <f t="shared" ref="BX13" si="49">BX11+BW13</f>
        <v>132768</v>
      </c>
      <c r="BY13" s="335">
        <f t="shared" ref="BY13" si="50">BY11+BX13</f>
        <v>134612</v>
      </c>
      <c r="BZ13" s="335">
        <f t="shared" ref="BZ13" si="51">BZ11+BY13</f>
        <v>136456</v>
      </c>
      <c r="CA13" s="335">
        <f t="shared" ref="CA13" si="52">CA11+BZ13</f>
        <v>138300</v>
      </c>
      <c r="CB13" s="335">
        <f t="shared" ref="CB13" si="53">CB11+CA13</f>
        <v>140144</v>
      </c>
      <c r="CC13" s="335">
        <f t="shared" ref="CC13" si="54">CC11+CB13</f>
        <v>141988</v>
      </c>
      <c r="CD13" s="335">
        <f t="shared" ref="CD13" si="55">CD11+CC13</f>
        <v>143832</v>
      </c>
      <c r="CE13" s="335">
        <f t="shared" ref="CE13" si="56">CE11+CD13</f>
        <v>145676</v>
      </c>
      <c r="CF13" s="335">
        <f t="shared" ref="CF13" si="57">CF11+CE13</f>
        <v>147520</v>
      </c>
      <c r="CG13" s="268"/>
      <c r="CH13" s="268"/>
      <c r="CI13" s="268"/>
      <c r="CJ13" s="268"/>
    </row>
    <row r="14" spans="1:88" x14ac:dyDescent="0.15">
      <c r="D14" s="10"/>
      <c r="E14" s="10"/>
      <c r="F14" s="10"/>
      <c r="G14" s="1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row>
    <row r="15" spans="1:88" s="260" customFormat="1" x14ac:dyDescent="0.15">
      <c r="A15" s="3"/>
      <c r="B15" s="3" t="s">
        <v>98</v>
      </c>
      <c r="C15" s="6"/>
      <c r="D15" s="5"/>
      <c r="E15" s="5"/>
      <c r="F15" s="5"/>
      <c r="G15" s="5"/>
      <c r="H15" s="259"/>
      <c r="I15" s="259"/>
      <c r="J15" s="259"/>
      <c r="K15" s="259"/>
      <c r="L15" s="259"/>
      <c r="M15" s="259"/>
      <c r="N15" s="259"/>
      <c r="O15" s="259"/>
      <c r="P15" s="259"/>
      <c r="Q15" s="259"/>
      <c r="R15" s="259"/>
      <c r="S15" s="259"/>
      <c r="T15" s="259"/>
      <c r="U15" s="259"/>
      <c r="V15" s="259"/>
      <c r="W15" s="259"/>
      <c r="X15" s="259"/>
      <c r="Y15" s="293"/>
      <c r="Z15" s="293"/>
      <c r="AA15" s="293"/>
      <c r="AB15" s="293"/>
      <c r="AC15" s="293"/>
      <c r="AD15" s="293"/>
      <c r="AE15" s="293"/>
      <c r="AF15" s="293"/>
      <c r="AG15" s="259"/>
      <c r="AH15" s="259"/>
      <c r="AI15" s="259"/>
      <c r="AJ15" s="259"/>
      <c r="AK15" s="259"/>
      <c r="AL15" s="259"/>
      <c r="AM15" s="259"/>
      <c r="AN15" s="259"/>
      <c r="AO15" s="259"/>
      <c r="AP15" s="259"/>
      <c r="AQ15" s="259"/>
      <c r="AR15" s="259"/>
      <c r="AS15" s="259"/>
      <c r="AT15" s="259"/>
      <c r="AU15" s="259"/>
      <c r="AV15" s="259"/>
      <c r="AW15" s="293"/>
      <c r="AX15" s="293"/>
      <c r="AY15" s="293"/>
      <c r="AZ15" s="293"/>
      <c r="BA15" s="293"/>
      <c r="BB15" s="293"/>
      <c r="BC15" s="293"/>
      <c r="BD15" s="293"/>
      <c r="BE15" s="293"/>
      <c r="BF15" s="293"/>
      <c r="BG15" s="293"/>
      <c r="BH15" s="293"/>
      <c r="BI15" s="293"/>
      <c r="BJ15" s="293"/>
      <c r="BK15" s="293"/>
      <c r="BL15" s="293"/>
      <c r="BM15" s="259"/>
      <c r="BN15" s="259"/>
      <c r="BO15" s="259"/>
      <c r="BP15" s="259"/>
      <c r="BQ15" s="259"/>
      <c r="BR15" s="259"/>
      <c r="BS15" s="259"/>
      <c r="BT15" s="259"/>
      <c r="BU15" s="259"/>
      <c r="BV15" s="259"/>
      <c r="BW15" s="259"/>
      <c r="BX15" s="259"/>
      <c r="BY15" s="259"/>
      <c r="BZ15" s="259"/>
      <c r="CA15" s="259"/>
      <c r="CB15" s="259"/>
      <c r="CC15" s="293"/>
      <c r="CD15" s="293"/>
      <c r="CE15" s="293"/>
      <c r="CF15" s="293"/>
      <c r="CG15" s="293"/>
      <c r="CH15" s="293"/>
      <c r="CI15" s="293"/>
      <c r="CJ15" s="293"/>
    </row>
    <row r="16" spans="1:88" s="260" customFormat="1" x14ac:dyDescent="0.15">
      <c r="A16" s="3"/>
      <c r="B16" s="263" t="str">
        <f>'Sales Plan'!A14</f>
        <v>EA</v>
      </c>
      <c r="C16" s="6" t="str">
        <f>'Sales Plan'!B14</f>
        <v>The Circle of Life</v>
      </c>
      <c r="D16" s="261" t="s">
        <v>54</v>
      </c>
      <c r="E16" s="334">
        <f>'Sales Plan'!E14</f>
        <v>5000</v>
      </c>
      <c r="F16" s="334">
        <f>'Sales Plan'!F14</f>
        <v>5037.5</v>
      </c>
      <c r="G16" s="334">
        <f>'Sales Plan'!G14</f>
        <v>5075.28125</v>
      </c>
      <c r="H16" s="334">
        <f>'Sales Plan'!H14</f>
        <v>5113.3458593750001</v>
      </c>
      <c r="I16" s="334">
        <f>'Sales Plan'!I14</f>
        <v>5151.6959533203126</v>
      </c>
      <c r="J16" s="334">
        <f>'Sales Plan'!J14</f>
        <v>5190.333672970215</v>
      </c>
      <c r="K16" s="334">
        <f>'Sales Plan'!K14</f>
        <v>5229.2611755174921</v>
      </c>
      <c r="L16" s="334">
        <f>'Sales Plan'!L14</f>
        <v>5268.4806343338732</v>
      </c>
      <c r="M16" s="334">
        <f>'Sales Plan'!M14</f>
        <v>5307.9942390913775</v>
      </c>
      <c r="N16" s="334">
        <f>'Sales Plan'!N14</f>
        <v>5347.8041958845633</v>
      </c>
      <c r="O16" s="334">
        <f>'Sales Plan'!O14</f>
        <v>5387.9127273536978</v>
      </c>
      <c r="P16" s="334">
        <f>'Sales Plan'!P14</f>
        <v>5428.3220728088509</v>
      </c>
      <c r="Q16" s="334">
        <f>'Sales Plan'!Q14</f>
        <v>5469.0344883549178</v>
      </c>
      <c r="R16" s="334">
        <f>'Sales Plan'!R14</f>
        <v>5510.0522470175802</v>
      </c>
      <c r="S16" s="334">
        <f>'Sales Plan'!S14</f>
        <v>5551.3776388702126</v>
      </c>
      <c r="T16" s="334">
        <f>'Sales Plan'!T14</f>
        <v>5593.0129711617392</v>
      </c>
      <c r="U16" s="334">
        <f>'Sales Plan'!U14</f>
        <v>5634.9605684454527</v>
      </c>
      <c r="V16" s="334">
        <f>'Sales Plan'!V14</f>
        <v>5677.2227727087939</v>
      </c>
      <c r="W16" s="334">
        <f>'Sales Plan'!W14</f>
        <v>5719.8019435041106</v>
      </c>
      <c r="X16" s="334">
        <f>'Sales Plan'!X14</f>
        <v>5762.7004580803914</v>
      </c>
      <c r="Y16" s="334">
        <f>'Sales Plan'!Y14</f>
        <v>5805.9207115159943</v>
      </c>
      <c r="Z16" s="334">
        <f>'Sales Plan'!Z14</f>
        <v>5849.4651168523642</v>
      </c>
      <c r="AA16" s="334">
        <f>'Sales Plan'!AA14</f>
        <v>5893.3361052287573</v>
      </c>
      <c r="AB16" s="334">
        <f>'Sales Plan'!AB14</f>
        <v>5937.5361260179734</v>
      </c>
      <c r="AC16" s="334">
        <f>'Sales Plan'!AC14</f>
        <v>5982.0676469631089</v>
      </c>
      <c r="AD16" s="334">
        <f>'Sales Plan'!AD14</f>
        <v>6026.933154315333</v>
      </c>
      <c r="AE16" s="334">
        <f>'Sales Plan'!AE14</f>
        <v>6072.1351529726981</v>
      </c>
      <c r="AF16" s="334">
        <f>'Sales Plan'!AF14</f>
        <v>6117.6761666199936</v>
      </c>
      <c r="AG16" s="334">
        <f>'Sales Plan'!AG14</f>
        <v>6163.5587378696437</v>
      </c>
      <c r="AH16" s="334">
        <f>'Sales Plan'!AH14</f>
        <v>6209.7854284036666</v>
      </c>
      <c r="AI16" s="334">
        <f>'Sales Plan'!AI14</f>
        <v>6256.3588191166946</v>
      </c>
      <c r="AJ16" s="334">
        <f>'Sales Plan'!AJ14</f>
        <v>6303.2815102600698</v>
      </c>
      <c r="AK16" s="334">
        <f>'Sales Plan'!AK14</f>
        <v>6350.5561215870212</v>
      </c>
      <c r="AL16" s="334">
        <f>'Sales Plan'!AL14</f>
        <v>6398.1852924989244</v>
      </c>
      <c r="AM16" s="334">
        <f>'Sales Plan'!AM14</f>
        <v>6446.1716821926666</v>
      </c>
      <c r="AN16" s="334">
        <f>'Sales Plan'!AN14</f>
        <v>6494.5179698091124</v>
      </c>
      <c r="AO16" s="334">
        <f>'Sales Plan'!AO14</f>
        <v>6543.226854582681</v>
      </c>
      <c r="AP16" s="334">
        <f>'Sales Plan'!AP14</f>
        <v>6592.3010559920513</v>
      </c>
      <c r="AQ16" s="334">
        <f>'Sales Plan'!AQ14</f>
        <v>6641.7433139119921</v>
      </c>
      <c r="AR16" s="334">
        <f>'Sales Plan'!AR14</f>
        <v>6691.556388766332</v>
      </c>
      <c r="AS16" s="334">
        <f>'Sales Plan'!AS14</f>
        <v>6741.7430616820802</v>
      </c>
      <c r="AT16" s="334">
        <f>'Sales Plan'!AT14</f>
        <v>6792.3061346446966</v>
      </c>
      <c r="AU16" s="334">
        <f>'Sales Plan'!AU14</f>
        <v>6843.2484306545321</v>
      </c>
      <c r="AV16" s="334">
        <f>'Sales Plan'!AV14</f>
        <v>6894.5727938844411</v>
      </c>
      <c r="AW16" s="334">
        <f>'Sales Plan'!AW14</f>
        <v>6946.2820898385753</v>
      </c>
      <c r="AX16" s="334">
        <f>'Sales Plan'!AX14</f>
        <v>6998.3792055123649</v>
      </c>
      <c r="AY16" s="334">
        <f>'Sales Plan'!AY14</f>
        <v>7050.8670495537081</v>
      </c>
      <c r="AZ16" s="334">
        <f>'Sales Plan'!AZ14</f>
        <v>7103.7485524253616</v>
      </c>
      <c r="BA16" s="334">
        <f>'Sales Plan'!BA14</f>
        <v>7157.0266665685522</v>
      </c>
      <c r="BB16" s="334">
        <f>'Sales Plan'!BB14</f>
        <v>7210.7043665678166</v>
      </c>
      <c r="BC16" s="334">
        <f>'Sales Plan'!BC14</f>
        <v>7264.7846493170755</v>
      </c>
      <c r="BD16" s="334">
        <f>'Sales Plan'!BD14</f>
        <v>7319.2705341869541</v>
      </c>
      <c r="BE16" s="334">
        <f>'Sales Plan'!BE14</f>
        <v>7374.1650631933571</v>
      </c>
      <c r="BF16" s="334">
        <f>'Sales Plan'!BF14</f>
        <v>7429.4713011673075</v>
      </c>
      <c r="BG16" s="334">
        <f>'Sales Plan'!BG14</f>
        <v>7485.1923359260627</v>
      </c>
      <c r="BH16" s="334">
        <f>'Sales Plan'!BH14</f>
        <v>7541.3312784455084</v>
      </c>
      <c r="BI16" s="334">
        <f>'Sales Plan'!BI14</f>
        <v>7597.89126303385</v>
      </c>
      <c r="BJ16" s="334">
        <f>'Sales Plan'!BJ14</f>
        <v>7654.8754475066044</v>
      </c>
      <c r="BK16" s="334">
        <f>'Sales Plan'!BK14</f>
        <v>7712.287013362904</v>
      </c>
      <c r="BL16" s="334">
        <f>'Sales Plan'!BL14</f>
        <v>7770.1291659631261</v>
      </c>
      <c r="BM16" s="334">
        <f>'Sales Plan'!BM14</f>
        <v>7828.4051347078503</v>
      </c>
      <c r="BN16" s="334">
        <f>'Sales Plan'!BN14</f>
        <v>7887.1181732181594</v>
      </c>
      <c r="BO16" s="334">
        <f>'Sales Plan'!BO14</f>
        <v>7946.2715595172958</v>
      </c>
      <c r="BP16" s="334">
        <f>'Sales Plan'!BP14</f>
        <v>8005.868596213676</v>
      </c>
      <c r="BQ16" s="334">
        <f>'Sales Plan'!BQ14</f>
        <v>8065.9126106852791</v>
      </c>
      <c r="BR16" s="334">
        <f>'Sales Plan'!BR14</f>
        <v>8126.4069552654191</v>
      </c>
      <c r="BS16" s="334">
        <f>'Sales Plan'!BS14</f>
        <v>8187.3550074299101</v>
      </c>
      <c r="BT16" s="334">
        <f>'Sales Plan'!BT14</f>
        <v>8248.760169985635</v>
      </c>
      <c r="BU16" s="334">
        <f>'Sales Plan'!BU14</f>
        <v>8310.6258712605286</v>
      </c>
      <c r="BV16" s="334">
        <f>'Sales Plan'!BV14</f>
        <v>8372.9555652949839</v>
      </c>
      <c r="BW16" s="334">
        <f>'Sales Plan'!BW14</f>
        <v>8435.7527320346962</v>
      </c>
      <c r="BX16" s="334">
        <f>'Sales Plan'!BX14</f>
        <v>8499.0208775249575</v>
      </c>
      <c r="BY16" s="334">
        <f>'Sales Plan'!BY14</f>
        <v>8562.763534106396</v>
      </c>
      <c r="BZ16" s="334">
        <f>'Sales Plan'!BZ14</f>
        <v>8626.9842606121947</v>
      </c>
      <c r="CA16" s="334">
        <f>'Sales Plan'!CA14</f>
        <v>8691.6866425667868</v>
      </c>
      <c r="CB16" s="334">
        <f>'Sales Plan'!CB14</f>
        <v>8756.8742923860391</v>
      </c>
      <c r="CC16" s="334">
        <f>'Sales Plan'!CC14</f>
        <v>8822.5508495789345</v>
      </c>
      <c r="CD16" s="334">
        <f>'Sales Plan'!CD14</f>
        <v>8888.7199809507765</v>
      </c>
      <c r="CE16" s="334">
        <f>'Sales Plan'!CE14</f>
        <v>8955.3853808079075</v>
      </c>
      <c r="CF16" s="334">
        <f>'Sales Plan'!CF14</f>
        <v>9022.5507711639675</v>
      </c>
      <c r="CG16" s="294"/>
      <c r="CH16" s="294"/>
      <c r="CI16" s="294"/>
      <c r="CJ16" s="294"/>
    </row>
    <row r="17" spans="1:88" s="260" customFormat="1" x14ac:dyDescent="0.15">
      <c r="A17" s="3"/>
      <c r="B17" s="263" t="str">
        <f>'Sales Plan'!A15</f>
        <v>L</v>
      </c>
      <c r="C17" s="6" t="str">
        <f>'Sales Plan'!B15</f>
        <v>Ensynox</v>
      </c>
      <c r="D17" s="261" t="s">
        <v>54</v>
      </c>
      <c r="E17" s="334">
        <f>'Sales Plan'!$E$15</f>
        <v>1250</v>
      </c>
      <c r="F17" s="334">
        <f>'Sales Plan'!F15</f>
        <v>1259.375</v>
      </c>
      <c r="G17" s="334">
        <f>'Sales Plan'!G15</f>
        <v>1268.8203125</v>
      </c>
      <c r="H17" s="334">
        <f>'Sales Plan'!H15</f>
        <v>1278.33646484375</v>
      </c>
      <c r="I17" s="334">
        <f>'Sales Plan'!I15</f>
        <v>1287.9239883300781</v>
      </c>
      <c r="J17" s="334">
        <f>'Sales Plan'!J15</f>
        <v>1297.5834182425538</v>
      </c>
      <c r="K17" s="334">
        <f>'Sales Plan'!K15</f>
        <v>1307.315293879373</v>
      </c>
      <c r="L17" s="334">
        <f>'Sales Plan'!L15</f>
        <v>1317.1201585834683</v>
      </c>
      <c r="M17" s="334">
        <f>'Sales Plan'!M15</f>
        <v>1326.9985597728444</v>
      </c>
      <c r="N17" s="334">
        <f>'Sales Plan'!N15</f>
        <v>1336.9510489711408</v>
      </c>
      <c r="O17" s="334">
        <f>'Sales Plan'!O15</f>
        <v>1346.9781818384245</v>
      </c>
      <c r="P17" s="334">
        <f>'Sales Plan'!P15</f>
        <v>1357.0805182022127</v>
      </c>
      <c r="Q17" s="334">
        <f>'Sales Plan'!Q15</f>
        <v>1367.2586220887295</v>
      </c>
      <c r="R17" s="334">
        <f>'Sales Plan'!R15</f>
        <v>1377.513061754395</v>
      </c>
      <c r="S17" s="334">
        <f>'Sales Plan'!S15</f>
        <v>1387.8444097175532</v>
      </c>
      <c r="T17" s="334">
        <f>'Sales Plan'!T15</f>
        <v>1398.2532427904348</v>
      </c>
      <c r="U17" s="334">
        <f>'Sales Plan'!U15</f>
        <v>1408.7401421113632</v>
      </c>
      <c r="V17" s="334">
        <f>'Sales Plan'!V15</f>
        <v>1419.3056931771985</v>
      </c>
      <c r="W17" s="334">
        <f>'Sales Plan'!W15</f>
        <v>1429.9504858760276</v>
      </c>
      <c r="X17" s="334">
        <f>'Sales Plan'!X15</f>
        <v>1440.6751145200978</v>
      </c>
      <c r="Y17" s="334">
        <f>'Sales Plan'!Y15</f>
        <v>1451.4801778789986</v>
      </c>
      <c r="Z17" s="334">
        <f>'Sales Plan'!Z15</f>
        <v>1462.366279213091</v>
      </c>
      <c r="AA17" s="334">
        <f>'Sales Plan'!AA15</f>
        <v>1473.3340263071893</v>
      </c>
      <c r="AB17" s="334">
        <f>'Sales Plan'!AB15</f>
        <v>1484.3840315044934</v>
      </c>
      <c r="AC17" s="334">
        <f>'Sales Plan'!AC15</f>
        <v>1495.5169117407772</v>
      </c>
      <c r="AD17" s="334">
        <f>'Sales Plan'!AD15</f>
        <v>1506.7332885788333</v>
      </c>
      <c r="AE17" s="334">
        <f>'Sales Plan'!AE15</f>
        <v>1518.0337882431745</v>
      </c>
      <c r="AF17" s="334">
        <f>'Sales Plan'!AF15</f>
        <v>1529.4190416549984</v>
      </c>
      <c r="AG17" s="334">
        <f>'Sales Plan'!AG15</f>
        <v>1540.8896844674109</v>
      </c>
      <c r="AH17" s="334">
        <f>'Sales Plan'!AH15</f>
        <v>1552.4463571009167</v>
      </c>
      <c r="AI17" s="334">
        <f>'Sales Plan'!AI15</f>
        <v>1564.0897047791736</v>
      </c>
      <c r="AJ17" s="334">
        <f>'Sales Plan'!AJ15</f>
        <v>1575.8203775650175</v>
      </c>
      <c r="AK17" s="334">
        <f>'Sales Plan'!AK15</f>
        <v>1587.6390303967553</v>
      </c>
      <c r="AL17" s="334">
        <f>'Sales Plan'!AL15</f>
        <v>1599.5463231247311</v>
      </c>
      <c r="AM17" s="334">
        <f>'Sales Plan'!AM15</f>
        <v>1611.5429205481666</v>
      </c>
      <c r="AN17" s="334">
        <f>'Sales Plan'!AN15</f>
        <v>1623.6294924522781</v>
      </c>
      <c r="AO17" s="334">
        <f>'Sales Plan'!AO15</f>
        <v>1635.8067136456702</v>
      </c>
      <c r="AP17" s="334">
        <f>'Sales Plan'!AP15</f>
        <v>1648.0752639980128</v>
      </c>
      <c r="AQ17" s="334">
        <f>'Sales Plan'!AQ15</f>
        <v>1660.435828477998</v>
      </c>
      <c r="AR17" s="334">
        <f>'Sales Plan'!AR15</f>
        <v>1672.889097191583</v>
      </c>
      <c r="AS17" s="334">
        <f>'Sales Plan'!AS15</f>
        <v>1685.4357654205201</v>
      </c>
      <c r="AT17" s="334">
        <f>'Sales Plan'!AT15</f>
        <v>1698.0765336611742</v>
      </c>
      <c r="AU17" s="334">
        <f>'Sales Plan'!AU15</f>
        <v>1710.812107663633</v>
      </c>
      <c r="AV17" s="334">
        <f>'Sales Plan'!AV15</f>
        <v>1723.6431984711103</v>
      </c>
      <c r="AW17" s="334">
        <f>'Sales Plan'!AW15</f>
        <v>1736.5705224596438</v>
      </c>
      <c r="AX17" s="334">
        <f>'Sales Plan'!AX15</f>
        <v>1749.5948013780912</v>
      </c>
      <c r="AY17" s="334">
        <f>'Sales Plan'!AY15</f>
        <v>1762.716762388427</v>
      </c>
      <c r="AZ17" s="334">
        <f>'Sales Plan'!AZ15</f>
        <v>1775.9371381063404</v>
      </c>
      <c r="BA17" s="334">
        <f>'Sales Plan'!BA15</f>
        <v>1789.256666642138</v>
      </c>
      <c r="BB17" s="334">
        <f>'Sales Plan'!BB15</f>
        <v>1802.6760916419541</v>
      </c>
      <c r="BC17" s="334">
        <f>'Sales Plan'!BC15</f>
        <v>1816.1961623292689</v>
      </c>
      <c r="BD17" s="334">
        <f>'Sales Plan'!BD15</f>
        <v>1829.8176335467385</v>
      </c>
      <c r="BE17" s="334">
        <f>'Sales Plan'!BE15</f>
        <v>1843.5412657983393</v>
      </c>
      <c r="BF17" s="334">
        <f>'Sales Plan'!BF15</f>
        <v>1857.3678252918269</v>
      </c>
      <c r="BG17" s="334">
        <f>'Sales Plan'!BG15</f>
        <v>1871.2980839815157</v>
      </c>
      <c r="BH17" s="334">
        <f>'Sales Plan'!BH15</f>
        <v>1885.3328196113771</v>
      </c>
      <c r="BI17" s="334">
        <f>'Sales Plan'!BI15</f>
        <v>1899.4728157584625</v>
      </c>
      <c r="BJ17" s="334">
        <f>'Sales Plan'!BJ15</f>
        <v>1913.7188618766511</v>
      </c>
      <c r="BK17" s="334">
        <f>'Sales Plan'!BK15</f>
        <v>1928.071753340726</v>
      </c>
      <c r="BL17" s="334">
        <f>'Sales Plan'!BL15</f>
        <v>1942.5322914907815</v>
      </c>
      <c r="BM17" s="334">
        <f>'Sales Plan'!BM15</f>
        <v>1957.1012836769626</v>
      </c>
      <c r="BN17" s="334">
        <f>'Sales Plan'!BN15</f>
        <v>1971.7795433045399</v>
      </c>
      <c r="BO17" s="334">
        <f>'Sales Plan'!BO15</f>
        <v>1986.567889879324</v>
      </c>
      <c r="BP17" s="334">
        <f>'Sales Plan'!BP15</f>
        <v>2001.467149053419</v>
      </c>
      <c r="BQ17" s="334">
        <f>'Sales Plan'!BQ15</f>
        <v>2016.4781526713198</v>
      </c>
      <c r="BR17" s="334">
        <f>'Sales Plan'!BR15</f>
        <v>2031.6017388163548</v>
      </c>
      <c r="BS17" s="334">
        <f>'Sales Plan'!BS15</f>
        <v>2046.8387518574775</v>
      </c>
      <c r="BT17" s="334">
        <f>'Sales Plan'!BT15</f>
        <v>2062.1900424964088</v>
      </c>
      <c r="BU17" s="334">
        <f>'Sales Plan'!BU15</f>
        <v>2077.6564678151321</v>
      </c>
      <c r="BV17" s="334">
        <f>'Sales Plan'!BV15</f>
        <v>2093.238891323746</v>
      </c>
      <c r="BW17" s="334">
        <f>'Sales Plan'!BW15</f>
        <v>2108.9381830086741</v>
      </c>
      <c r="BX17" s="334">
        <f>'Sales Plan'!BX15</f>
        <v>2124.7552193812394</v>
      </c>
      <c r="BY17" s="334">
        <f>'Sales Plan'!BY15</f>
        <v>2140.690883526599</v>
      </c>
      <c r="BZ17" s="334">
        <f>'Sales Plan'!BZ15</f>
        <v>2156.7460651530487</v>
      </c>
      <c r="CA17" s="334">
        <f>'Sales Plan'!CA15</f>
        <v>2172.9216606416967</v>
      </c>
      <c r="CB17" s="334">
        <f>'Sales Plan'!CB15</f>
        <v>2189.2185730965098</v>
      </c>
      <c r="CC17" s="334">
        <f>'Sales Plan'!CC15</f>
        <v>2205.6377123947336</v>
      </c>
      <c r="CD17" s="334">
        <f>'Sales Plan'!CD15</f>
        <v>2222.1799952376941</v>
      </c>
      <c r="CE17" s="334">
        <f>'Sales Plan'!CE15</f>
        <v>2238.8463452019769</v>
      </c>
      <c r="CF17" s="334">
        <f>'Sales Plan'!CF15</f>
        <v>2255.6376927909919</v>
      </c>
      <c r="CG17" s="297"/>
      <c r="CH17" s="297"/>
      <c r="CI17" s="297"/>
      <c r="CJ17" s="297"/>
    </row>
    <row r="18" spans="1:88" s="260" customFormat="1" x14ac:dyDescent="0.15">
      <c r="A18" s="3"/>
      <c r="B18" s="263" t="str">
        <f>'Sales Plan'!A16</f>
        <v>L</v>
      </c>
      <c r="C18" s="6" t="s">
        <v>373</v>
      </c>
      <c r="D18" s="261" t="s">
        <v>54</v>
      </c>
      <c r="E18" s="334">
        <f>'Sales Plan'!$E$16</f>
        <v>10350</v>
      </c>
      <c r="F18" s="334">
        <f>'Sales Plan'!F16</f>
        <v>10427.625</v>
      </c>
      <c r="G18" s="334">
        <f>'Sales Plan'!G16</f>
        <v>10505.8321875</v>
      </c>
      <c r="H18" s="334">
        <f>'Sales Plan'!H16</f>
        <v>10584.625928906251</v>
      </c>
      <c r="I18" s="334">
        <f>'Sales Plan'!I16</f>
        <v>10664.010623373048</v>
      </c>
      <c r="J18" s="334">
        <f>'Sales Plan'!J16</f>
        <v>10743.990703048346</v>
      </c>
      <c r="K18" s="334">
        <f>'Sales Plan'!K16</f>
        <v>10824.570633321209</v>
      </c>
      <c r="L18" s="334">
        <f>'Sales Plan'!L16</f>
        <v>10905.75491307112</v>
      </c>
      <c r="M18" s="334">
        <f>'Sales Plan'!M16</f>
        <v>10987.548074919154</v>
      </c>
      <c r="N18" s="334">
        <f>'Sales Plan'!N16</f>
        <v>11069.954685481049</v>
      </c>
      <c r="O18" s="334">
        <f>'Sales Plan'!O16</f>
        <v>11152.979345622158</v>
      </c>
      <c r="P18" s="334">
        <f>'Sales Plan'!P16</f>
        <v>11236.626690714325</v>
      </c>
      <c r="Q18" s="334">
        <f>'Sales Plan'!Q16</f>
        <v>11320.901390894684</v>
      </c>
      <c r="R18" s="334">
        <f>'Sales Plan'!R16</f>
        <v>11405.808151326395</v>
      </c>
      <c r="S18" s="334">
        <f>'Sales Plan'!S16</f>
        <v>11491.351712461345</v>
      </c>
      <c r="T18" s="334">
        <f>'Sales Plan'!T16</f>
        <v>11577.536850304805</v>
      </c>
      <c r="U18" s="334">
        <f>'Sales Plan'!U16</f>
        <v>11664.368376682092</v>
      </c>
      <c r="V18" s="334">
        <f>'Sales Plan'!V16</f>
        <v>11751.851139507209</v>
      </c>
      <c r="W18" s="334">
        <f>'Sales Plan'!W16</f>
        <v>11839.990023053513</v>
      </c>
      <c r="X18" s="334">
        <f>'Sales Plan'!X16</f>
        <v>11928.789948226415</v>
      </c>
      <c r="Y18" s="334">
        <f>'Sales Plan'!Y16</f>
        <v>12018.255872838114</v>
      </c>
      <c r="Z18" s="334">
        <f>'Sales Plan'!Z16</f>
        <v>12108.3927918844</v>
      </c>
      <c r="AA18" s="334">
        <f>'Sales Plan'!AA16</f>
        <v>12199.205737823533</v>
      </c>
      <c r="AB18" s="334">
        <f>'Sales Plan'!AB16</f>
        <v>12290.69978085721</v>
      </c>
      <c r="AC18" s="334">
        <f>'Sales Plan'!AC16</f>
        <v>12382.88002921364</v>
      </c>
      <c r="AD18" s="334">
        <f>'Sales Plan'!AD16</f>
        <v>12475.751629432743</v>
      </c>
      <c r="AE18" s="334">
        <f>'Sales Plan'!AE16</f>
        <v>12569.319766653489</v>
      </c>
      <c r="AF18" s="334">
        <f>'Sales Plan'!AF16</f>
        <v>12663.589664903391</v>
      </c>
      <c r="AG18" s="334">
        <f>'Sales Plan'!AG16</f>
        <v>12758.566587390167</v>
      </c>
      <c r="AH18" s="334">
        <f>'Sales Plan'!AH16</f>
        <v>12854.255836795593</v>
      </c>
      <c r="AI18" s="334">
        <f>'Sales Plan'!AI16</f>
        <v>12950.66275557156</v>
      </c>
      <c r="AJ18" s="334">
        <f>'Sales Plan'!AJ16</f>
        <v>13047.792726238347</v>
      </c>
      <c r="AK18" s="334">
        <f>'Sales Plan'!AK16</f>
        <v>13145.651171685136</v>
      </c>
      <c r="AL18" s="334">
        <f>'Sales Plan'!AL16</f>
        <v>13244.243555472776</v>
      </c>
      <c r="AM18" s="334">
        <f>'Sales Plan'!AM16</f>
        <v>13343.575382138823</v>
      </c>
      <c r="AN18" s="334">
        <f>'Sales Plan'!AN16</f>
        <v>13443.652197504865</v>
      </c>
      <c r="AO18" s="334">
        <f>'Sales Plan'!AO16</f>
        <v>13544.479588986153</v>
      </c>
      <c r="AP18" s="334">
        <f>'Sales Plan'!AP16</f>
        <v>13646.063185903549</v>
      </c>
      <c r="AQ18" s="334">
        <f>'Sales Plan'!AQ16</f>
        <v>13748.408659797828</v>
      </c>
      <c r="AR18" s="334">
        <f>'Sales Plan'!AR16</f>
        <v>13851.521724746312</v>
      </c>
      <c r="AS18" s="334">
        <f>'Sales Plan'!AS16</f>
        <v>13955.40813768191</v>
      </c>
      <c r="AT18" s="334">
        <f>'Sales Plan'!AT16</f>
        <v>14060.073698714526</v>
      </c>
      <c r="AU18" s="334">
        <f>'Sales Plan'!AU16</f>
        <v>14165.524251454886</v>
      </c>
      <c r="AV18" s="334">
        <f>'Sales Plan'!AV16</f>
        <v>14271.765683340798</v>
      </c>
      <c r="AW18" s="334">
        <f>'Sales Plan'!AW16</f>
        <v>14378.803925965854</v>
      </c>
      <c r="AX18" s="334">
        <f>'Sales Plan'!AX16</f>
        <v>14486.644955410598</v>
      </c>
      <c r="AY18" s="334">
        <f>'Sales Plan'!AY16</f>
        <v>14595.294792576178</v>
      </c>
      <c r="AZ18" s="334">
        <f>'Sales Plan'!AZ16</f>
        <v>14704.759503520501</v>
      </c>
      <c r="BA18" s="334">
        <f>'Sales Plan'!BA16</f>
        <v>14815.045199796907</v>
      </c>
      <c r="BB18" s="334">
        <f>'Sales Plan'!BB16</f>
        <v>14926.158038795384</v>
      </c>
      <c r="BC18" s="334">
        <f>'Sales Plan'!BC16</f>
        <v>15038.10422408635</v>
      </c>
      <c r="BD18" s="334">
        <f>'Sales Plan'!BD16</f>
        <v>15150.890005766998</v>
      </c>
      <c r="BE18" s="334">
        <f>'Sales Plan'!BE16</f>
        <v>15264.521680810252</v>
      </c>
      <c r="BF18" s="334">
        <f>'Sales Plan'!BF16</f>
        <v>15379.00559341633</v>
      </c>
      <c r="BG18" s="334">
        <f>'Sales Plan'!BG16</f>
        <v>15494.348135366954</v>
      </c>
      <c r="BH18" s="334">
        <f>'Sales Plan'!BH16</f>
        <v>15610.555746382208</v>
      </c>
      <c r="BI18" s="334">
        <f>'Sales Plan'!BI16</f>
        <v>15727.634914480075</v>
      </c>
      <c r="BJ18" s="334">
        <f>'Sales Plan'!BJ16</f>
        <v>15845.592176338676</v>
      </c>
      <c r="BK18" s="334">
        <f>'Sales Plan'!BK16</f>
        <v>15964.434117661216</v>
      </c>
      <c r="BL18" s="334">
        <f>'Sales Plan'!BL16</f>
        <v>16084.167373543676</v>
      </c>
      <c r="BM18" s="334">
        <f>'Sales Plan'!BM16</f>
        <v>16204.798628845254</v>
      </c>
      <c r="BN18" s="334">
        <f>'Sales Plan'!BN16</f>
        <v>16326.334618561594</v>
      </c>
      <c r="BO18" s="334">
        <f>'Sales Plan'!BO16</f>
        <v>16448.782128200808</v>
      </c>
      <c r="BP18" s="334">
        <f>'Sales Plan'!BP16</f>
        <v>16572.147994162315</v>
      </c>
      <c r="BQ18" s="334">
        <f>'Sales Plan'!BQ16</f>
        <v>16696.439104118534</v>
      </c>
      <c r="BR18" s="334">
        <f>'Sales Plan'!BR16</f>
        <v>16821.662397399425</v>
      </c>
      <c r="BS18" s="334">
        <f>'Sales Plan'!BS16</f>
        <v>16947.82486537992</v>
      </c>
      <c r="BT18" s="334">
        <f>'Sales Plan'!BT16</f>
        <v>17074.933551870272</v>
      </c>
      <c r="BU18" s="334">
        <f>'Sales Plan'!BU16</f>
        <v>17202.995553509299</v>
      </c>
      <c r="BV18" s="334">
        <f>'Sales Plan'!BV16</f>
        <v>17332.01802016062</v>
      </c>
      <c r="BW18" s="334">
        <f>'Sales Plan'!BW16</f>
        <v>17462.008155311825</v>
      </c>
      <c r="BX18" s="334">
        <f>'Sales Plan'!BX16</f>
        <v>17592.973216476665</v>
      </c>
      <c r="BY18" s="334">
        <f>'Sales Plan'!BY16</f>
        <v>17724.920515600239</v>
      </c>
      <c r="BZ18" s="334">
        <f>'Sales Plan'!BZ16</f>
        <v>17857.85741946724</v>
      </c>
      <c r="CA18" s="334">
        <f>'Sales Plan'!CA16</f>
        <v>17991.791350113246</v>
      </c>
      <c r="CB18" s="334">
        <f>'Sales Plan'!CB16</f>
        <v>18126.729785239098</v>
      </c>
      <c r="CC18" s="334">
        <f>'Sales Plan'!CC16</f>
        <v>18262.680258628392</v>
      </c>
      <c r="CD18" s="334">
        <f>'Sales Plan'!CD16</f>
        <v>18399.650360568106</v>
      </c>
      <c r="CE18" s="334">
        <f>'Sales Plan'!CE16</f>
        <v>18537.647738272368</v>
      </c>
      <c r="CF18" s="334">
        <f>'Sales Plan'!CF16</f>
        <v>18676.68009630941</v>
      </c>
      <c r="CG18" s="297"/>
      <c r="CH18" s="297"/>
      <c r="CI18" s="297"/>
      <c r="CJ18" s="297"/>
    </row>
    <row r="19" spans="1:88" s="260" customFormat="1" x14ac:dyDescent="0.15">
      <c r="A19" s="3"/>
      <c r="B19" s="263" t="str">
        <f>'Sales Plan'!A17</f>
        <v>SQFT</v>
      </c>
      <c r="C19" s="6" t="str">
        <f>'Sales Plan'!B17</f>
        <v>Blue-Green Algae</v>
      </c>
      <c r="D19" s="261" t="s">
        <v>54</v>
      </c>
      <c r="E19" s="334">
        <f>'Sales Plan'!E17</f>
        <v>500</v>
      </c>
      <c r="F19" s="334">
        <f>'Sales Plan'!F17</f>
        <v>503.75000000000006</v>
      </c>
      <c r="G19" s="334">
        <f>'Sales Plan'!G17</f>
        <v>507.5281250000001</v>
      </c>
      <c r="H19" s="334">
        <f>'Sales Plan'!H17</f>
        <v>511.33458593750015</v>
      </c>
      <c r="I19" s="334">
        <f>'Sales Plan'!I17</f>
        <v>515.16959533203146</v>
      </c>
      <c r="J19" s="334">
        <f>'Sales Plan'!J17</f>
        <v>519.03336729702175</v>
      </c>
      <c r="K19" s="334">
        <f>'Sales Plan'!K17</f>
        <v>522.92611755174948</v>
      </c>
      <c r="L19" s="334">
        <f>'Sales Plan'!L17</f>
        <v>526.84806343338767</v>
      </c>
      <c r="M19" s="334">
        <f>'Sales Plan'!M17</f>
        <v>530.79942390913811</v>
      </c>
      <c r="N19" s="334">
        <f>'Sales Plan'!N17</f>
        <v>534.78041958845665</v>
      </c>
      <c r="O19" s="334">
        <f>'Sales Plan'!O17</f>
        <v>538.79127273537006</v>
      </c>
      <c r="P19" s="334">
        <f>'Sales Plan'!P17</f>
        <v>542.83220728088531</v>
      </c>
      <c r="Q19" s="334">
        <f>'Sales Plan'!Q17</f>
        <v>546.90344883549199</v>
      </c>
      <c r="R19" s="334">
        <f>'Sales Plan'!R17</f>
        <v>551.00522470175827</v>
      </c>
      <c r="S19" s="334">
        <f>'Sales Plan'!S17</f>
        <v>555.13776388702149</v>
      </c>
      <c r="T19" s="334">
        <f>'Sales Plan'!T17</f>
        <v>559.30129711617417</v>
      </c>
      <c r="U19" s="334">
        <f>'Sales Plan'!U17</f>
        <v>563.49605684454548</v>
      </c>
      <c r="V19" s="334">
        <f>'Sales Plan'!V17</f>
        <v>567.72227727087966</v>
      </c>
      <c r="W19" s="334">
        <f>'Sales Plan'!W17</f>
        <v>571.98019435041124</v>
      </c>
      <c r="X19" s="334">
        <f>'Sales Plan'!X17</f>
        <v>576.27004580803941</v>
      </c>
      <c r="Y19" s="334">
        <f>'Sales Plan'!Y17</f>
        <v>580.59207115159973</v>
      </c>
      <c r="Z19" s="334">
        <f>'Sales Plan'!Z17</f>
        <v>584.94651168523671</v>
      </c>
      <c r="AA19" s="334">
        <f>'Sales Plan'!AA17</f>
        <v>589.33361052287603</v>
      </c>
      <c r="AB19" s="334">
        <f>'Sales Plan'!AB17</f>
        <v>593.75361260179761</v>
      </c>
      <c r="AC19" s="334">
        <f>'Sales Plan'!AC17</f>
        <v>598.2067646963111</v>
      </c>
      <c r="AD19" s="334">
        <f>'Sales Plan'!AD17</f>
        <v>602.69331543153351</v>
      </c>
      <c r="AE19" s="334">
        <f>'Sales Plan'!AE17</f>
        <v>607.21351529727008</v>
      </c>
      <c r="AF19" s="334">
        <f>'Sales Plan'!AF17</f>
        <v>611.76761666199968</v>
      </c>
      <c r="AG19" s="334">
        <f>'Sales Plan'!AG17</f>
        <v>616.35587378696471</v>
      </c>
      <c r="AH19" s="334">
        <f>'Sales Plan'!AH17</f>
        <v>620.97854284036703</v>
      </c>
      <c r="AI19" s="334">
        <f>'Sales Plan'!AI17</f>
        <v>625.6358819116698</v>
      </c>
      <c r="AJ19" s="334">
        <f>'Sales Plan'!AJ17</f>
        <v>630.32815102600739</v>
      </c>
      <c r="AK19" s="334">
        <f>'Sales Plan'!AK17</f>
        <v>635.0556121587025</v>
      </c>
      <c r="AL19" s="334">
        <f>'Sales Plan'!AL17</f>
        <v>639.81852924989278</v>
      </c>
      <c r="AM19" s="334">
        <f>'Sales Plan'!AM17</f>
        <v>644.617168219267</v>
      </c>
      <c r="AN19" s="334">
        <f>'Sales Plan'!AN17</f>
        <v>649.45179698091158</v>
      </c>
      <c r="AO19" s="334">
        <f>'Sales Plan'!AO17</f>
        <v>654.32268545826844</v>
      </c>
      <c r="AP19" s="334">
        <f>'Sales Plan'!AP17</f>
        <v>659.23010559920544</v>
      </c>
      <c r="AQ19" s="334">
        <f>'Sales Plan'!AQ17</f>
        <v>664.17433139119953</v>
      </c>
      <c r="AR19" s="334">
        <f>'Sales Plan'!AR17</f>
        <v>669.15563887663359</v>
      </c>
      <c r="AS19" s="334">
        <f>'Sales Plan'!AS17</f>
        <v>674.17430616820843</v>
      </c>
      <c r="AT19" s="334">
        <f>'Sales Plan'!AT17</f>
        <v>679.23061346447003</v>
      </c>
      <c r="AU19" s="334">
        <f>'Sales Plan'!AU17</f>
        <v>684.32484306545359</v>
      </c>
      <c r="AV19" s="334">
        <f>'Sales Plan'!AV17</f>
        <v>689.45727938844459</v>
      </c>
      <c r="AW19" s="334">
        <f>'Sales Plan'!AW17</f>
        <v>694.62820898385792</v>
      </c>
      <c r="AX19" s="334">
        <f>'Sales Plan'!AX17</f>
        <v>699.83792055123695</v>
      </c>
      <c r="AY19" s="334">
        <f>'Sales Plan'!AY17</f>
        <v>705.08670495537126</v>
      </c>
      <c r="AZ19" s="334">
        <f>'Sales Plan'!AZ17</f>
        <v>710.37485524253657</v>
      </c>
      <c r="BA19" s="334">
        <f>'Sales Plan'!BA17</f>
        <v>715.70266665685563</v>
      </c>
      <c r="BB19" s="334">
        <f>'Sales Plan'!BB17</f>
        <v>721.07043665678214</v>
      </c>
      <c r="BC19" s="334">
        <f>'Sales Plan'!BC17</f>
        <v>726.478464931708</v>
      </c>
      <c r="BD19" s="334">
        <f>'Sales Plan'!BD17</f>
        <v>731.92705341869589</v>
      </c>
      <c r="BE19" s="334">
        <f>'Sales Plan'!BE17</f>
        <v>737.41650631933612</v>
      </c>
      <c r="BF19" s="334">
        <f>'Sales Plan'!BF17</f>
        <v>742.94713011673116</v>
      </c>
      <c r="BG19" s="334">
        <f>'Sales Plan'!BG17</f>
        <v>748.51923359260672</v>
      </c>
      <c r="BH19" s="334">
        <f>'Sales Plan'!BH17</f>
        <v>754.13312784455127</v>
      </c>
      <c r="BI19" s="334">
        <f>'Sales Plan'!BI17</f>
        <v>759.7891263033855</v>
      </c>
      <c r="BJ19" s="334">
        <f>'Sales Plan'!BJ17</f>
        <v>765.48754475066096</v>
      </c>
      <c r="BK19" s="334">
        <f>'Sales Plan'!BK17</f>
        <v>771.22870133629101</v>
      </c>
      <c r="BL19" s="334">
        <f>'Sales Plan'!BL17</f>
        <v>777.01291659631329</v>
      </c>
      <c r="BM19" s="334">
        <f>'Sales Plan'!BM17</f>
        <v>782.84051347078571</v>
      </c>
      <c r="BN19" s="334">
        <f>'Sales Plan'!BN17</f>
        <v>788.71181732181662</v>
      </c>
      <c r="BO19" s="334">
        <f>'Sales Plan'!BO17</f>
        <v>794.62715595173029</v>
      </c>
      <c r="BP19" s="334">
        <f>'Sales Plan'!BP17</f>
        <v>800.58685962136826</v>
      </c>
      <c r="BQ19" s="334">
        <f>'Sales Plan'!BQ17</f>
        <v>806.59126106852852</v>
      </c>
      <c r="BR19" s="334">
        <f>'Sales Plan'!BR17</f>
        <v>812.64069552654257</v>
      </c>
      <c r="BS19" s="334">
        <f>'Sales Plan'!BS17</f>
        <v>818.73550074299169</v>
      </c>
      <c r="BT19" s="334">
        <f>'Sales Plan'!BT17</f>
        <v>824.87601699856418</v>
      </c>
      <c r="BU19" s="334">
        <f>'Sales Plan'!BU17</f>
        <v>831.06258712605347</v>
      </c>
      <c r="BV19" s="334">
        <f>'Sales Plan'!BV17</f>
        <v>837.29555652949898</v>
      </c>
      <c r="BW19" s="334">
        <f>'Sales Plan'!BW17</f>
        <v>843.57527320347026</v>
      </c>
      <c r="BX19" s="334">
        <f>'Sales Plan'!BX17</f>
        <v>849.9020877524963</v>
      </c>
      <c r="BY19" s="334">
        <f>'Sales Plan'!BY17</f>
        <v>856.27635341064013</v>
      </c>
      <c r="BZ19" s="334">
        <f>'Sales Plan'!BZ17</f>
        <v>862.69842606121995</v>
      </c>
      <c r="CA19" s="334">
        <f>'Sales Plan'!CA17</f>
        <v>869.16866425667911</v>
      </c>
      <c r="CB19" s="334">
        <f>'Sales Plan'!CB17</f>
        <v>875.6874292386043</v>
      </c>
      <c r="CC19" s="334">
        <f>'Sales Plan'!CC17</f>
        <v>882.25508495789393</v>
      </c>
      <c r="CD19" s="334">
        <f>'Sales Plan'!CD17</f>
        <v>888.8719980950782</v>
      </c>
      <c r="CE19" s="334">
        <f>'Sales Plan'!CE17</f>
        <v>895.53853808079134</v>
      </c>
      <c r="CF19" s="334">
        <f>'Sales Plan'!CF17</f>
        <v>902.25507711639739</v>
      </c>
      <c r="CG19" s="294"/>
      <c r="CH19" s="294"/>
      <c r="CI19" s="294"/>
      <c r="CJ19" s="294"/>
    </row>
    <row r="20" spans="1:88" s="260" customFormat="1" x14ac:dyDescent="0.15">
      <c r="A20" s="3"/>
      <c r="B20" s="263" t="str">
        <f>'Sales Plan'!A18</f>
        <v>SQFT</v>
      </c>
      <c r="C20" s="6" t="str">
        <f>'Sales Plan'!B18</f>
        <v>Toxic Soil</v>
      </c>
      <c r="D20" s="261" t="s">
        <v>54</v>
      </c>
      <c r="E20" s="334">
        <f>'Sales Plan'!E18</f>
        <v>500</v>
      </c>
      <c r="F20" s="334">
        <f>'Sales Plan'!F18</f>
        <v>503.75000000000006</v>
      </c>
      <c r="G20" s="334">
        <f>'Sales Plan'!G18</f>
        <v>507.5281250000001</v>
      </c>
      <c r="H20" s="334">
        <f>'Sales Plan'!H18</f>
        <v>511.33458593750015</v>
      </c>
      <c r="I20" s="334">
        <f>'Sales Plan'!I18</f>
        <v>515.16959533203146</v>
      </c>
      <c r="J20" s="334">
        <f>'Sales Plan'!J18</f>
        <v>519.03336729702175</v>
      </c>
      <c r="K20" s="334">
        <f>'Sales Plan'!K18</f>
        <v>522.92611755174948</v>
      </c>
      <c r="L20" s="334">
        <f>'Sales Plan'!L18</f>
        <v>526.84806343338767</v>
      </c>
      <c r="M20" s="334">
        <f>'Sales Plan'!M18</f>
        <v>530.79942390913811</v>
      </c>
      <c r="N20" s="334">
        <f>'Sales Plan'!N18</f>
        <v>534.78041958845665</v>
      </c>
      <c r="O20" s="334">
        <f>'Sales Plan'!O18</f>
        <v>538.79127273537006</v>
      </c>
      <c r="P20" s="334">
        <f>'Sales Plan'!P18</f>
        <v>542.83220728088531</v>
      </c>
      <c r="Q20" s="334">
        <f>'Sales Plan'!Q18</f>
        <v>546.90344883549199</v>
      </c>
      <c r="R20" s="334">
        <f>'Sales Plan'!R18</f>
        <v>551.00522470175827</v>
      </c>
      <c r="S20" s="334">
        <f>'Sales Plan'!S18</f>
        <v>555.13776388702149</v>
      </c>
      <c r="T20" s="334">
        <f>'Sales Plan'!T18</f>
        <v>559.30129711617417</v>
      </c>
      <c r="U20" s="334">
        <f>'Sales Plan'!U18</f>
        <v>563.49605684454548</v>
      </c>
      <c r="V20" s="334">
        <f>'Sales Plan'!V18</f>
        <v>567.72227727087966</v>
      </c>
      <c r="W20" s="334">
        <f>'Sales Plan'!W18</f>
        <v>571.98019435041124</v>
      </c>
      <c r="X20" s="334">
        <f>'Sales Plan'!X18</f>
        <v>576.27004580803941</v>
      </c>
      <c r="Y20" s="334">
        <f>'Sales Plan'!Y18</f>
        <v>580.59207115159973</v>
      </c>
      <c r="Z20" s="334">
        <f>'Sales Plan'!Z18</f>
        <v>584.94651168523671</v>
      </c>
      <c r="AA20" s="334">
        <f>'Sales Plan'!AA18</f>
        <v>589.33361052287603</v>
      </c>
      <c r="AB20" s="334">
        <f>'Sales Plan'!AB18</f>
        <v>593.75361260179761</v>
      </c>
      <c r="AC20" s="334">
        <f>'Sales Plan'!AC18</f>
        <v>598.2067646963111</v>
      </c>
      <c r="AD20" s="334">
        <f>'Sales Plan'!AD18</f>
        <v>602.69331543153351</v>
      </c>
      <c r="AE20" s="334">
        <f>'Sales Plan'!AE18</f>
        <v>607.21351529727008</v>
      </c>
      <c r="AF20" s="334">
        <f>'Sales Plan'!AF18</f>
        <v>611.76761666199968</v>
      </c>
      <c r="AG20" s="334">
        <f>'Sales Plan'!AG18</f>
        <v>616.35587378696471</v>
      </c>
      <c r="AH20" s="334">
        <f>'Sales Plan'!AH18</f>
        <v>620.97854284036703</v>
      </c>
      <c r="AI20" s="334">
        <f>'Sales Plan'!AI18</f>
        <v>625.6358819116698</v>
      </c>
      <c r="AJ20" s="334">
        <f>'Sales Plan'!AJ18</f>
        <v>630.32815102600739</v>
      </c>
      <c r="AK20" s="334">
        <f>'Sales Plan'!AK18</f>
        <v>635.0556121587025</v>
      </c>
      <c r="AL20" s="334">
        <f>'Sales Plan'!AL18</f>
        <v>639.81852924989278</v>
      </c>
      <c r="AM20" s="334">
        <f>'Sales Plan'!AM18</f>
        <v>644.617168219267</v>
      </c>
      <c r="AN20" s="334">
        <f>'Sales Plan'!AN18</f>
        <v>649.45179698091158</v>
      </c>
      <c r="AO20" s="334">
        <f>'Sales Plan'!AO18</f>
        <v>654.32268545826844</v>
      </c>
      <c r="AP20" s="334">
        <f>'Sales Plan'!AP18</f>
        <v>659.23010559920544</v>
      </c>
      <c r="AQ20" s="334">
        <f>'Sales Plan'!AQ18</f>
        <v>664.17433139119953</v>
      </c>
      <c r="AR20" s="334">
        <f>'Sales Plan'!AR18</f>
        <v>669.15563887663359</v>
      </c>
      <c r="AS20" s="334">
        <f>'Sales Plan'!AS18</f>
        <v>674.17430616820843</v>
      </c>
      <c r="AT20" s="334">
        <f>'Sales Plan'!AT18</f>
        <v>679.23061346447003</v>
      </c>
      <c r="AU20" s="334">
        <f>'Sales Plan'!AU18</f>
        <v>684.32484306545359</v>
      </c>
      <c r="AV20" s="334">
        <f>'Sales Plan'!AV18</f>
        <v>689.45727938844459</v>
      </c>
      <c r="AW20" s="334">
        <f>'Sales Plan'!AW18</f>
        <v>694.62820898385792</v>
      </c>
      <c r="AX20" s="334">
        <f>'Sales Plan'!AX18</f>
        <v>699.83792055123695</v>
      </c>
      <c r="AY20" s="334">
        <f>'Sales Plan'!AY18</f>
        <v>705.08670495537126</v>
      </c>
      <c r="AZ20" s="334">
        <f>'Sales Plan'!AZ18</f>
        <v>710.37485524253657</v>
      </c>
      <c r="BA20" s="334">
        <f>'Sales Plan'!BA18</f>
        <v>715.70266665685563</v>
      </c>
      <c r="BB20" s="334">
        <f>'Sales Plan'!BB18</f>
        <v>721.07043665678214</v>
      </c>
      <c r="BC20" s="334">
        <f>'Sales Plan'!BC18</f>
        <v>726.478464931708</v>
      </c>
      <c r="BD20" s="334">
        <f>'Sales Plan'!BD18</f>
        <v>731.92705341869589</v>
      </c>
      <c r="BE20" s="334">
        <f>'Sales Plan'!BE18</f>
        <v>737.41650631933612</v>
      </c>
      <c r="BF20" s="334">
        <f>'Sales Plan'!BF18</f>
        <v>742.94713011673116</v>
      </c>
      <c r="BG20" s="334">
        <f>'Sales Plan'!BG18</f>
        <v>748.51923359260672</v>
      </c>
      <c r="BH20" s="334">
        <f>'Sales Plan'!BH18</f>
        <v>754.13312784455127</v>
      </c>
      <c r="BI20" s="334">
        <f>'Sales Plan'!BI18</f>
        <v>759.7891263033855</v>
      </c>
      <c r="BJ20" s="334">
        <f>'Sales Plan'!BJ18</f>
        <v>765.48754475066096</v>
      </c>
      <c r="BK20" s="334">
        <f>'Sales Plan'!BK18</f>
        <v>771.22870133629101</v>
      </c>
      <c r="BL20" s="334">
        <f>'Sales Plan'!BL18</f>
        <v>777.01291659631329</v>
      </c>
      <c r="BM20" s="334">
        <f>'Sales Plan'!BM18</f>
        <v>782.84051347078571</v>
      </c>
      <c r="BN20" s="334">
        <f>'Sales Plan'!BN18</f>
        <v>788.71181732181662</v>
      </c>
      <c r="BO20" s="334">
        <f>'Sales Plan'!BO18</f>
        <v>794.62715595173029</v>
      </c>
      <c r="BP20" s="334">
        <f>'Sales Plan'!BP18</f>
        <v>800.58685962136826</v>
      </c>
      <c r="BQ20" s="334">
        <f>'Sales Plan'!BQ18</f>
        <v>806.59126106852852</v>
      </c>
      <c r="BR20" s="334">
        <f>'Sales Plan'!BR18</f>
        <v>812.64069552654257</v>
      </c>
      <c r="BS20" s="334">
        <f>'Sales Plan'!BS18</f>
        <v>818.73550074299169</v>
      </c>
      <c r="BT20" s="334">
        <f>'Sales Plan'!BT18</f>
        <v>824.87601699856418</v>
      </c>
      <c r="BU20" s="334">
        <f>'Sales Plan'!BU18</f>
        <v>831.06258712605347</v>
      </c>
      <c r="BV20" s="334">
        <f>'Sales Plan'!BV18</f>
        <v>837.29555652949898</v>
      </c>
      <c r="BW20" s="334">
        <f>'Sales Plan'!BW18</f>
        <v>843.57527320347026</v>
      </c>
      <c r="BX20" s="334">
        <f>'Sales Plan'!BX18</f>
        <v>849.9020877524963</v>
      </c>
      <c r="BY20" s="334">
        <f>'Sales Plan'!BY18</f>
        <v>856.27635341064013</v>
      </c>
      <c r="BZ20" s="334">
        <f>'Sales Plan'!BZ18</f>
        <v>862.69842606121995</v>
      </c>
      <c r="CA20" s="334">
        <f>'Sales Plan'!CA18</f>
        <v>869.16866425667911</v>
      </c>
      <c r="CB20" s="334">
        <f>'Sales Plan'!CB18</f>
        <v>875.6874292386043</v>
      </c>
      <c r="CC20" s="334">
        <f>'Sales Plan'!CC18</f>
        <v>882.25508495789393</v>
      </c>
      <c r="CD20" s="334">
        <f>'Sales Plan'!CD18</f>
        <v>888.8719980950782</v>
      </c>
      <c r="CE20" s="334">
        <f>'Sales Plan'!CE18</f>
        <v>895.53853808079134</v>
      </c>
      <c r="CF20" s="334">
        <f>'Sales Plan'!CF18</f>
        <v>902.25507711639739</v>
      </c>
      <c r="CG20" s="294"/>
      <c r="CH20" s="294"/>
      <c r="CI20" s="294"/>
      <c r="CJ20" s="294"/>
    </row>
    <row r="21" spans="1:88" s="260" customFormat="1" x14ac:dyDescent="0.15">
      <c r="A21" s="3"/>
      <c r="B21" s="263" t="str">
        <f>'Sales Plan'!A19</f>
        <v>SQFT</v>
      </c>
      <c r="C21" s="6" t="str">
        <f>'Sales Plan'!B19</f>
        <v>Plant disease</v>
      </c>
      <c r="D21" s="261" t="s">
        <v>54</v>
      </c>
      <c r="E21" s="334">
        <f>'Sales Plan'!E19</f>
        <v>500</v>
      </c>
      <c r="F21" s="334">
        <f>'Sales Plan'!F19</f>
        <v>503.75000000000006</v>
      </c>
      <c r="G21" s="334">
        <f>'Sales Plan'!G19</f>
        <v>507.5281250000001</v>
      </c>
      <c r="H21" s="334">
        <f>'Sales Plan'!H19</f>
        <v>511.33458593750015</v>
      </c>
      <c r="I21" s="334">
        <f>'Sales Plan'!I19</f>
        <v>515.16959533203146</v>
      </c>
      <c r="J21" s="334">
        <f>'Sales Plan'!J19</f>
        <v>519.03336729702175</v>
      </c>
      <c r="K21" s="334">
        <f>'Sales Plan'!K19</f>
        <v>522.92611755174948</v>
      </c>
      <c r="L21" s="334">
        <f>'Sales Plan'!L19</f>
        <v>526.84806343338767</v>
      </c>
      <c r="M21" s="334">
        <f>'Sales Plan'!M19</f>
        <v>530.79942390913811</v>
      </c>
      <c r="N21" s="334">
        <f>'Sales Plan'!N19</f>
        <v>534.78041958845665</v>
      </c>
      <c r="O21" s="334">
        <f>'Sales Plan'!O19</f>
        <v>538.79127273537006</v>
      </c>
      <c r="P21" s="334">
        <f>'Sales Plan'!P19</f>
        <v>542.83220728088531</v>
      </c>
      <c r="Q21" s="334">
        <f>'Sales Plan'!Q19</f>
        <v>546.90344883549199</v>
      </c>
      <c r="R21" s="334">
        <f>'Sales Plan'!R19</f>
        <v>551.00522470175827</v>
      </c>
      <c r="S21" s="334">
        <f>'Sales Plan'!S19</f>
        <v>555.13776388702149</v>
      </c>
      <c r="T21" s="334">
        <f>'Sales Plan'!T19</f>
        <v>559.30129711617417</v>
      </c>
      <c r="U21" s="334">
        <f>'Sales Plan'!U19</f>
        <v>563.49605684454548</v>
      </c>
      <c r="V21" s="334">
        <f>'Sales Plan'!V19</f>
        <v>567.72227727087966</v>
      </c>
      <c r="W21" s="334">
        <f>'Sales Plan'!W19</f>
        <v>571.98019435041124</v>
      </c>
      <c r="X21" s="334">
        <f>'Sales Plan'!X19</f>
        <v>576.27004580803941</v>
      </c>
      <c r="Y21" s="334">
        <f>'Sales Plan'!Y19</f>
        <v>580.59207115159973</v>
      </c>
      <c r="Z21" s="334">
        <f>'Sales Plan'!Z19</f>
        <v>584.94651168523671</v>
      </c>
      <c r="AA21" s="334">
        <f>'Sales Plan'!AA19</f>
        <v>589.33361052287603</v>
      </c>
      <c r="AB21" s="334">
        <f>'Sales Plan'!AB19</f>
        <v>593.75361260179761</v>
      </c>
      <c r="AC21" s="334">
        <f>'Sales Plan'!AC19</f>
        <v>598.2067646963111</v>
      </c>
      <c r="AD21" s="334">
        <f>'Sales Plan'!AD19</f>
        <v>602.69331543153351</v>
      </c>
      <c r="AE21" s="334">
        <f>'Sales Plan'!AE19</f>
        <v>607.21351529727008</v>
      </c>
      <c r="AF21" s="334">
        <f>'Sales Plan'!AF19</f>
        <v>611.76761666199968</v>
      </c>
      <c r="AG21" s="334">
        <f>'Sales Plan'!AG19</f>
        <v>616.35587378696471</v>
      </c>
      <c r="AH21" s="334">
        <f>'Sales Plan'!AH19</f>
        <v>620.97854284036703</v>
      </c>
      <c r="AI21" s="334">
        <f>'Sales Plan'!AI19</f>
        <v>625.6358819116698</v>
      </c>
      <c r="AJ21" s="334">
        <f>'Sales Plan'!AJ19</f>
        <v>630.32815102600739</v>
      </c>
      <c r="AK21" s="334">
        <f>'Sales Plan'!AK19</f>
        <v>635.0556121587025</v>
      </c>
      <c r="AL21" s="334">
        <f>'Sales Plan'!AL19</f>
        <v>639.81852924989278</v>
      </c>
      <c r="AM21" s="334">
        <f>'Sales Plan'!AM19</f>
        <v>644.617168219267</v>
      </c>
      <c r="AN21" s="334">
        <f>'Sales Plan'!AN19</f>
        <v>649.45179698091158</v>
      </c>
      <c r="AO21" s="334">
        <f>'Sales Plan'!AO19</f>
        <v>654.32268545826844</v>
      </c>
      <c r="AP21" s="334">
        <f>'Sales Plan'!AP19</f>
        <v>659.23010559920544</v>
      </c>
      <c r="AQ21" s="334">
        <f>'Sales Plan'!AQ19</f>
        <v>664.17433139119953</v>
      </c>
      <c r="AR21" s="334">
        <f>'Sales Plan'!AR19</f>
        <v>669.15563887663359</v>
      </c>
      <c r="AS21" s="334">
        <f>'Sales Plan'!AS19</f>
        <v>674.17430616820843</v>
      </c>
      <c r="AT21" s="334">
        <f>'Sales Plan'!AT19</f>
        <v>679.23061346447003</v>
      </c>
      <c r="AU21" s="334">
        <f>'Sales Plan'!AU19</f>
        <v>684.32484306545359</v>
      </c>
      <c r="AV21" s="334">
        <f>'Sales Plan'!AV19</f>
        <v>689.45727938844459</v>
      </c>
      <c r="AW21" s="334">
        <f>'Sales Plan'!AW19</f>
        <v>694.62820898385792</v>
      </c>
      <c r="AX21" s="334">
        <f>'Sales Plan'!AX19</f>
        <v>699.83792055123695</v>
      </c>
      <c r="AY21" s="334">
        <f>'Sales Plan'!AY19</f>
        <v>705.08670495537126</v>
      </c>
      <c r="AZ21" s="334">
        <f>'Sales Plan'!AZ19</f>
        <v>710.37485524253657</v>
      </c>
      <c r="BA21" s="334">
        <f>'Sales Plan'!BA19</f>
        <v>715.70266665685563</v>
      </c>
      <c r="BB21" s="334">
        <f>'Sales Plan'!BB19</f>
        <v>721.07043665678214</v>
      </c>
      <c r="BC21" s="334">
        <f>'Sales Plan'!BC19</f>
        <v>726.478464931708</v>
      </c>
      <c r="BD21" s="334">
        <f>'Sales Plan'!BD19</f>
        <v>731.92705341869589</v>
      </c>
      <c r="BE21" s="334">
        <f>'Sales Plan'!BE19</f>
        <v>737.41650631933612</v>
      </c>
      <c r="BF21" s="334">
        <f>'Sales Plan'!BF19</f>
        <v>742.94713011673116</v>
      </c>
      <c r="BG21" s="334">
        <f>'Sales Plan'!BG19</f>
        <v>748.51923359260672</v>
      </c>
      <c r="BH21" s="334">
        <f>'Sales Plan'!BH19</f>
        <v>754.13312784455127</v>
      </c>
      <c r="BI21" s="334">
        <f>'Sales Plan'!BI19</f>
        <v>759.7891263033855</v>
      </c>
      <c r="BJ21" s="334">
        <f>'Sales Plan'!BJ19</f>
        <v>765.48754475066096</v>
      </c>
      <c r="BK21" s="334">
        <f>'Sales Plan'!BK19</f>
        <v>771.22870133629101</v>
      </c>
      <c r="BL21" s="334">
        <f>'Sales Plan'!BL19</f>
        <v>777.01291659631329</v>
      </c>
      <c r="BM21" s="334">
        <f>'Sales Plan'!BM19</f>
        <v>782.84051347078571</v>
      </c>
      <c r="BN21" s="334">
        <f>'Sales Plan'!BN19</f>
        <v>788.71181732181662</v>
      </c>
      <c r="BO21" s="334">
        <f>'Sales Plan'!BO19</f>
        <v>794.62715595173029</v>
      </c>
      <c r="BP21" s="334">
        <f>'Sales Plan'!BP19</f>
        <v>800.58685962136826</v>
      </c>
      <c r="BQ21" s="334">
        <f>'Sales Plan'!BQ19</f>
        <v>806.59126106852852</v>
      </c>
      <c r="BR21" s="334">
        <f>'Sales Plan'!BR19</f>
        <v>812.64069552654257</v>
      </c>
      <c r="BS21" s="334">
        <f>'Sales Plan'!BS19</f>
        <v>818.73550074299169</v>
      </c>
      <c r="BT21" s="334">
        <f>'Sales Plan'!BT19</f>
        <v>824.87601699856418</v>
      </c>
      <c r="BU21" s="334">
        <f>'Sales Plan'!BU19</f>
        <v>831.06258712605347</v>
      </c>
      <c r="BV21" s="334">
        <f>'Sales Plan'!BV19</f>
        <v>837.29555652949898</v>
      </c>
      <c r="BW21" s="334">
        <f>'Sales Plan'!BW19</f>
        <v>843.57527320347026</v>
      </c>
      <c r="BX21" s="334">
        <f>'Sales Plan'!BX19</f>
        <v>849.9020877524963</v>
      </c>
      <c r="BY21" s="334">
        <f>'Sales Plan'!BY19</f>
        <v>856.27635341064013</v>
      </c>
      <c r="BZ21" s="334">
        <f>'Sales Plan'!BZ19</f>
        <v>862.69842606121995</v>
      </c>
      <c r="CA21" s="334">
        <f>'Sales Plan'!CA19</f>
        <v>869.16866425667911</v>
      </c>
      <c r="CB21" s="334">
        <f>'Sales Plan'!CB19</f>
        <v>875.6874292386043</v>
      </c>
      <c r="CC21" s="334">
        <f>'Sales Plan'!CC19</f>
        <v>882.25508495789393</v>
      </c>
      <c r="CD21" s="334">
        <f>'Sales Plan'!CD19</f>
        <v>888.8719980950782</v>
      </c>
      <c r="CE21" s="334">
        <f>'Sales Plan'!CE19</f>
        <v>895.53853808079134</v>
      </c>
      <c r="CF21" s="334">
        <f>'Sales Plan'!CF19</f>
        <v>902.25507711639739</v>
      </c>
      <c r="CG21" s="294"/>
      <c r="CH21" s="294"/>
      <c r="CI21" s="294"/>
      <c r="CJ21" s="294"/>
    </row>
    <row r="22" spans="1:88" s="260" customFormat="1" x14ac:dyDescent="0.15">
      <c r="A22" s="3"/>
      <c r="B22" s="263" t="str">
        <f>'Sales Plan'!A20</f>
        <v>SQFT</v>
      </c>
      <c r="C22" s="6" t="str">
        <f>'Sales Plan'!B20</f>
        <v>Oil Spill Cleanup</v>
      </c>
      <c r="D22" s="261" t="s">
        <v>54</v>
      </c>
      <c r="E22" s="334">
        <f>'Sales Plan'!E20</f>
        <v>500</v>
      </c>
      <c r="F22" s="334">
        <f>'Sales Plan'!F20</f>
        <v>503.75000000000006</v>
      </c>
      <c r="G22" s="334">
        <f>'Sales Plan'!G20</f>
        <v>507.5281250000001</v>
      </c>
      <c r="H22" s="334">
        <f>'Sales Plan'!H20</f>
        <v>511.33458593750015</v>
      </c>
      <c r="I22" s="334">
        <f>'Sales Plan'!I20</f>
        <v>515.16959533203146</v>
      </c>
      <c r="J22" s="334">
        <f>'Sales Plan'!J20</f>
        <v>519.03336729702175</v>
      </c>
      <c r="K22" s="334">
        <f>'Sales Plan'!K20</f>
        <v>522.92611755174948</v>
      </c>
      <c r="L22" s="334">
        <f>'Sales Plan'!L20</f>
        <v>526.84806343338767</v>
      </c>
      <c r="M22" s="334">
        <f>'Sales Plan'!M20</f>
        <v>530.79942390913811</v>
      </c>
      <c r="N22" s="334">
        <f>'Sales Plan'!N20</f>
        <v>534.78041958845665</v>
      </c>
      <c r="O22" s="334">
        <f>'Sales Plan'!O20</f>
        <v>538.79127273537006</v>
      </c>
      <c r="P22" s="334">
        <f>'Sales Plan'!P20</f>
        <v>542.83220728088531</v>
      </c>
      <c r="Q22" s="334">
        <f>'Sales Plan'!Q20</f>
        <v>546.90344883549199</v>
      </c>
      <c r="R22" s="334">
        <f>'Sales Plan'!R20</f>
        <v>551.00522470175827</v>
      </c>
      <c r="S22" s="334">
        <f>'Sales Plan'!S20</f>
        <v>555.13776388702149</v>
      </c>
      <c r="T22" s="334">
        <f>'Sales Plan'!T20</f>
        <v>559.30129711617417</v>
      </c>
      <c r="U22" s="334">
        <f>'Sales Plan'!U20</f>
        <v>563.49605684454548</v>
      </c>
      <c r="V22" s="334">
        <f>'Sales Plan'!V20</f>
        <v>567.72227727087966</v>
      </c>
      <c r="W22" s="334">
        <f>'Sales Plan'!W20</f>
        <v>571.98019435041124</v>
      </c>
      <c r="X22" s="334">
        <f>'Sales Plan'!X20</f>
        <v>576.27004580803941</v>
      </c>
      <c r="Y22" s="334">
        <f>'Sales Plan'!Y20</f>
        <v>580.59207115159973</v>
      </c>
      <c r="Z22" s="334">
        <f>'Sales Plan'!Z20</f>
        <v>584.94651168523671</v>
      </c>
      <c r="AA22" s="334">
        <f>'Sales Plan'!AA20</f>
        <v>589.33361052287603</v>
      </c>
      <c r="AB22" s="334">
        <f>'Sales Plan'!AB20</f>
        <v>593.75361260179761</v>
      </c>
      <c r="AC22" s="334">
        <f>'Sales Plan'!AC20</f>
        <v>598.2067646963111</v>
      </c>
      <c r="AD22" s="334">
        <f>'Sales Plan'!AD20</f>
        <v>602.69331543153351</v>
      </c>
      <c r="AE22" s="334">
        <f>'Sales Plan'!AE20</f>
        <v>607.21351529727008</v>
      </c>
      <c r="AF22" s="334">
        <f>'Sales Plan'!AF20</f>
        <v>611.76761666199968</v>
      </c>
      <c r="AG22" s="334">
        <f>'Sales Plan'!AG20</f>
        <v>616.35587378696471</v>
      </c>
      <c r="AH22" s="334">
        <f>'Sales Plan'!AH20</f>
        <v>620.97854284036703</v>
      </c>
      <c r="AI22" s="334">
        <f>'Sales Plan'!AI20</f>
        <v>625.6358819116698</v>
      </c>
      <c r="AJ22" s="334">
        <f>'Sales Plan'!AJ20</f>
        <v>630.32815102600739</v>
      </c>
      <c r="AK22" s="334">
        <f>'Sales Plan'!AK20</f>
        <v>635.0556121587025</v>
      </c>
      <c r="AL22" s="334">
        <f>'Sales Plan'!AL20</f>
        <v>639.81852924989278</v>
      </c>
      <c r="AM22" s="334">
        <f>'Sales Plan'!AM20</f>
        <v>644.617168219267</v>
      </c>
      <c r="AN22" s="334">
        <f>'Sales Plan'!AN20</f>
        <v>649.45179698091158</v>
      </c>
      <c r="AO22" s="334">
        <f>'Sales Plan'!AO20</f>
        <v>654.32268545826844</v>
      </c>
      <c r="AP22" s="334">
        <f>'Sales Plan'!AP20</f>
        <v>659.23010559920544</v>
      </c>
      <c r="AQ22" s="334">
        <f>'Sales Plan'!AQ20</f>
        <v>664.17433139119953</v>
      </c>
      <c r="AR22" s="334">
        <f>'Sales Plan'!AR20</f>
        <v>669.15563887663359</v>
      </c>
      <c r="AS22" s="334">
        <f>'Sales Plan'!AS20</f>
        <v>674.17430616820843</v>
      </c>
      <c r="AT22" s="334">
        <f>'Sales Plan'!AT20</f>
        <v>679.23061346447003</v>
      </c>
      <c r="AU22" s="334">
        <f>'Sales Plan'!AU20</f>
        <v>684.32484306545359</v>
      </c>
      <c r="AV22" s="334">
        <f>'Sales Plan'!AV20</f>
        <v>689.45727938844459</v>
      </c>
      <c r="AW22" s="334">
        <f>'Sales Plan'!AW20</f>
        <v>694.62820898385792</v>
      </c>
      <c r="AX22" s="334">
        <f>'Sales Plan'!AX20</f>
        <v>699.83792055123695</v>
      </c>
      <c r="AY22" s="334">
        <f>'Sales Plan'!AY20</f>
        <v>705.08670495537126</v>
      </c>
      <c r="AZ22" s="334">
        <f>'Sales Plan'!AZ20</f>
        <v>710.37485524253657</v>
      </c>
      <c r="BA22" s="334">
        <f>'Sales Plan'!BA20</f>
        <v>715.70266665685563</v>
      </c>
      <c r="BB22" s="334">
        <f>'Sales Plan'!BB20</f>
        <v>721.07043665678214</v>
      </c>
      <c r="BC22" s="334">
        <f>'Sales Plan'!BC20</f>
        <v>726.478464931708</v>
      </c>
      <c r="BD22" s="334">
        <f>'Sales Plan'!BD20</f>
        <v>731.92705341869589</v>
      </c>
      <c r="BE22" s="334">
        <f>'Sales Plan'!BE20</f>
        <v>737.41650631933612</v>
      </c>
      <c r="BF22" s="334">
        <f>'Sales Plan'!BF20</f>
        <v>742.94713011673116</v>
      </c>
      <c r="BG22" s="334">
        <f>'Sales Plan'!BG20</f>
        <v>748.51923359260672</v>
      </c>
      <c r="BH22" s="334">
        <f>'Sales Plan'!BH20</f>
        <v>754.13312784455127</v>
      </c>
      <c r="BI22" s="334">
        <f>'Sales Plan'!BI20</f>
        <v>759.7891263033855</v>
      </c>
      <c r="BJ22" s="334">
        <f>'Sales Plan'!BJ20</f>
        <v>765.48754475066096</v>
      </c>
      <c r="BK22" s="334">
        <f>'Sales Plan'!BK20</f>
        <v>771.22870133629101</v>
      </c>
      <c r="BL22" s="334">
        <f>'Sales Plan'!BL20</f>
        <v>777.01291659631329</v>
      </c>
      <c r="BM22" s="334">
        <f>'Sales Plan'!BM20</f>
        <v>782.84051347078571</v>
      </c>
      <c r="BN22" s="334">
        <f>'Sales Plan'!BN20</f>
        <v>788.71181732181662</v>
      </c>
      <c r="BO22" s="334">
        <f>'Sales Plan'!BO20</f>
        <v>794.62715595173029</v>
      </c>
      <c r="BP22" s="334">
        <f>'Sales Plan'!BP20</f>
        <v>800.58685962136826</v>
      </c>
      <c r="BQ22" s="334">
        <f>'Sales Plan'!BQ20</f>
        <v>806.59126106852852</v>
      </c>
      <c r="BR22" s="334">
        <f>'Sales Plan'!BR20</f>
        <v>812.64069552654257</v>
      </c>
      <c r="BS22" s="334">
        <f>'Sales Plan'!BS20</f>
        <v>818.73550074299169</v>
      </c>
      <c r="BT22" s="334">
        <f>'Sales Plan'!BT20</f>
        <v>824.87601699856418</v>
      </c>
      <c r="BU22" s="334">
        <f>'Sales Plan'!BU20</f>
        <v>831.06258712605347</v>
      </c>
      <c r="BV22" s="334">
        <f>'Sales Plan'!BV20</f>
        <v>837.29555652949898</v>
      </c>
      <c r="BW22" s="334">
        <f>'Sales Plan'!BW20</f>
        <v>843.57527320347026</v>
      </c>
      <c r="BX22" s="334">
        <f>'Sales Plan'!BX20</f>
        <v>849.9020877524963</v>
      </c>
      <c r="BY22" s="334">
        <f>'Sales Plan'!BY20</f>
        <v>856.27635341064013</v>
      </c>
      <c r="BZ22" s="334">
        <f>'Sales Plan'!BZ20</f>
        <v>862.69842606121995</v>
      </c>
      <c r="CA22" s="334">
        <f>'Sales Plan'!CA20</f>
        <v>869.16866425667911</v>
      </c>
      <c r="CB22" s="334">
        <f>'Sales Plan'!CB20</f>
        <v>875.6874292386043</v>
      </c>
      <c r="CC22" s="334">
        <f>'Sales Plan'!CC20</f>
        <v>882.25508495789393</v>
      </c>
      <c r="CD22" s="334">
        <f>'Sales Plan'!CD20</f>
        <v>888.8719980950782</v>
      </c>
      <c r="CE22" s="334">
        <f>'Sales Plan'!CE20</f>
        <v>895.53853808079134</v>
      </c>
      <c r="CF22" s="334">
        <f>'Sales Plan'!CF20</f>
        <v>902.25507711639739</v>
      </c>
      <c r="CG22" s="294"/>
      <c r="CH22" s="294"/>
      <c r="CI22" s="294"/>
      <c r="CJ22" s="294"/>
    </row>
    <row r="23" spans="1:88" ht="27" customHeight="1" x14ac:dyDescent="0.15">
      <c r="Y23" s="298"/>
      <c r="Z23" s="298"/>
      <c r="AA23" s="298"/>
      <c r="AB23" s="298"/>
      <c r="AC23" s="298"/>
      <c r="AD23" s="298"/>
      <c r="AE23" s="298"/>
      <c r="AF23" s="298"/>
      <c r="AW23" s="298"/>
      <c r="AX23" s="298"/>
      <c r="AY23" s="298"/>
      <c r="AZ23" s="298"/>
      <c r="BA23" s="298"/>
      <c r="BB23" s="298"/>
      <c r="BC23" s="298"/>
      <c r="BD23" s="298"/>
      <c r="BE23" s="298"/>
      <c r="BF23" s="298"/>
      <c r="BG23" s="298"/>
      <c r="BH23" s="298"/>
      <c r="BI23" s="298"/>
      <c r="BJ23" s="298"/>
      <c r="BK23" s="298"/>
      <c r="BL23" s="298"/>
      <c r="CC23" s="298"/>
      <c r="CD23" s="298"/>
      <c r="CE23" s="298"/>
      <c r="CF23" s="298"/>
      <c r="CG23" s="298"/>
      <c r="CH23" s="298"/>
      <c r="CI23" s="298"/>
      <c r="CJ23" s="298"/>
    </row>
    <row r="24" spans="1:88" s="2" customFormat="1" x14ac:dyDescent="0.15">
      <c r="A24" s="3" t="s">
        <v>99</v>
      </c>
      <c r="D24" s="2" t="s">
        <v>100</v>
      </c>
      <c r="E24" s="2" t="s">
        <v>64</v>
      </c>
      <c r="F24" s="2" t="s">
        <v>65</v>
      </c>
      <c r="G24" s="2" t="s">
        <v>66</v>
      </c>
      <c r="H24" s="2" t="s">
        <v>18</v>
      </c>
      <c r="I24" s="2" t="s">
        <v>64</v>
      </c>
      <c r="J24" s="2" t="s">
        <v>65</v>
      </c>
      <c r="K24" s="2" t="s">
        <v>66</v>
      </c>
      <c r="L24" s="2" t="s">
        <v>18</v>
      </c>
      <c r="M24" s="2" t="s">
        <v>64</v>
      </c>
      <c r="N24" s="2" t="s">
        <v>65</v>
      </c>
      <c r="O24" s="2" t="s">
        <v>66</v>
      </c>
      <c r="P24" s="2" t="s">
        <v>18</v>
      </c>
      <c r="Q24" s="2" t="s">
        <v>64</v>
      </c>
      <c r="R24" s="2" t="s">
        <v>65</v>
      </c>
      <c r="S24" s="2" t="s">
        <v>66</v>
      </c>
      <c r="T24" s="2" t="s">
        <v>18</v>
      </c>
      <c r="U24" s="2" t="s">
        <v>64</v>
      </c>
      <c r="V24" s="2" t="s">
        <v>64</v>
      </c>
      <c r="W24" s="2" t="s">
        <v>64</v>
      </c>
      <c r="X24" s="2" t="s">
        <v>64</v>
      </c>
      <c r="Y24" s="299" t="s">
        <v>64</v>
      </c>
      <c r="Z24" s="299" t="s">
        <v>65</v>
      </c>
      <c r="AA24" s="299" t="s">
        <v>66</v>
      </c>
      <c r="AB24" s="299" t="s">
        <v>18</v>
      </c>
      <c r="AC24" s="299" t="s">
        <v>64</v>
      </c>
      <c r="AD24" s="299" t="s">
        <v>65</v>
      </c>
      <c r="AE24" s="299" t="s">
        <v>66</v>
      </c>
      <c r="AF24" s="299" t="s">
        <v>18</v>
      </c>
      <c r="AG24" s="2" t="s">
        <v>64</v>
      </c>
      <c r="AH24" s="2" t="s">
        <v>65</v>
      </c>
      <c r="AI24" s="2" t="s">
        <v>66</v>
      </c>
      <c r="AJ24" s="2" t="s">
        <v>18</v>
      </c>
      <c r="AK24" s="2" t="s">
        <v>64</v>
      </c>
      <c r="AL24" s="2" t="s">
        <v>65</v>
      </c>
      <c r="AM24" s="2" t="s">
        <v>66</v>
      </c>
      <c r="AN24" s="2" t="s">
        <v>18</v>
      </c>
      <c r="AO24" s="2" t="s">
        <v>64</v>
      </c>
      <c r="AP24" s="2" t="s">
        <v>65</v>
      </c>
      <c r="AQ24" s="2" t="s">
        <v>66</v>
      </c>
      <c r="AR24" s="2" t="s">
        <v>18</v>
      </c>
      <c r="AS24" s="2" t="s">
        <v>64</v>
      </c>
      <c r="AT24" s="2" t="s">
        <v>64</v>
      </c>
      <c r="AU24" s="2" t="s">
        <v>64</v>
      </c>
      <c r="AV24" s="2" t="s">
        <v>64</v>
      </c>
      <c r="AW24" s="299" t="s">
        <v>64</v>
      </c>
      <c r="AX24" s="299" t="s">
        <v>65</v>
      </c>
      <c r="AY24" s="299" t="s">
        <v>66</v>
      </c>
      <c r="AZ24" s="299" t="s">
        <v>18</v>
      </c>
      <c r="BA24" s="299" t="s">
        <v>64</v>
      </c>
      <c r="BB24" s="299" t="s">
        <v>65</v>
      </c>
      <c r="BC24" s="299" t="s">
        <v>66</v>
      </c>
      <c r="BD24" s="299" t="s">
        <v>18</v>
      </c>
      <c r="BE24" s="299" t="s">
        <v>64</v>
      </c>
      <c r="BF24" s="299" t="s">
        <v>65</v>
      </c>
      <c r="BG24" s="299" t="s">
        <v>66</v>
      </c>
      <c r="BH24" s="299" t="s">
        <v>18</v>
      </c>
      <c r="BI24" s="299" t="s">
        <v>64</v>
      </c>
      <c r="BJ24" s="299" t="s">
        <v>65</v>
      </c>
      <c r="BK24" s="299" t="s">
        <v>66</v>
      </c>
      <c r="BL24" s="299" t="s">
        <v>18</v>
      </c>
      <c r="BM24" s="2" t="s">
        <v>64</v>
      </c>
      <c r="BN24" s="2" t="s">
        <v>65</v>
      </c>
      <c r="BO24" s="2" t="s">
        <v>66</v>
      </c>
      <c r="BP24" s="2" t="s">
        <v>18</v>
      </c>
      <c r="BQ24" s="2" t="s">
        <v>64</v>
      </c>
      <c r="BR24" s="2" t="s">
        <v>65</v>
      </c>
      <c r="BS24" s="2" t="s">
        <v>66</v>
      </c>
      <c r="BT24" s="2" t="s">
        <v>18</v>
      </c>
      <c r="BU24" s="2" t="s">
        <v>64</v>
      </c>
      <c r="BV24" s="2" t="s">
        <v>65</v>
      </c>
      <c r="BW24" s="2" t="s">
        <v>66</v>
      </c>
      <c r="BX24" s="2" t="s">
        <v>18</v>
      </c>
      <c r="BY24" s="2" t="s">
        <v>64</v>
      </c>
      <c r="BZ24" s="2" t="s">
        <v>64</v>
      </c>
      <c r="CA24" s="2" t="s">
        <v>64</v>
      </c>
      <c r="CB24" s="2" t="s">
        <v>64</v>
      </c>
      <c r="CC24" s="299" t="s">
        <v>64</v>
      </c>
      <c r="CD24" s="299" t="s">
        <v>65</v>
      </c>
      <c r="CE24" s="299" t="s">
        <v>66</v>
      </c>
      <c r="CF24" s="299" t="s">
        <v>18</v>
      </c>
      <c r="CG24" s="299"/>
      <c r="CH24" s="299"/>
      <c r="CI24" s="299"/>
      <c r="CJ24" s="299"/>
    </row>
    <row r="25" spans="1:88" s="2" customFormat="1" x14ac:dyDescent="0.15">
      <c r="E25" s="2" t="s">
        <v>43</v>
      </c>
      <c r="F25" s="2" t="s">
        <v>43</v>
      </c>
      <c r="G25" s="2" t="s">
        <v>43</v>
      </c>
      <c r="H25" s="2" t="s">
        <v>43</v>
      </c>
      <c r="I25" s="2" t="s">
        <v>47</v>
      </c>
      <c r="J25" s="2" t="s">
        <v>47</v>
      </c>
      <c r="K25" s="2" t="s">
        <v>47</v>
      </c>
      <c r="L25" s="2" t="s">
        <v>47</v>
      </c>
      <c r="M25" s="2" t="s">
        <v>48</v>
      </c>
      <c r="N25" s="2" t="s">
        <v>48</v>
      </c>
      <c r="O25" s="2" t="s">
        <v>48</v>
      </c>
      <c r="P25" s="2" t="s">
        <v>48</v>
      </c>
      <c r="Q25" s="2" t="s">
        <v>49</v>
      </c>
      <c r="R25" s="2" t="s">
        <v>49</v>
      </c>
      <c r="S25" s="2" t="s">
        <v>49</v>
      </c>
      <c r="T25" s="2" t="s">
        <v>49</v>
      </c>
      <c r="U25" s="2" t="s">
        <v>193</v>
      </c>
      <c r="V25" s="2" t="s">
        <v>193</v>
      </c>
      <c r="W25" s="2" t="s">
        <v>193</v>
      </c>
      <c r="X25" s="2" t="s">
        <v>193</v>
      </c>
      <c r="Y25" s="299" t="s">
        <v>47</v>
      </c>
      <c r="Z25" s="299" t="s">
        <v>47</v>
      </c>
      <c r="AA25" s="299" t="s">
        <v>47</v>
      </c>
      <c r="AB25" s="299" t="s">
        <v>47</v>
      </c>
      <c r="AC25" s="299" t="s">
        <v>47</v>
      </c>
      <c r="AD25" s="299" t="s">
        <v>47</v>
      </c>
      <c r="AE25" s="299" t="s">
        <v>47</v>
      </c>
      <c r="AF25" s="299" t="s">
        <v>47</v>
      </c>
      <c r="AG25" s="2" t="s">
        <v>47</v>
      </c>
      <c r="AH25" s="2" t="s">
        <v>47</v>
      </c>
      <c r="AI25" s="2" t="s">
        <v>47</v>
      </c>
      <c r="AJ25" s="2" t="s">
        <v>47</v>
      </c>
      <c r="AK25" s="2" t="s">
        <v>48</v>
      </c>
      <c r="AL25" s="2" t="s">
        <v>48</v>
      </c>
      <c r="AM25" s="2" t="s">
        <v>48</v>
      </c>
      <c r="AN25" s="2" t="s">
        <v>48</v>
      </c>
      <c r="AO25" s="2" t="s">
        <v>49</v>
      </c>
      <c r="AP25" s="2" t="s">
        <v>49</v>
      </c>
      <c r="AQ25" s="2" t="s">
        <v>49</v>
      </c>
      <c r="AR25" s="2" t="s">
        <v>49</v>
      </c>
      <c r="AS25" s="2" t="s">
        <v>193</v>
      </c>
      <c r="AT25" s="2" t="s">
        <v>193</v>
      </c>
      <c r="AU25" s="2" t="s">
        <v>193</v>
      </c>
      <c r="AV25" s="2" t="s">
        <v>193</v>
      </c>
      <c r="AW25" s="299" t="s">
        <v>47</v>
      </c>
      <c r="AX25" s="299" t="s">
        <v>47</v>
      </c>
      <c r="AY25" s="299" t="s">
        <v>47</v>
      </c>
      <c r="AZ25" s="299" t="s">
        <v>47</v>
      </c>
      <c r="BA25" s="299" t="s">
        <v>47</v>
      </c>
      <c r="BB25" s="299" t="s">
        <v>47</v>
      </c>
      <c r="BC25" s="299" t="s">
        <v>47</v>
      </c>
      <c r="BD25" s="299" t="s">
        <v>47</v>
      </c>
      <c r="BE25" s="299" t="s">
        <v>47</v>
      </c>
      <c r="BF25" s="299" t="s">
        <v>47</v>
      </c>
      <c r="BG25" s="299" t="s">
        <v>47</v>
      </c>
      <c r="BH25" s="299" t="s">
        <v>47</v>
      </c>
      <c r="BI25" s="299" t="s">
        <v>47</v>
      </c>
      <c r="BJ25" s="299" t="s">
        <v>47</v>
      </c>
      <c r="BK25" s="299" t="s">
        <v>47</v>
      </c>
      <c r="BL25" s="299" t="s">
        <v>47</v>
      </c>
      <c r="BM25" s="2" t="s">
        <v>47</v>
      </c>
      <c r="BN25" s="2" t="s">
        <v>47</v>
      </c>
      <c r="BO25" s="2" t="s">
        <v>47</v>
      </c>
      <c r="BP25" s="2" t="s">
        <v>47</v>
      </c>
      <c r="BQ25" s="2" t="s">
        <v>48</v>
      </c>
      <c r="BR25" s="2" t="s">
        <v>48</v>
      </c>
      <c r="BS25" s="2" t="s">
        <v>48</v>
      </c>
      <c r="BT25" s="2" t="s">
        <v>48</v>
      </c>
      <c r="BU25" s="2" t="s">
        <v>49</v>
      </c>
      <c r="BV25" s="2" t="s">
        <v>49</v>
      </c>
      <c r="BW25" s="2" t="s">
        <v>49</v>
      </c>
      <c r="BX25" s="2" t="s">
        <v>49</v>
      </c>
      <c r="BY25" s="2" t="s">
        <v>193</v>
      </c>
      <c r="BZ25" s="2" t="s">
        <v>193</v>
      </c>
      <c r="CA25" s="2" t="s">
        <v>193</v>
      </c>
      <c r="CB25" s="2" t="s">
        <v>193</v>
      </c>
      <c r="CC25" s="299" t="s">
        <v>47</v>
      </c>
      <c r="CD25" s="299" t="s">
        <v>47</v>
      </c>
      <c r="CE25" s="299" t="s">
        <v>47</v>
      </c>
      <c r="CF25" s="299" t="s">
        <v>47</v>
      </c>
      <c r="CG25" s="299"/>
      <c r="CH25" s="299"/>
      <c r="CI25" s="299"/>
      <c r="CJ25" s="299"/>
    </row>
    <row r="26" spans="1:88" x14ac:dyDescent="0.15">
      <c r="B26" s="3" t="s">
        <v>101</v>
      </c>
      <c r="Y26" s="298"/>
      <c r="Z26" s="298"/>
      <c r="AA26" s="298"/>
      <c r="AB26" s="298"/>
      <c r="AC26" s="298"/>
      <c r="AD26" s="298"/>
      <c r="AE26" s="298"/>
      <c r="AF26" s="298"/>
      <c r="AW26" s="298"/>
      <c r="AX26" s="298"/>
      <c r="AY26" s="298"/>
      <c r="AZ26" s="298"/>
      <c r="BA26" s="298"/>
      <c r="BB26" s="298"/>
      <c r="BC26" s="298"/>
      <c r="BD26" s="298"/>
      <c r="BE26" s="298"/>
      <c r="BF26" s="298"/>
      <c r="BG26" s="298"/>
      <c r="BH26" s="298"/>
      <c r="BI26" s="298"/>
      <c r="BJ26" s="298"/>
      <c r="BK26" s="298"/>
      <c r="BL26" s="298"/>
      <c r="CC26" s="298"/>
      <c r="CD26" s="298"/>
      <c r="CE26" s="298"/>
      <c r="CF26" s="298"/>
      <c r="CG26" s="298"/>
      <c r="CH26" s="298"/>
      <c r="CI26" s="298"/>
      <c r="CJ26" s="298"/>
    </row>
    <row r="27" spans="1:88" s="329" customFormat="1" x14ac:dyDescent="0.15">
      <c r="A27" s="328"/>
      <c r="B27" s="263">
        <f>'Sales Plan'!A25</f>
        <v>0</v>
      </c>
      <c r="C27" s="6" t="str">
        <f>'Sales Plan'!B25</f>
        <v>The Circle of Life</v>
      </c>
      <c r="D27" s="331">
        <v>0.01</v>
      </c>
      <c r="E27" s="430">
        <f t="shared" ref="E27:E33" si="58">E16*$D27</f>
        <v>50</v>
      </c>
      <c r="F27" s="332">
        <f t="shared" ref="F27:X27" si="59">F16*$D27</f>
        <v>50.375</v>
      </c>
      <c r="G27" s="332">
        <f t="shared" si="59"/>
        <v>50.752812500000005</v>
      </c>
      <c r="H27" s="332">
        <f t="shared" si="59"/>
        <v>51.133458593749999</v>
      </c>
      <c r="I27" s="332">
        <f t="shared" si="59"/>
        <v>51.516959533203128</v>
      </c>
      <c r="J27" s="332">
        <f t="shared" si="59"/>
        <v>51.903336729702154</v>
      </c>
      <c r="K27" s="332">
        <f t="shared" si="59"/>
        <v>52.292611755174924</v>
      </c>
      <c r="L27" s="332">
        <f t="shared" si="59"/>
        <v>52.684806343338735</v>
      </c>
      <c r="M27" s="332">
        <f t="shared" si="59"/>
        <v>53.079942390913779</v>
      </c>
      <c r="N27" s="332">
        <f t="shared" si="59"/>
        <v>53.478041958845637</v>
      </c>
      <c r="O27" s="332">
        <f t="shared" si="59"/>
        <v>53.87912727353698</v>
      </c>
      <c r="P27" s="332">
        <f t="shared" si="59"/>
        <v>54.283220728088509</v>
      </c>
      <c r="Q27" s="332">
        <f t="shared" si="59"/>
        <v>54.69034488354918</v>
      </c>
      <c r="R27" s="332">
        <f t="shared" si="59"/>
        <v>55.100522470175804</v>
      </c>
      <c r="S27" s="332">
        <f t="shared" si="59"/>
        <v>55.513776388702126</v>
      </c>
      <c r="T27" s="332">
        <f t="shared" si="59"/>
        <v>55.93012971161739</v>
      </c>
      <c r="U27" s="332">
        <f t="shared" si="59"/>
        <v>56.349605684454531</v>
      </c>
      <c r="V27" s="332">
        <f t="shared" si="59"/>
        <v>56.772227727087937</v>
      </c>
      <c r="W27" s="332">
        <f t="shared" si="59"/>
        <v>57.198019435041104</v>
      </c>
      <c r="X27" s="332">
        <f t="shared" si="59"/>
        <v>57.627004580803913</v>
      </c>
      <c r="Y27" s="333">
        <v>0.01</v>
      </c>
      <c r="Z27" s="333">
        <v>0.01</v>
      </c>
      <c r="AA27" s="333">
        <v>0.01</v>
      </c>
      <c r="AB27" s="333">
        <v>0.01</v>
      </c>
      <c r="AC27" s="333">
        <v>0.01</v>
      </c>
      <c r="AD27" s="333">
        <v>0.01</v>
      </c>
      <c r="AE27" s="333">
        <v>0.01</v>
      </c>
      <c r="AF27" s="333">
        <v>0.01</v>
      </c>
      <c r="AG27" s="332">
        <f t="shared" ref="AG27:AV27" si="60">AG16*$D27</f>
        <v>61.635587378696435</v>
      </c>
      <c r="AH27" s="332">
        <f t="shared" si="60"/>
        <v>62.097854284036664</v>
      </c>
      <c r="AI27" s="332">
        <f t="shared" si="60"/>
        <v>62.56358819116695</v>
      </c>
      <c r="AJ27" s="332">
        <f t="shared" si="60"/>
        <v>63.032815102600701</v>
      </c>
      <c r="AK27" s="332">
        <f t="shared" si="60"/>
        <v>63.505561215870216</v>
      </c>
      <c r="AL27" s="332">
        <f t="shared" si="60"/>
        <v>63.981852924989248</v>
      </c>
      <c r="AM27" s="332">
        <f t="shared" si="60"/>
        <v>64.461716821926672</v>
      </c>
      <c r="AN27" s="332">
        <f t="shared" si="60"/>
        <v>64.945179698091124</v>
      </c>
      <c r="AO27" s="332">
        <f t="shared" si="60"/>
        <v>65.432268545826815</v>
      </c>
      <c r="AP27" s="332">
        <f t="shared" si="60"/>
        <v>65.923010559920513</v>
      </c>
      <c r="AQ27" s="332">
        <f t="shared" si="60"/>
        <v>66.417433139119922</v>
      </c>
      <c r="AR27" s="332">
        <f t="shared" si="60"/>
        <v>66.915563887663325</v>
      </c>
      <c r="AS27" s="332">
        <f t="shared" si="60"/>
        <v>67.417430616820809</v>
      </c>
      <c r="AT27" s="332">
        <f t="shared" si="60"/>
        <v>67.923061346446971</v>
      </c>
      <c r="AU27" s="332">
        <f t="shared" si="60"/>
        <v>68.432484306545319</v>
      </c>
      <c r="AV27" s="332">
        <f t="shared" si="60"/>
        <v>68.945727938844414</v>
      </c>
      <c r="AW27" s="333">
        <v>0.01</v>
      </c>
      <c r="AX27" s="333">
        <v>0.01</v>
      </c>
      <c r="AY27" s="333">
        <v>0.01</v>
      </c>
      <c r="AZ27" s="333">
        <v>0.01</v>
      </c>
      <c r="BA27" s="333">
        <v>0.01</v>
      </c>
      <c r="BB27" s="333">
        <v>0.01</v>
      </c>
      <c r="BC27" s="333">
        <v>0.01</v>
      </c>
      <c r="BD27" s="333">
        <v>0.01</v>
      </c>
      <c r="BE27" s="333">
        <v>0.01</v>
      </c>
      <c r="BF27" s="333">
        <v>0.01</v>
      </c>
      <c r="BG27" s="333">
        <v>0.01</v>
      </c>
      <c r="BH27" s="333">
        <v>0.01</v>
      </c>
      <c r="BI27" s="333">
        <v>0.01</v>
      </c>
      <c r="BJ27" s="333">
        <v>0.01</v>
      </c>
      <c r="BK27" s="333">
        <v>0.01</v>
      </c>
      <c r="BL27" s="333">
        <v>0.01</v>
      </c>
      <c r="BM27" s="332">
        <f t="shared" ref="BM27:CB27" si="61">BM16*$D27</f>
        <v>78.284051347078503</v>
      </c>
      <c r="BN27" s="332">
        <f t="shared" si="61"/>
        <v>78.871181732181597</v>
      </c>
      <c r="BO27" s="332">
        <f t="shared" si="61"/>
        <v>79.462715595172966</v>
      </c>
      <c r="BP27" s="332">
        <f t="shared" si="61"/>
        <v>80.058685962136764</v>
      </c>
      <c r="BQ27" s="332">
        <f t="shared" si="61"/>
        <v>80.659126106852796</v>
      </c>
      <c r="BR27" s="332">
        <f t="shared" si="61"/>
        <v>81.264069552654192</v>
      </c>
      <c r="BS27" s="332">
        <f t="shared" si="61"/>
        <v>81.873550074299104</v>
      </c>
      <c r="BT27" s="332">
        <f t="shared" si="61"/>
        <v>82.487601699856356</v>
      </c>
      <c r="BU27" s="332">
        <f t="shared" si="61"/>
        <v>83.106258712605282</v>
      </c>
      <c r="BV27" s="332">
        <f t="shared" si="61"/>
        <v>83.729555652949841</v>
      </c>
      <c r="BW27" s="332">
        <f t="shared" si="61"/>
        <v>84.357527320346961</v>
      </c>
      <c r="BX27" s="332">
        <f t="shared" si="61"/>
        <v>84.99020877524957</v>
      </c>
      <c r="BY27" s="332">
        <f t="shared" si="61"/>
        <v>85.627635341063964</v>
      </c>
      <c r="BZ27" s="332">
        <f t="shared" si="61"/>
        <v>86.269842606121955</v>
      </c>
      <c r="CA27" s="332">
        <f t="shared" si="61"/>
        <v>86.916866425667862</v>
      </c>
      <c r="CB27" s="332">
        <f t="shared" si="61"/>
        <v>87.568742923860398</v>
      </c>
      <c r="CC27" s="333">
        <v>0.01</v>
      </c>
      <c r="CD27" s="333">
        <v>0.01</v>
      </c>
      <c r="CE27" s="333">
        <v>0.01</v>
      </c>
      <c r="CF27" s="333">
        <v>0.01</v>
      </c>
      <c r="CG27" s="333"/>
      <c r="CH27" s="333"/>
      <c r="CI27" s="333"/>
      <c r="CJ27" s="333"/>
    </row>
    <row r="28" spans="1:88" s="329" customFormat="1" x14ac:dyDescent="0.15">
      <c r="A28" s="328"/>
      <c r="B28" s="5" t="s">
        <v>380</v>
      </c>
      <c r="C28" s="6" t="str">
        <f>'Sales Plan'!B26</f>
        <v>Ensynox</v>
      </c>
      <c r="D28" s="331">
        <v>0.04</v>
      </c>
      <c r="E28" s="430">
        <f t="shared" si="58"/>
        <v>50</v>
      </c>
      <c r="F28" s="332">
        <f>F17*$D28</f>
        <v>50.375</v>
      </c>
      <c r="G28" s="332">
        <f t="shared" ref="G28:X28" si="62">G17*$D28</f>
        <v>50.752812500000005</v>
      </c>
      <c r="H28" s="332">
        <f t="shared" si="62"/>
        <v>51.133458593749999</v>
      </c>
      <c r="I28" s="332">
        <f t="shared" si="62"/>
        <v>51.516959533203128</v>
      </c>
      <c r="J28" s="332">
        <f t="shared" si="62"/>
        <v>51.903336729702154</v>
      </c>
      <c r="K28" s="332">
        <f t="shared" si="62"/>
        <v>52.292611755174924</v>
      </c>
      <c r="L28" s="332">
        <f t="shared" si="62"/>
        <v>52.684806343338735</v>
      </c>
      <c r="M28" s="332">
        <f t="shared" si="62"/>
        <v>53.079942390913779</v>
      </c>
      <c r="N28" s="332">
        <f t="shared" si="62"/>
        <v>53.478041958845637</v>
      </c>
      <c r="O28" s="332">
        <f t="shared" si="62"/>
        <v>53.87912727353698</v>
      </c>
      <c r="P28" s="332">
        <f t="shared" si="62"/>
        <v>54.283220728088509</v>
      </c>
      <c r="Q28" s="332">
        <f t="shared" si="62"/>
        <v>54.69034488354918</v>
      </c>
      <c r="R28" s="332">
        <f t="shared" si="62"/>
        <v>55.100522470175804</v>
      </c>
      <c r="S28" s="332">
        <f t="shared" si="62"/>
        <v>55.513776388702126</v>
      </c>
      <c r="T28" s="332">
        <f t="shared" si="62"/>
        <v>55.93012971161739</v>
      </c>
      <c r="U28" s="332">
        <f t="shared" si="62"/>
        <v>56.349605684454531</v>
      </c>
      <c r="V28" s="332">
        <f t="shared" si="62"/>
        <v>56.772227727087937</v>
      </c>
      <c r="W28" s="332">
        <f t="shared" si="62"/>
        <v>57.198019435041104</v>
      </c>
      <c r="X28" s="332">
        <f t="shared" si="62"/>
        <v>57.627004580803913</v>
      </c>
      <c r="Y28" s="333" t="s">
        <v>286</v>
      </c>
      <c r="Z28" s="333" t="s">
        <v>286</v>
      </c>
      <c r="AA28" s="333" t="s">
        <v>286</v>
      </c>
      <c r="AB28" s="333" t="s">
        <v>286</v>
      </c>
      <c r="AC28" s="333" t="s">
        <v>286</v>
      </c>
      <c r="AD28" s="333" t="s">
        <v>286</v>
      </c>
      <c r="AE28" s="333" t="s">
        <v>286</v>
      </c>
      <c r="AF28" s="333" t="s">
        <v>286</v>
      </c>
      <c r="AG28" s="332">
        <f t="shared" ref="AG28:AV28" si="63">AG17*$D28</f>
        <v>61.635587378696435</v>
      </c>
      <c r="AH28" s="332">
        <f t="shared" si="63"/>
        <v>62.097854284036664</v>
      </c>
      <c r="AI28" s="332">
        <f t="shared" si="63"/>
        <v>62.56358819116695</v>
      </c>
      <c r="AJ28" s="332">
        <f t="shared" si="63"/>
        <v>63.032815102600701</v>
      </c>
      <c r="AK28" s="332">
        <f t="shared" si="63"/>
        <v>63.505561215870216</v>
      </c>
      <c r="AL28" s="332">
        <f t="shared" si="63"/>
        <v>63.981852924989248</v>
      </c>
      <c r="AM28" s="332">
        <f t="shared" si="63"/>
        <v>64.461716821926672</v>
      </c>
      <c r="AN28" s="332">
        <f t="shared" si="63"/>
        <v>64.945179698091124</v>
      </c>
      <c r="AO28" s="332">
        <f t="shared" si="63"/>
        <v>65.432268545826815</v>
      </c>
      <c r="AP28" s="332">
        <f t="shared" si="63"/>
        <v>65.923010559920513</v>
      </c>
      <c r="AQ28" s="332">
        <f t="shared" si="63"/>
        <v>66.417433139119922</v>
      </c>
      <c r="AR28" s="332">
        <f t="shared" si="63"/>
        <v>66.915563887663325</v>
      </c>
      <c r="AS28" s="332">
        <f t="shared" si="63"/>
        <v>67.417430616820809</v>
      </c>
      <c r="AT28" s="332">
        <f t="shared" si="63"/>
        <v>67.923061346446971</v>
      </c>
      <c r="AU28" s="332">
        <f t="shared" si="63"/>
        <v>68.432484306545319</v>
      </c>
      <c r="AV28" s="332">
        <f t="shared" si="63"/>
        <v>68.945727938844414</v>
      </c>
      <c r="AW28" s="333" t="s">
        <v>286</v>
      </c>
      <c r="AX28" s="333" t="s">
        <v>286</v>
      </c>
      <c r="AY28" s="333" t="s">
        <v>286</v>
      </c>
      <c r="AZ28" s="333" t="s">
        <v>286</v>
      </c>
      <c r="BA28" s="333" t="s">
        <v>286</v>
      </c>
      <c r="BB28" s="333" t="s">
        <v>286</v>
      </c>
      <c r="BC28" s="333" t="s">
        <v>286</v>
      </c>
      <c r="BD28" s="333" t="s">
        <v>286</v>
      </c>
      <c r="BE28" s="333" t="s">
        <v>286</v>
      </c>
      <c r="BF28" s="333" t="s">
        <v>286</v>
      </c>
      <c r="BG28" s="333" t="s">
        <v>286</v>
      </c>
      <c r="BH28" s="333" t="s">
        <v>286</v>
      </c>
      <c r="BI28" s="333" t="s">
        <v>286</v>
      </c>
      <c r="BJ28" s="333" t="s">
        <v>286</v>
      </c>
      <c r="BK28" s="333" t="s">
        <v>286</v>
      </c>
      <c r="BL28" s="333" t="s">
        <v>286</v>
      </c>
      <c r="BM28" s="332">
        <f t="shared" ref="BM28:CB28" si="64">BM17*$D28</f>
        <v>78.284051347078503</v>
      </c>
      <c r="BN28" s="332">
        <f t="shared" si="64"/>
        <v>78.871181732181597</v>
      </c>
      <c r="BO28" s="332">
        <f t="shared" si="64"/>
        <v>79.462715595172966</v>
      </c>
      <c r="BP28" s="332">
        <f t="shared" si="64"/>
        <v>80.058685962136764</v>
      </c>
      <c r="BQ28" s="332">
        <f t="shared" si="64"/>
        <v>80.659126106852796</v>
      </c>
      <c r="BR28" s="332">
        <f t="shared" si="64"/>
        <v>81.264069552654192</v>
      </c>
      <c r="BS28" s="332">
        <f t="shared" si="64"/>
        <v>81.873550074299104</v>
      </c>
      <c r="BT28" s="332">
        <f t="shared" si="64"/>
        <v>82.487601699856356</v>
      </c>
      <c r="BU28" s="332">
        <f t="shared" si="64"/>
        <v>83.106258712605282</v>
      </c>
      <c r="BV28" s="332">
        <f t="shared" si="64"/>
        <v>83.729555652949841</v>
      </c>
      <c r="BW28" s="332">
        <f t="shared" si="64"/>
        <v>84.357527320346961</v>
      </c>
      <c r="BX28" s="332">
        <f t="shared" si="64"/>
        <v>84.99020877524957</v>
      </c>
      <c r="BY28" s="332">
        <f t="shared" si="64"/>
        <v>85.627635341063964</v>
      </c>
      <c r="BZ28" s="332">
        <f t="shared" si="64"/>
        <v>86.269842606121955</v>
      </c>
      <c r="CA28" s="332">
        <f t="shared" si="64"/>
        <v>86.916866425667862</v>
      </c>
      <c r="CB28" s="332">
        <f t="shared" si="64"/>
        <v>87.568742923860398</v>
      </c>
      <c r="CC28" s="332">
        <f t="shared" ref="CC28:CF28" si="65">CC17*$D28</f>
        <v>88.225508495789342</v>
      </c>
      <c r="CD28" s="332">
        <f t="shared" si="65"/>
        <v>88.887199809507763</v>
      </c>
      <c r="CE28" s="332">
        <f t="shared" si="65"/>
        <v>89.553853808079083</v>
      </c>
      <c r="CF28" s="332">
        <f t="shared" si="65"/>
        <v>90.225507711639679</v>
      </c>
      <c r="CG28" s="333"/>
      <c r="CH28" s="333"/>
      <c r="CI28" s="333"/>
      <c r="CJ28" s="333"/>
    </row>
    <row r="29" spans="1:88" s="329" customFormat="1" x14ac:dyDescent="0.15">
      <c r="A29" s="328"/>
      <c r="B29" s="5" t="s">
        <v>380</v>
      </c>
      <c r="C29" s="6" t="s">
        <v>373</v>
      </c>
      <c r="D29" s="331">
        <v>9.425E-2</v>
      </c>
      <c r="E29" s="430">
        <f t="shared" si="58"/>
        <v>975.48749999999995</v>
      </c>
      <c r="F29" s="332">
        <f t="shared" ref="F29:X29" si="66">F18*$D29</f>
        <v>982.80365625000002</v>
      </c>
      <c r="G29" s="332">
        <f t="shared" si="66"/>
        <v>990.17468367187507</v>
      </c>
      <c r="H29" s="332">
        <f t="shared" si="66"/>
        <v>997.60099379941414</v>
      </c>
      <c r="I29" s="332">
        <f t="shared" si="66"/>
        <v>1005.0830012529098</v>
      </c>
      <c r="J29" s="332">
        <f t="shared" si="66"/>
        <v>1012.6211237623066</v>
      </c>
      <c r="K29" s="332">
        <f t="shared" si="66"/>
        <v>1020.215782190524</v>
      </c>
      <c r="L29" s="332">
        <f t="shared" si="66"/>
        <v>1027.867400556953</v>
      </c>
      <c r="M29" s="332">
        <f t="shared" si="66"/>
        <v>1035.5764060611302</v>
      </c>
      <c r="N29" s="332">
        <f t="shared" si="66"/>
        <v>1043.3432291065888</v>
      </c>
      <c r="O29" s="332">
        <f t="shared" si="66"/>
        <v>1051.1683033248885</v>
      </c>
      <c r="P29" s="332">
        <f t="shared" si="66"/>
        <v>1059.0520655998253</v>
      </c>
      <c r="Q29" s="332">
        <f t="shared" si="66"/>
        <v>1066.994956091824</v>
      </c>
      <c r="R29" s="332">
        <f t="shared" si="66"/>
        <v>1074.9974182625128</v>
      </c>
      <c r="S29" s="332">
        <f t="shared" si="66"/>
        <v>1083.0598988994818</v>
      </c>
      <c r="T29" s="332">
        <f t="shared" si="66"/>
        <v>1091.1828481412279</v>
      </c>
      <c r="U29" s="332">
        <f t="shared" si="66"/>
        <v>1099.3667195022872</v>
      </c>
      <c r="V29" s="332">
        <f t="shared" si="66"/>
        <v>1107.6119698985544</v>
      </c>
      <c r="W29" s="332">
        <f t="shared" si="66"/>
        <v>1115.9190596727935</v>
      </c>
      <c r="X29" s="332">
        <f t="shared" si="66"/>
        <v>1124.2884526203395</v>
      </c>
      <c r="Y29" s="333" t="s">
        <v>286</v>
      </c>
      <c r="Z29" s="333" t="s">
        <v>286</v>
      </c>
      <c r="AA29" s="333" t="s">
        <v>286</v>
      </c>
      <c r="AB29" s="333" t="s">
        <v>286</v>
      </c>
      <c r="AC29" s="333" t="s">
        <v>286</v>
      </c>
      <c r="AD29" s="333" t="s">
        <v>286</v>
      </c>
      <c r="AE29" s="333" t="s">
        <v>286</v>
      </c>
      <c r="AF29" s="333" t="s">
        <v>286</v>
      </c>
      <c r="AG29" s="332">
        <f t="shared" ref="AG29:AV29" si="67">AG18*$D29</f>
        <v>1202.4949008615233</v>
      </c>
      <c r="AH29" s="332">
        <f t="shared" si="67"/>
        <v>1211.5136126179848</v>
      </c>
      <c r="AI29" s="332">
        <f t="shared" si="67"/>
        <v>1220.5999647126196</v>
      </c>
      <c r="AJ29" s="332">
        <f t="shared" si="67"/>
        <v>1229.7544644479642</v>
      </c>
      <c r="AK29" s="332">
        <f t="shared" si="67"/>
        <v>1238.977622931324</v>
      </c>
      <c r="AL29" s="332">
        <f t="shared" si="67"/>
        <v>1248.2699551033093</v>
      </c>
      <c r="AM29" s="332">
        <f t="shared" si="67"/>
        <v>1257.631979766584</v>
      </c>
      <c r="AN29" s="332">
        <f t="shared" si="67"/>
        <v>1267.0642196148335</v>
      </c>
      <c r="AO29" s="332">
        <f t="shared" si="67"/>
        <v>1276.5672012619448</v>
      </c>
      <c r="AP29" s="332">
        <f t="shared" si="67"/>
        <v>1286.1414552714095</v>
      </c>
      <c r="AQ29" s="332">
        <f t="shared" si="67"/>
        <v>1295.7875161859452</v>
      </c>
      <c r="AR29" s="332">
        <f t="shared" si="67"/>
        <v>1305.5059225573398</v>
      </c>
      <c r="AS29" s="332">
        <f t="shared" si="67"/>
        <v>1315.2972169765201</v>
      </c>
      <c r="AT29" s="332">
        <f t="shared" si="67"/>
        <v>1325.1619461038442</v>
      </c>
      <c r="AU29" s="332">
        <f t="shared" si="67"/>
        <v>1335.1006606996229</v>
      </c>
      <c r="AV29" s="332">
        <f t="shared" si="67"/>
        <v>1345.1139156548702</v>
      </c>
      <c r="AW29" s="333" t="s">
        <v>286</v>
      </c>
      <c r="AX29" s="333" t="s">
        <v>286</v>
      </c>
      <c r="AY29" s="333" t="s">
        <v>286</v>
      </c>
      <c r="AZ29" s="333" t="s">
        <v>286</v>
      </c>
      <c r="BA29" s="333" t="s">
        <v>286</v>
      </c>
      <c r="BB29" s="333" t="s">
        <v>286</v>
      </c>
      <c r="BC29" s="333" t="s">
        <v>286</v>
      </c>
      <c r="BD29" s="333" t="s">
        <v>286</v>
      </c>
      <c r="BE29" s="333" t="s">
        <v>286</v>
      </c>
      <c r="BF29" s="333" t="s">
        <v>286</v>
      </c>
      <c r="BG29" s="333" t="s">
        <v>286</v>
      </c>
      <c r="BH29" s="333" t="s">
        <v>286</v>
      </c>
      <c r="BI29" s="333" t="s">
        <v>286</v>
      </c>
      <c r="BJ29" s="333" t="s">
        <v>286</v>
      </c>
      <c r="BK29" s="333" t="s">
        <v>286</v>
      </c>
      <c r="BL29" s="333" t="s">
        <v>286</v>
      </c>
      <c r="BM29" s="332">
        <f t="shared" ref="BM29:CB29" si="68">BM18*$D29</f>
        <v>1527.3022707686653</v>
      </c>
      <c r="BN29" s="332">
        <f t="shared" si="68"/>
        <v>1538.7570377994302</v>
      </c>
      <c r="BO29" s="332">
        <f t="shared" si="68"/>
        <v>1550.2977155829262</v>
      </c>
      <c r="BP29" s="332">
        <f t="shared" si="68"/>
        <v>1561.9249484497982</v>
      </c>
      <c r="BQ29" s="332">
        <f t="shared" si="68"/>
        <v>1573.6393855631718</v>
      </c>
      <c r="BR29" s="332">
        <f t="shared" si="68"/>
        <v>1585.4416809548957</v>
      </c>
      <c r="BS29" s="332">
        <f t="shared" si="68"/>
        <v>1597.3324935620574</v>
      </c>
      <c r="BT29" s="332">
        <f t="shared" si="68"/>
        <v>1609.3124872637732</v>
      </c>
      <c r="BU29" s="332">
        <f t="shared" si="68"/>
        <v>1621.3823309182515</v>
      </c>
      <c r="BV29" s="332">
        <f t="shared" si="68"/>
        <v>1633.5426984001385</v>
      </c>
      <c r="BW29" s="332">
        <f t="shared" si="68"/>
        <v>1645.7942686381396</v>
      </c>
      <c r="BX29" s="332">
        <f t="shared" si="68"/>
        <v>1658.1377256529256</v>
      </c>
      <c r="BY29" s="332">
        <f t="shared" si="68"/>
        <v>1670.5737585953225</v>
      </c>
      <c r="BZ29" s="332">
        <f t="shared" si="68"/>
        <v>1683.1030617847873</v>
      </c>
      <c r="CA29" s="332">
        <f t="shared" si="68"/>
        <v>1695.7263347481735</v>
      </c>
      <c r="CB29" s="332">
        <f t="shared" si="68"/>
        <v>1708.4442822587851</v>
      </c>
      <c r="CC29" s="332">
        <f t="shared" ref="CC29:CF29" si="69">CC18*$D29</f>
        <v>1721.257614375726</v>
      </c>
      <c r="CD29" s="332">
        <f t="shared" si="69"/>
        <v>1734.167046483544</v>
      </c>
      <c r="CE29" s="332">
        <f t="shared" si="69"/>
        <v>1747.1732993321707</v>
      </c>
      <c r="CF29" s="332">
        <f t="shared" si="69"/>
        <v>1760.2770990771619</v>
      </c>
      <c r="CG29" s="333"/>
      <c r="CH29" s="333"/>
      <c r="CI29" s="333"/>
      <c r="CJ29" s="333"/>
    </row>
    <row r="30" spans="1:88" s="329" customFormat="1" x14ac:dyDescent="0.15">
      <c r="A30" s="328"/>
      <c r="B30" s="263">
        <f>'Sales Plan'!A28</f>
        <v>0</v>
      </c>
      <c r="C30" s="6" t="str">
        <f>'Sales Plan'!B28</f>
        <v>Blue-Green Algae</v>
      </c>
      <c r="D30" s="331">
        <v>0.01</v>
      </c>
      <c r="E30" s="430">
        <v>5</v>
      </c>
      <c r="F30" s="332">
        <f t="shared" ref="F30:X30" si="70">F19*$D30</f>
        <v>5.0375000000000005</v>
      </c>
      <c r="G30" s="332">
        <f t="shared" si="70"/>
        <v>5.0752812500000015</v>
      </c>
      <c r="H30" s="332">
        <f t="shared" si="70"/>
        <v>5.1133458593750012</v>
      </c>
      <c r="I30" s="332">
        <f t="shared" si="70"/>
        <v>5.1516959533203144</v>
      </c>
      <c r="J30" s="332">
        <f t="shared" si="70"/>
        <v>5.1903336729702181</v>
      </c>
      <c r="K30" s="332">
        <f t="shared" si="70"/>
        <v>5.2292611755174949</v>
      </c>
      <c r="L30" s="332">
        <f t="shared" si="70"/>
        <v>5.2684806343338764</v>
      </c>
      <c r="M30" s="332">
        <f t="shared" si="70"/>
        <v>5.3079942390913812</v>
      </c>
      <c r="N30" s="332">
        <f t="shared" si="70"/>
        <v>5.3478041958845663</v>
      </c>
      <c r="O30" s="332">
        <f t="shared" si="70"/>
        <v>5.3879127273537009</v>
      </c>
      <c r="P30" s="332">
        <f t="shared" si="70"/>
        <v>5.4283220728088528</v>
      </c>
      <c r="Q30" s="332">
        <f t="shared" si="70"/>
        <v>5.4690344883549198</v>
      </c>
      <c r="R30" s="332">
        <f t="shared" si="70"/>
        <v>5.5100522470175823</v>
      </c>
      <c r="S30" s="332">
        <f t="shared" si="70"/>
        <v>5.551377638870215</v>
      </c>
      <c r="T30" s="332">
        <f t="shared" si="70"/>
        <v>5.593012971161742</v>
      </c>
      <c r="U30" s="332">
        <f t="shared" si="70"/>
        <v>5.6349605684454547</v>
      </c>
      <c r="V30" s="332">
        <f t="shared" si="70"/>
        <v>5.6772227727087969</v>
      </c>
      <c r="W30" s="332">
        <f t="shared" si="70"/>
        <v>5.7198019435041125</v>
      </c>
      <c r="X30" s="332">
        <f t="shared" si="70"/>
        <v>5.7627004580803947</v>
      </c>
      <c r="Y30" s="333">
        <v>0.02</v>
      </c>
      <c r="Z30" s="333">
        <v>0.02</v>
      </c>
      <c r="AA30" s="333">
        <v>0.02</v>
      </c>
      <c r="AB30" s="333">
        <v>0.02</v>
      </c>
      <c r="AC30" s="333">
        <v>0.02</v>
      </c>
      <c r="AD30" s="333">
        <v>0.02</v>
      </c>
      <c r="AE30" s="333">
        <v>0.02</v>
      </c>
      <c r="AF30" s="333">
        <v>0.02</v>
      </c>
      <c r="AG30" s="332">
        <f t="shared" ref="AG30:AV30" si="71">AG19*$D30</f>
        <v>6.1635587378696473</v>
      </c>
      <c r="AH30" s="332">
        <f t="shared" si="71"/>
        <v>6.20978542840367</v>
      </c>
      <c r="AI30" s="332">
        <f t="shared" si="71"/>
        <v>6.2563588191166986</v>
      </c>
      <c r="AJ30" s="332">
        <f t="shared" si="71"/>
        <v>6.3032815102600743</v>
      </c>
      <c r="AK30" s="332">
        <f t="shared" si="71"/>
        <v>6.350556121587025</v>
      </c>
      <c r="AL30" s="332">
        <f t="shared" si="71"/>
        <v>6.398185292498928</v>
      </c>
      <c r="AM30" s="332">
        <f t="shared" si="71"/>
        <v>6.44617168219267</v>
      </c>
      <c r="AN30" s="332">
        <f t="shared" si="71"/>
        <v>6.4945179698091158</v>
      </c>
      <c r="AO30" s="332">
        <f t="shared" si="71"/>
        <v>6.5432268545826844</v>
      </c>
      <c r="AP30" s="332">
        <f t="shared" si="71"/>
        <v>6.5923010559920545</v>
      </c>
      <c r="AQ30" s="332">
        <f t="shared" si="71"/>
        <v>6.641743313911995</v>
      </c>
      <c r="AR30" s="332">
        <f t="shared" si="71"/>
        <v>6.6915563887663358</v>
      </c>
      <c r="AS30" s="332">
        <f t="shared" si="71"/>
        <v>6.7417430616820848</v>
      </c>
      <c r="AT30" s="332">
        <f t="shared" si="71"/>
        <v>6.7923061346447007</v>
      </c>
      <c r="AU30" s="332">
        <f t="shared" si="71"/>
        <v>6.843248430654536</v>
      </c>
      <c r="AV30" s="332">
        <f t="shared" si="71"/>
        <v>6.8945727938844463</v>
      </c>
      <c r="AW30" s="333">
        <v>0.02</v>
      </c>
      <c r="AX30" s="333">
        <v>0.02</v>
      </c>
      <c r="AY30" s="333">
        <v>0.02</v>
      </c>
      <c r="AZ30" s="333">
        <v>0.02</v>
      </c>
      <c r="BA30" s="333">
        <v>0.02</v>
      </c>
      <c r="BB30" s="333">
        <v>0.02</v>
      </c>
      <c r="BC30" s="333">
        <v>0.02</v>
      </c>
      <c r="BD30" s="333">
        <v>0.02</v>
      </c>
      <c r="BE30" s="333">
        <v>0.02</v>
      </c>
      <c r="BF30" s="333">
        <v>0.02</v>
      </c>
      <c r="BG30" s="333">
        <v>0.02</v>
      </c>
      <c r="BH30" s="333">
        <v>0.02</v>
      </c>
      <c r="BI30" s="333">
        <v>0.02</v>
      </c>
      <c r="BJ30" s="333">
        <v>0.02</v>
      </c>
      <c r="BK30" s="333">
        <v>0.02</v>
      </c>
      <c r="BL30" s="333">
        <v>0.02</v>
      </c>
      <c r="BM30" s="332">
        <f t="shared" ref="BM30:CB30" si="72">BM19*$D30</f>
        <v>7.8284051347078574</v>
      </c>
      <c r="BN30" s="332">
        <f t="shared" si="72"/>
        <v>7.8871181732181661</v>
      </c>
      <c r="BO30" s="332">
        <f t="shared" si="72"/>
        <v>7.946271559517303</v>
      </c>
      <c r="BP30" s="332">
        <f t="shared" si="72"/>
        <v>8.0058685962136824</v>
      </c>
      <c r="BQ30" s="332">
        <f t="shared" si="72"/>
        <v>8.0659126106852845</v>
      </c>
      <c r="BR30" s="332">
        <f t="shared" si="72"/>
        <v>8.1264069552654252</v>
      </c>
      <c r="BS30" s="332">
        <f t="shared" si="72"/>
        <v>8.1873550074299164</v>
      </c>
      <c r="BT30" s="332">
        <f t="shared" si="72"/>
        <v>8.2487601699856423</v>
      </c>
      <c r="BU30" s="332">
        <f t="shared" si="72"/>
        <v>8.3106258712605356</v>
      </c>
      <c r="BV30" s="332">
        <f t="shared" si="72"/>
        <v>8.3729555652949905</v>
      </c>
      <c r="BW30" s="332">
        <f t="shared" si="72"/>
        <v>8.4357527320347021</v>
      </c>
      <c r="BX30" s="332">
        <f t="shared" si="72"/>
        <v>8.4990208775249627</v>
      </c>
      <c r="BY30" s="332">
        <f t="shared" si="72"/>
        <v>8.5627635341064021</v>
      </c>
      <c r="BZ30" s="332">
        <f t="shared" si="72"/>
        <v>8.6269842606122005</v>
      </c>
      <c r="CA30" s="332">
        <f t="shared" si="72"/>
        <v>8.6916866425667916</v>
      </c>
      <c r="CB30" s="332">
        <f t="shared" si="72"/>
        <v>8.7568742923860423</v>
      </c>
      <c r="CC30" s="333">
        <v>0.02</v>
      </c>
      <c r="CD30" s="333">
        <v>0.02</v>
      </c>
      <c r="CE30" s="333">
        <v>0.02</v>
      </c>
      <c r="CF30" s="333">
        <v>0.02</v>
      </c>
      <c r="CG30" s="333"/>
      <c r="CH30" s="333"/>
      <c r="CI30" s="333"/>
      <c r="CJ30" s="333"/>
    </row>
    <row r="31" spans="1:88" s="329" customFormat="1" x14ac:dyDescent="0.15">
      <c r="A31" s="328"/>
      <c r="B31" s="263">
        <f>'Sales Plan'!A29</f>
        <v>0</v>
      </c>
      <c r="C31" s="6" t="str">
        <f>'Sales Plan'!B29</f>
        <v>Toxic Soil</v>
      </c>
      <c r="D31" s="331">
        <v>0.01</v>
      </c>
      <c r="E31" s="430">
        <f t="shared" si="58"/>
        <v>5</v>
      </c>
      <c r="F31" s="332">
        <f t="shared" ref="F31:X31" si="73">F20*$D31</f>
        <v>5.0375000000000005</v>
      </c>
      <c r="G31" s="332">
        <f t="shared" si="73"/>
        <v>5.0752812500000015</v>
      </c>
      <c r="H31" s="332">
        <f t="shared" si="73"/>
        <v>5.1133458593750012</v>
      </c>
      <c r="I31" s="332">
        <f t="shared" si="73"/>
        <v>5.1516959533203144</v>
      </c>
      <c r="J31" s="332">
        <f t="shared" si="73"/>
        <v>5.1903336729702181</v>
      </c>
      <c r="K31" s="332">
        <f t="shared" si="73"/>
        <v>5.2292611755174949</v>
      </c>
      <c r="L31" s="332">
        <f t="shared" si="73"/>
        <v>5.2684806343338764</v>
      </c>
      <c r="M31" s="332">
        <f t="shared" si="73"/>
        <v>5.3079942390913812</v>
      </c>
      <c r="N31" s="332">
        <f t="shared" si="73"/>
        <v>5.3478041958845663</v>
      </c>
      <c r="O31" s="332">
        <f t="shared" si="73"/>
        <v>5.3879127273537009</v>
      </c>
      <c r="P31" s="332">
        <f t="shared" si="73"/>
        <v>5.4283220728088528</v>
      </c>
      <c r="Q31" s="332">
        <f t="shared" si="73"/>
        <v>5.4690344883549198</v>
      </c>
      <c r="R31" s="332">
        <f t="shared" si="73"/>
        <v>5.5100522470175823</v>
      </c>
      <c r="S31" s="332">
        <f t="shared" si="73"/>
        <v>5.551377638870215</v>
      </c>
      <c r="T31" s="332">
        <f t="shared" si="73"/>
        <v>5.593012971161742</v>
      </c>
      <c r="U31" s="332">
        <f t="shared" si="73"/>
        <v>5.6349605684454547</v>
      </c>
      <c r="V31" s="332">
        <f t="shared" si="73"/>
        <v>5.6772227727087969</v>
      </c>
      <c r="W31" s="332">
        <f t="shared" si="73"/>
        <v>5.7198019435041125</v>
      </c>
      <c r="X31" s="332">
        <f t="shared" si="73"/>
        <v>5.7627004580803947</v>
      </c>
      <c r="Y31" s="333">
        <v>0.02</v>
      </c>
      <c r="Z31" s="333">
        <v>0.02</v>
      </c>
      <c r="AA31" s="333">
        <v>0.02</v>
      </c>
      <c r="AB31" s="333">
        <v>0.02</v>
      </c>
      <c r="AC31" s="333">
        <v>0.02</v>
      </c>
      <c r="AD31" s="333">
        <v>0.02</v>
      </c>
      <c r="AE31" s="333">
        <v>0.02</v>
      </c>
      <c r="AF31" s="333">
        <v>0.02</v>
      </c>
      <c r="AG31" s="332">
        <f t="shared" ref="AG31:AV31" si="74">AG20*$D31</f>
        <v>6.1635587378696473</v>
      </c>
      <c r="AH31" s="332">
        <f t="shared" si="74"/>
        <v>6.20978542840367</v>
      </c>
      <c r="AI31" s="332">
        <f t="shared" si="74"/>
        <v>6.2563588191166986</v>
      </c>
      <c r="AJ31" s="332">
        <f t="shared" si="74"/>
        <v>6.3032815102600743</v>
      </c>
      <c r="AK31" s="332">
        <f t="shared" si="74"/>
        <v>6.350556121587025</v>
      </c>
      <c r="AL31" s="332">
        <f t="shared" si="74"/>
        <v>6.398185292498928</v>
      </c>
      <c r="AM31" s="332">
        <f t="shared" si="74"/>
        <v>6.44617168219267</v>
      </c>
      <c r="AN31" s="332">
        <f t="shared" si="74"/>
        <v>6.4945179698091158</v>
      </c>
      <c r="AO31" s="332">
        <f t="shared" si="74"/>
        <v>6.5432268545826844</v>
      </c>
      <c r="AP31" s="332">
        <f t="shared" si="74"/>
        <v>6.5923010559920545</v>
      </c>
      <c r="AQ31" s="332">
        <f t="shared" si="74"/>
        <v>6.641743313911995</v>
      </c>
      <c r="AR31" s="332">
        <f t="shared" si="74"/>
        <v>6.6915563887663358</v>
      </c>
      <c r="AS31" s="332">
        <f t="shared" si="74"/>
        <v>6.7417430616820848</v>
      </c>
      <c r="AT31" s="332">
        <f t="shared" si="74"/>
        <v>6.7923061346447007</v>
      </c>
      <c r="AU31" s="332">
        <f t="shared" si="74"/>
        <v>6.843248430654536</v>
      </c>
      <c r="AV31" s="332">
        <f t="shared" si="74"/>
        <v>6.8945727938844463</v>
      </c>
      <c r="AW31" s="333">
        <v>0.02</v>
      </c>
      <c r="AX31" s="333">
        <v>0.02</v>
      </c>
      <c r="AY31" s="333">
        <v>0.02</v>
      </c>
      <c r="AZ31" s="333">
        <v>0.02</v>
      </c>
      <c r="BA31" s="333">
        <v>0.02</v>
      </c>
      <c r="BB31" s="333">
        <v>0.02</v>
      </c>
      <c r="BC31" s="333">
        <v>0.02</v>
      </c>
      <c r="BD31" s="333">
        <v>0.02</v>
      </c>
      <c r="BE31" s="333">
        <v>0.02</v>
      </c>
      <c r="BF31" s="333">
        <v>0.02</v>
      </c>
      <c r="BG31" s="333">
        <v>0.02</v>
      </c>
      <c r="BH31" s="333">
        <v>0.02</v>
      </c>
      <c r="BI31" s="333">
        <v>0.02</v>
      </c>
      <c r="BJ31" s="333">
        <v>0.02</v>
      </c>
      <c r="BK31" s="333">
        <v>0.02</v>
      </c>
      <c r="BL31" s="333">
        <v>0.02</v>
      </c>
      <c r="BM31" s="332">
        <f t="shared" ref="BM31:CB31" si="75">BM20*$D31</f>
        <v>7.8284051347078574</v>
      </c>
      <c r="BN31" s="332">
        <f t="shared" si="75"/>
        <v>7.8871181732181661</v>
      </c>
      <c r="BO31" s="332">
        <f t="shared" si="75"/>
        <v>7.946271559517303</v>
      </c>
      <c r="BP31" s="332">
        <f t="shared" si="75"/>
        <v>8.0058685962136824</v>
      </c>
      <c r="BQ31" s="332">
        <f t="shared" si="75"/>
        <v>8.0659126106852845</v>
      </c>
      <c r="BR31" s="332">
        <f t="shared" si="75"/>
        <v>8.1264069552654252</v>
      </c>
      <c r="BS31" s="332">
        <f t="shared" si="75"/>
        <v>8.1873550074299164</v>
      </c>
      <c r="BT31" s="332">
        <f t="shared" si="75"/>
        <v>8.2487601699856423</v>
      </c>
      <c r="BU31" s="332">
        <f t="shared" si="75"/>
        <v>8.3106258712605356</v>
      </c>
      <c r="BV31" s="332">
        <f t="shared" si="75"/>
        <v>8.3729555652949905</v>
      </c>
      <c r="BW31" s="332">
        <f t="shared" si="75"/>
        <v>8.4357527320347021</v>
      </c>
      <c r="BX31" s="332">
        <f t="shared" si="75"/>
        <v>8.4990208775249627</v>
      </c>
      <c r="BY31" s="332">
        <f t="shared" si="75"/>
        <v>8.5627635341064021</v>
      </c>
      <c r="BZ31" s="332">
        <f t="shared" si="75"/>
        <v>8.6269842606122005</v>
      </c>
      <c r="CA31" s="332">
        <f t="shared" si="75"/>
        <v>8.6916866425667916</v>
      </c>
      <c r="CB31" s="332">
        <f t="shared" si="75"/>
        <v>8.7568742923860423</v>
      </c>
      <c r="CC31" s="333">
        <v>0.02</v>
      </c>
      <c r="CD31" s="333">
        <v>0.02</v>
      </c>
      <c r="CE31" s="333">
        <v>0.02</v>
      </c>
      <c r="CF31" s="333">
        <v>0.02</v>
      </c>
      <c r="CG31" s="333"/>
      <c r="CH31" s="333"/>
      <c r="CI31" s="333"/>
      <c r="CJ31" s="333"/>
    </row>
    <row r="32" spans="1:88" s="329" customFormat="1" x14ac:dyDescent="0.15">
      <c r="A32" s="328"/>
      <c r="B32" s="263">
        <f>'Sales Plan'!A30</f>
        <v>0</v>
      </c>
      <c r="C32" s="6" t="str">
        <f>'Sales Plan'!B30</f>
        <v>Plant disease</v>
      </c>
      <c r="D32" s="331">
        <v>0.01</v>
      </c>
      <c r="E32" s="430">
        <f t="shared" si="58"/>
        <v>5</v>
      </c>
      <c r="F32" s="332">
        <f t="shared" ref="F32:X32" si="76">F21*$D32</f>
        <v>5.0375000000000005</v>
      </c>
      <c r="G32" s="332">
        <f t="shared" si="76"/>
        <v>5.0752812500000015</v>
      </c>
      <c r="H32" s="332">
        <f t="shared" si="76"/>
        <v>5.1133458593750012</v>
      </c>
      <c r="I32" s="332">
        <f t="shared" si="76"/>
        <v>5.1516959533203144</v>
      </c>
      <c r="J32" s="332">
        <f t="shared" si="76"/>
        <v>5.1903336729702181</v>
      </c>
      <c r="K32" s="332">
        <f t="shared" si="76"/>
        <v>5.2292611755174949</v>
      </c>
      <c r="L32" s="332">
        <f t="shared" si="76"/>
        <v>5.2684806343338764</v>
      </c>
      <c r="M32" s="332">
        <f t="shared" si="76"/>
        <v>5.3079942390913812</v>
      </c>
      <c r="N32" s="332">
        <f t="shared" si="76"/>
        <v>5.3478041958845663</v>
      </c>
      <c r="O32" s="332">
        <f t="shared" si="76"/>
        <v>5.3879127273537009</v>
      </c>
      <c r="P32" s="332">
        <f t="shared" si="76"/>
        <v>5.4283220728088528</v>
      </c>
      <c r="Q32" s="332">
        <f t="shared" si="76"/>
        <v>5.4690344883549198</v>
      </c>
      <c r="R32" s="332">
        <f t="shared" si="76"/>
        <v>5.5100522470175823</v>
      </c>
      <c r="S32" s="332">
        <f t="shared" si="76"/>
        <v>5.551377638870215</v>
      </c>
      <c r="T32" s="332">
        <f t="shared" si="76"/>
        <v>5.593012971161742</v>
      </c>
      <c r="U32" s="332">
        <f t="shared" si="76"/>
        <v>5.6349605684454547</v>
      </c>
      <c r="V32" s="332">
        <f t="shared" si="76"/>
        <v>5.6772227727087969</v>
      </c>
      <c r="W32" s="332">
        <f t="shared" si="76"/>
        <v>5.7198019435041125</v>
      </c>
      <c r="X32" s="332">
        <f t="shared" si="76"/>
        <v>5.7627004580803947</v>
      </c>
      <c r="Y32" s="333">
        <v>0.02</v>
      </c>
      <c r="Z32" s="333">
        <v>0.02</v>
      </c>
      <c r="AA32" s="333">
        <v>0.02</v>
      </c>
      <c r="AB32" s="333">
        <v>0.02</v>
      </c>
      <c r="AC32" s="333">
        <v>0.02</v>
      </c>
      <c r="AD32" s="333">
        <v>0.02</v>
      </c>
      <c r="AE32" s="333">
        <v>0.02</v>
      </c>
      <c r="AF32" s="333">
        <v>0.02</v>
      </c>
      <c r="AG32" s="332">
        <f t="shared" ref="AG32:AV32" si="77">AG21*$D32</f>
        <v>6.1635587378696473</v>
      </c>
      <c r="AH32" s="332">
        <f t="shared" si="77"/>
        <v>6.20978542840367</v>
      </c>
      <c r="AI32" s="332">
        <f t="shared" si="77"/>
        <v>6.2563588191166986</v>
      </c>
      <c r="AJ32" s="332">
        <f t="shared" si="77"/>
        <v>6.3032815102600743</v>
      </c>
      <c r="AK32" s="332">
        <f t="shared" si="77"/>
        <v>6.350556121587025</v>
      </c>
      <c r="AL32" s="332">
        <f t="shared" si="77"/>
        <v>6.398185292498928</v>
      </c>
      <c r="AM32" s="332">
        <f t="shared" si="77"/>
        <v>6.44617168219267</v>
      </c>
      <c r="AN32" s="332">
        <f t="shared" si="77"/>
        <v>6.4945179698091158</v>
      </c>
      <c r="AO32" s="332">
        <f t="shared" si="77"/>
        <v>6.5432268545826844</v>
      </c>
      <c r="AP32" s="332">
        <f t="shared" si="77"/>
        <v>6.5923010559920545</v>
      </c>
      <c r="AQ32" s="332">
        <f t="shared" si="77"/>
        <v>6.641743313911995</v>
      </c>
      <c r="AR32" s="332">
        <f t="shared" si="77"/>
        <v>6.6915563887663358</v>
      </c>
      <c r="AS32" s="332">
        <f t="shared" si="77"/>
        <v>6.7417430616820848</v>
      </c>
      <c r="AT32" s="332">
        <f t="shared" si="77"/>
        <v>6.7923061346447007</v>
      </c>
      <c r="AU32" s="332">
        <f t="shared" si="77"/>
        <v>6.843248430654536</v>
      </c>
      <c r="AV32" s="332">
        <f t="shared" si="77"/>
        <v>6.8945727938844463</v>
      </c>
      <c r="AW32" s="333">
        <v>0.02</v>
      </c>
      <c r="AX32" s="333">
        <v>0.02</v>
      </c>
      <c r="AY32" s="333">
        <v>0.02</v>
      </c>
      <c r="AZ32" s="333">
        <v>0.02</v>
      </c>
      <c r="BA32" s="333">
        <v>0.02</v>
      </c>
      <c r="BB32" s="333">
        <v>0.02</v>
      </c>
      <c r="BC32" s="333">
        <v>0.02</v>
      </c>
      <c r="BD32" s="333">
        <v>0.02</v>
      </c>
      <c r="BE32" s="333">
        <v>0.02</v>
      </c>
      <c r="BF32" s="333">
        <v>0.02</v>
      </c>
      <c r="BG32" s="333">
        <v>0.02</v>
      </c>
      <c r="BH32" s="333">
        <v>0.02</v>
      </c>
      <c r="BI32" s="333">
        <v>0.02</v>
      </c>
      <c r="BJ32" s="333">
        <v>0.02</v>
      </c>
      <c r="BK32" s="333">
        <v>0.02</v>
      </c>
      <c r="BL32" s="333">
        <v>0.02</v>
      </c>
      <c r="BM32" s="332">
        <f t="shared" ref="BM32:CB32" si="78">BM21*$D32</f>
        <v>7.8284051347078574</v>
      </c>
      <c r="BN32" s="332">
        <f t="shared" si="78"/>
        <v>7.8871181732181661</v>
      </c>
      <c r="BO32" s="332">
        <f t="shared" si="78"/>
        <v>7.946271559517303</v>
      </c>
      <c r="BP32" s="332">
        <f t="shared" si="78"/>
        <v>8.0058685962136824</v>
      </c>
      <c r="BQ32" s="332">
        <f t="shared" si="78"/>
        <v>8.0659126106852845</v>
      </c>
      <c r="BR32" s="332">
        <f t="shared" si="78"/>
        <v>8.1264069552654252</v>
      </c>
      <c r="BS32" s="332">
        <f t="shared" si="78"/>
        <v>8.1873550074299164</v>
      </c>
      <c r="BT32" s="332">
        <f t="shared" si="78"/>
        <v>8.2487601699856423</v>
      </c>
      <c r="BU32" s="332">
        <f t="shared" si="78"/>
        <v>8.3106258712605356</v>
      </c>
      <c r="BV32" s="332">
        <f t="shared" si="78"/>
        <v>8.3729555652949905</v>
      </c>
      <c r="BW32" s="332">
        <f t="shared" si="78"/>
        <v>8.4357527320347021</v>
      </c>
      <c r="BX32" s="332">
        <f t="shared" si="78"/>
        <v>8.4990208775249627</v>
      </c>
      <c r="BY32" s="332">
        <f t="shared" si="78"/>
        <v>8.5627635341064021</v>
      </c>
      <c r="BZ32" s="332">
        <f t="shared" si="78"/>
        <v>8.6269842606122005</v>
      </c>
      <c r="CA32" s="332">
        <f t="shared" si="78"/>
        <v>8.6916866425667916</v>
      </c>
      <c r="CB32" s="332">
        <f t="shared" si="78"/>
        <v>8.7568742923860423</v>
      </c>
      <c r="CC32" s="333">
        <v>0.02</v>
      </c>
      <c r="CD32" s="333">
        <v>0.02</v>
      </c>
      <c r="CE32" s="333">
        <v>0.02</v>
      </c>
      <c r="CF32" s="333">
        <v>0.02</v>
      </c>
      <c r="CG32" s="333"/>
      <c r="CH32" s="333"/>
      <c r="CI32" s="333"/>
      <c r="CJ32" s="333"/>
    </row>
    <row r="33" spans="1:88" s="329" customFormat="1" x14ac:dyDescent="0.15">
      <c r="A33" s="328"/>
      <c r="B33" s="263">
        <f>'Sales Plan'!A31</f>
        <v>0</v>
      </c>
      <c r="C33" s="6" t="str">
        <f>'Sales Plan'!B31</f>
        <v>Oil Spill Cleanup</v>
      </c>
      <c r="D33" s="331">
        <v>0.01</v>
      </c>
      <c r="E33" s="430">
        <f t="shared" si="58"/>
        <v>5</v>
      </c>
      <c r="F33" s="332">
        <f t="shared" ref="F33:X33" si="79">F22*$D33</f>
        <v>5.0375000000000005</v>
      </c>
      <c r="G33" s="332">
        <f t="shared" si="79"/>
        <v>5.0752812500000015</v>
      </c>
      <c r="H33" s="332">
        <f t="shared" si="79"/>
        <v>5.1133458593750012</v>
      </c>
      <c r="I33" s="332">
        <f t="shared" si="79"/>
        <v>5.1516959533203144</v>
      </c>
      <c r="J33" s="332">
        <f t="shared" si="79"/>
        <v>5.1903336729702181</v>
      </c>
      <c r="K33" s="332">
        <f t="shared" si="79"/>
        <v>5.2292611755174949</v>
      </c>
      <c r="L33" s="332">
        <f t="shared" si="79"/>
        <v>5.2684806343338764</v>
      </c>
      <c r="M33" s="332">
        <f t="shared" si="79"/>
        <v>5.3079942390913812</v>
      </c>
      <c r="N33" s="332">
        <f t="shared" si="79"/>
        <v>5.3478041958845663</v>
      </c>
      <c r="O33" s="332">
        <f t="shared" si="79"/>
        <v>5.3879127273537009</v>
      </c>
      <c r="P33" s="332">
        <f t="shared" si="79"/>
        <v>5.4283220728088528</v>
      </c>
      <c r="Q33" s="332">
        <f t="shared" si="79"/>
        <v>5.4690344883549198</v>
      </c>
      <c r="R33" s="332">
        <f t="shared" si="79"/>
        <v>5.5100522470175823</v>
      </c>
      <c r="S33" s="332">
        <f t="shared" si="79"/>
        <v>5.551377638870215</v>
      </c>
      <c r="T33" s="332">
        <f t="shared" si="79"/>
        <v>5.593012971161742</v>
      </c>
      <c r="U33" s="332">
        <f t="shared" si="79"/>
        <v>5.6349605684454547</v>
      </c>
      <c r="V33" s="332">
        <f t="shared" si="79"/>
        <v>5.6772227727087969</v>
      </c>
      <c r="W33" s="332">
        <f t="shared" si="79"/>
        <v>5.7198019435041125</v>
      </c>
      <c r="X33" s="332">
        <f t="shared" si="79"/>
        <v>5.7627004580803947</v>
      </c>
      <c r="Y33" s="333">
        <v>4</v>
      </c>
      <c r="Z33" s="333">
        <v>4</v>
      </c>
      <c r="AA33" s="333">
        <v>4</v>
      </c>
      <c r="AB33" s="333">
        <v>4</v>
      </c>
      <c r="AC33" s="333">
        <v>4</v>
      </c>
      <c r="AD33" s="333">
        <v>4</v>
      </c>
      <c r="AE33" s="333">
        <v>4</v>
      </c>
      <c r="AF33" s="333">
        <v>4</v>
      </c>
      <c r="AG33" s="332">
        <f t="shared" ref="AG33:AV33" si="80">AG22*$D33</f>
        <v>6.1635587378696473</v>
      </c>
      <c r="AH33" s="332">
        <f t="shared" si="80"/>
        <v>6.20978542840367</v>
      </c>
      <c r="AI33" s="332">
        <f t="shared" si="80"/>
        <v>6.2563588191166986</v>
      </c>
      <c r="AJ33" s="332">
        <f t="shared" si="80"/>
        <v>6.3032815102600743</v>
      </c>
      <c r="AK33" s="332">
        <f t="shared" si="80"/>
        <v>6.350556121587025</v>
      </c>
      <c r="AL33" s="332">
        <f t="shared" si="80"/>
        <v>6.398185292498928</v>
      </c>
      <c r="AM33" s="332">
        <f t="shared" si="80"/>
        <v>6.44617168219267</v>
      </c>
      <c r="AN33" s="332">
        <f t="shared" si="80"/>
        <v>6.4945179698091158</v>
      </c>
      <c r="AO33" s="332">
        <f t="shared" si="80"/>
        <v>6.5432268545826844</v>
      </c>
      <c r="AP33" s="332">
        <f t="shared" si="80"/>
        <v>6.5923010559920545</v>
      </c>
      <c r="AQ33" s="332">
        <f t="shared" si="80"/>
        <v>6.641743313911995</v>
      </c>
      <c r="AR33" s="332">
        <f t="shared" si="80"/>
        <v>6.6915563887663358</v>
      </c>
      <c r="AS33" s="332">
        <f t="shared" si="80"/>
        <v>6.7417430616820848</v>
      </c>
      <c r="AT33" s="332">
        <f t="shared" si="80"/>
        <v>6.7923061346447007</v>
      </c>
      <c r="AU33" s="332">
        <f t="shared" si="80"/>
        <v>6.843248430654536</v>
      </c>
      <c r="AV33" s="332">
        <f t="shared" si="80"/>
        <v>6.8945727938844463</v>
      </c>
      <c r="AW33" s="333">
        <v>4</v>
      </c>
      <c r="AX33" s="333">
        <v>4</v>
      </c>
      <c r="AY33" s="333">
        <v>4</v>
      </c>
      <c r="AZ33" s="333">
        <v>4</v>
      </c>
      <c r="BA33" s="333">
        <v>4</v>
      </c>
      <c r="BB33" s="333">
        <v>4</v>
      </c>
      <c r="BC33" s="333">
        <v>4</v>
      </c>
      <c r="BD33" s="333">
        <v>4</v>
      </c>
      <c r="BE33" s="333">
        <v>4</v>
      </c>
      <c r="BF33" s="333">
        <v>4</v>
      </c>
      <c r="BG33" s="333">
        <v>4</v>
      </c>
      <c r="BH33" s="333">
        <v>4</v>
      </c>
      <c r="BI33" s="333">
        <v>4</v>
      </c>
      <c r="BJ33" s="333">
        <v>4</v>
      </c>
      <c r="BK33" s="333">
        <v>4</v>
      </c>
      <c r="BL33" s="333">
        <v>4</v>
      </c>
      <c r="BM33" s="332">
        <f t="shared" ref="BM33:CB33" si="81">BM22*$D33</f>
        <v>7.8284051347078574</v>
      </c>
      <c r="BN33" s="332">
        <f t="shared" si="81"/>
        <v>7.8871181732181661</v>
      </c>
      <c r="BO33" s="332">
        <f t="shared" si="81"/>
        <v>7.946271559517303</v>
      </c>
      <c r="BP33" s="332">
        <f t="shared" si="81"/>
        <v>8.0058685962136824</v>
      </c>
      <c r="BQ33" s="332">
        <f t="shared" si="81"/>
        <v>8.0659126106852845</v>
      </c>
      <c r="BR33" s="332">
        <f t="shared" si="81"/>
        <v>8.1264069552654252</v>
      </c>
      <c r="BS33" s="332">
        <f t="shared" si="81"/>
        <v>8.1873550074299164</v>
      </c>
      <c r="BT33" s="332">
        <f t="shared" si="81"/>
        <v>8.2487601699856423</v>
      </c>
      <c r="BU33" s="332">
        <f t="shared" si="81"/>
        <v>8.3106258712605356</v>
      </c>
      <c r="BV33" s="332">
        <f t="shared" si="81"/>
        <v>8.3729555652949905</v>
      </c>
      <c r="BW33" s="332">
        <f t="shared" si="81"/>
        <v>8.4357527320347021</v>
      </c>
      <c r="BX33" s="332">
        <f t="shared" si="81"/>
        <v>8.4990208775249627</v>
      </c>
      <c r="BY33" s="332">
        <f t="shared" si="81"/>
        <v>8.5627635341064021</v>
      </c>
      <c r="BZ33" s="332">
        <f t="shared" si="81"/>
        <v>8.6269842606122005</v>
      </c>
      <c r="CA33" s="332">
        <f t="shared" si="81"/>
        <v>8.6916866425667916</v>
      </c>
      <c r="CB33" s="332">
        <f t="shared" si="81"/>
        <v>8.7568742923860423</v>
      </c>
      <c r="CC33" s="333">
        <v>4</v>
      </c>
      <c r="CD33" s="333">
        <v>4</v>
      </c>
      <c r="CE33" s="333">
        <v>4</v>
      </c>
      <c r="CF33" s="333">
        <v>4</v>
      </c>
      <c r="CG33" s="333"/>
      <c r="CH33" s="333"/>
      <c r="CI33" s="333"/>
      <c r="CJ33" s="333"/>
    </row>
    <row r="34" spans="1:88" x14ac:dyDescent="0.15">
      <c r="E34" s="12"/>
      <c r="F34" s="12"/>
      <c r="G34" s="12"/>
      <c r="H34" s="12"/>
      <c r="I34" s="12"/>
      <c r="J34" s="12"/>
      <c r="K34" s="12"/>
      <c r="L34" s="12"/>
      <c r="M34" s="12"/>
      <c r="N34" s="12"/>
      <c r="O34" s="12"/>
      <c r="P34" s="12"/>
      <c r="Q34" s="12"/>
      <c r="R34" s="12"/>
      <c r="S34" s="12"/>
      <c r="T34" s="12"/>
      <c r="U34" s="12"/>
      <c r="V34" s="12"/>
      <c r="W34" s="12"/>
      <c r="X34" s="12"/>
      <c r="Y34" s="298"/>
      <c r="Z34" s="298"/>
      <c r="AA34" s="298"/>
      <c r="AB34" s="298"/>
      <c r="AC34" s="298"/>
      <c r="AD34" s="298"/>
      <c r="AE34" s="298"/>
      <c r="AF34" s="298"/>
      <c r="AG34" s="12"/>
      <c r="AH34" s="12"/>
      <c r="AI34" s="12"/>
      <c r="AJ34" s="12"/>
      <c r="AK34" s="12"/>
      <c r="AL34" s="12"/>
      <c r="AM34" s="12"/>
      <c r="AN34" s="12"/>
      <c r="AO34" s="12"/>
      <c r="AP34" s="12"/>
      <c r="AQ34" s="12"/>
      <c r="AR34" s="12"/>
      <c r="AS34" s="12"/>
      <c r="AT34" s="12"/>
      <c r="AU34" s="12"/>
      <c r="AV34" s="12"/>
      <c r="AW34" s="298"/>
      <c r="AX34" s="298"/>
      <c r="AY34" s="298"/>
      <c r="AZ34" s="298"/>
      <c r="BA34" s="298"/>
      <c r="BB34" s="298"/>
      <c r="BC34" s="298"/>
      <c r="BD34" s="298"/>
      <c r="BE34" s="298"/>
      <c r="BF34" s="298"/>
      <c r="BG34" s="298"/>
      <c r="BH34" s="298"/>
      <c r="BI34" s="298"/>
      <c r="BJ34" s="298"/>
      <c r="BK34" s="298"/>
      <c r="BL34" s="298"/>
      <c r="BM34" s="12"/>
      <c r="BN34" s="12"/>
      <c r="BO34" s="12"/>
      <c r="BP34" s="12"/>
      <c r="BQ34" s="12"/>
      <c r="BR34" s="12"/>
      <c r="BS34" s="12"/>
      <c r="BT34" s="12"/>
      <c r="BU34" s="12"/>
      <c r="BV34" s="12"/>
      <c r="BW34" s="12"/>
      <c r="BX34" s="12"/>
      <c r="BY34" s="12"/>
      <c r="BZ34" s="12"/>
      <c r="CA34" s="12"/>
      <c r="CB34" s="12"/>
      <c r="CC34" s="298"/>
      <c r="CD34" s="298"/>
      <c r="CE34" s="298"/>
      <c r="CF34" s="298"/>
      <c r="CG34" s="298"/>
      <c r="CH34" s="298"/>
      <c r="CI34" s="298"/>
      <c r="CJ34" s="298"/>
    </row>
    <row r="35" spans="1:88" x14ac:dyDescent="0.15">
      <c r="B35" s="3" t="s">
        <v>102</v>
      </c>
      <c r="E35" s="12"/>
      <c r="F35" s="12"/>
      <c r="G35" s="12"/>
      <c r="H35" s="12"/>
      <c r="I35" s="12"/>
      <c r="J35" s="12"/>
      <c r="K35" s="12"/>
      <c r="L35" s="12"/>
      <c r="M35" s="12"/>
      <c r="N35" s="12"/>
      <c r="O35" s="12"/>
      <c r="P35" s="12"/>
      <c r="Q35" s="12"/>
      <c r="R35" s="12"/>
      <c r="S35" s="12"/>
      <c r="T35" s="12"/>
      <c r="U35" s="12"/>
      <c r="V35" s="12"/>
      <c r="W35" s="12"/>
      <c r="X35" s="12"/>
      <c r="Y35" s="298"/>
      <c r="Z35" s="298"/>
      <c r="AA35" s="298"/>
      <c r="AB35" s="298"/>
      <c r="AC35" s="298"/>
      <c r="AD35" s="298"/>
      <c r="AE35" s="298"/>
      <c r="AF35" s="298"/>
      <c r="AG35" s="12"/>
      <c r="AH35" s="12"/>
      <c r="AI35" s="12"/>
      <c r="AJ35" s="12"/>
      <c r="AK35" s="12"/>
      <c r="AL35" s="12"/>
      <c r="AM35" s="12"/>
      <c r="AN35" s="12"/>
      <c r="AO35" s="12"/>
      <c r="AP35" s="12"/>
      <c r="AQ35" s="12"/>
      <c r="AR35" s="12"/>
      <c r="AS35" s="12"/>
      <c r="AT35" s="12"/>
      <c r="AU35" s="12"/>
      <c r="AV35" s="12"/>
      <c r="AW35" s="298"/>
      <c r="AX35" s="298"/>
      <c r="AY35" s="298"/>
      <c r="AZ35" s="298"/>
      <c r="BA35" s="298"/>
      <c r="BB35" s="298"/>
      <c r="BC35" s="298"/>
      <c r="BD35" s="298"/>
      <c r="BE35" s="298"/>
      <c r="BF35" s="298"/>
      <c r="BG35" s="298"/>
      <c r="BH35" s="298"/>
      <c r="BI35" s="298"/>
      <c r="BJ35" s="298"/>
      <c r="BK35" s="298"/>
      <c r="BL35" s="298"/>
      <c r="BM35" s="12"/>
      <c r="BN35" s="12"/>
      <c r="BO35" s="12"/>
      <c r="BP35" s="12"/>
      <c r="BQ35" s="12"/>
      <c r="BR35" s="12"/>
      <c r="BS35" s="12"/>
      <c r="BT35" s="12"/>
      <c r="BU35" s="12"/>
      <c r="BV35" s="12"/>
      <c r="BW35" s="12"/>
      <c r="BX35" s="12"/>
      <c r="BY35" s="12"/>
      <c r="BZ35" s="12"/>
      <c r="CA35" s="12"/>
      <c r="CB35" s="12"/>
      <c r="CC35" s="298"/>
      <c r="CD35" s="298"/>
      <c r="CE35" s="298"/>
      <c r="CF35" s="298"/>
      <c r="CG35" s="298"/>
      <c r="CH35" s="298"/>
      <c r="CI35" s="298"/>
      <c r="CJ35" s="298"/>
    </row>
    <row r="36" spans="1:88" x14ac:dyDescent="0.15">
      <c r="B36" s="5" t="s">
        <v>381</v>
      </c>
      <c r="C36" s="6" t="s">
        <v>351</v>
      </c>
      <c r="E36" s="254">
        <f t="shared" ref="E36:E37" si="82">E27*E4</f>
        <v>5000</v>
      </c>
      <c r="F36" s="254">
        <f t="shared" ref="F36:I36" si="83">F27*F4</f>
        <v>5037.5</v>
      </c>
      <c r="G36" s="254">
        <f t="shared" si="83"/>
        <v>5075.28125</v>
      </c>
      <c r="H36" s="254">
        <f t="shared" si="83"/>
        <v>5113.3458593750001</v>
      </c>
      <c r="I36" s="254">
        <f t="shared" si="83"/>
        <v>5151.6959533203126</v>
      </c>
      <c r="J36" s="254">
        <f t="shared" ref="J36:X36" si="84">J27*J4</f>
        <v>5190.333672970215</v>
      </c>
      <c r="K36" s="254">
        <f t="shared" si="84"/>
        <v>5229.2611755174921</v>
      </c>
      <c r="L36" s="254">
        <f t="shared" si="84"/>
        <v>5268.4806343338732</v>
      </c>
      <c r="M36" s="254">
        <f t="shared" si="84"/>
        <v>5307.9942390913775</v>
      </c>
      <c r="N36" s="254">
        <f t="shared" si="84"/>
        <v>5347.8041958845633</v>
      </c>
      <c r="O36" s="254">
        <f t="shared" si="84"/>
        <v>5387.9127273536978</v>
      </c>
      <c r="P36" s="254">
        <f t="shared" si="84"/>
        <v>5428.3220728088509</v>
      </c>
      <c r="Q36" s="254">
        <f t="shared" si="84"/>
        <v>5469.0344883549178</v>
      </c>
      <c r="R36" s="254">
        <f t="shared" si="84"/>
        <v>5510.0522470175802</v>
      </c>
      <c r="S36" s="254">
        <f t="shared" si="84"/>
        <v>5551.3776388702126</v>
      </c>
      <c r="T36" s="254">
        <f t="shared" si="84"/>
        <v>5593.0129711617392</v>
      </c>
      <c r="U36" s="254">
        <f t="shared" si="84"/>
        <v>5634.9605684454527</v>
      </c>
      <c r="V36" s="254">
        <f t="shared" si="84"/>
        <v>5677.2227727087939</v>
      </c>
      <c r="W36" s="254">
        <f t="shared" si="84"/>
        <v>5719.8019435041106</v>
      </c>
      <c r="X36" s="254">
        <f t="shared" si="84"/>
        <v>5762.7004580803914</v>
      </c>
      <c r="Y36" s="298">
        <v>228125</v>
      </c>
      <c r="Z36" s="298">
        <v>228125</v>
      </c>
      <c r="AA36" s="298">
        <v>228125</v>
      </c>
      <c r="AB36" s="298">
        <v>228125</v>
      </c>
      <c r="AC36" s="298">
        <v>228125</v>
      </c>
      <c r="AD36" s="298">
        <v>228125</v>
      </c>
      <c r="AE36" s="298">
        <v>228125</v>
      </c>
      <c r="AF36" s="298">
        <v>228125</v>
      </c>
      <c r="AG36" s="254">
        <f t="shared" ref="AG36:AV36" si="85">AG27*AG4</f>
        <v>6163.5587378696437</v>
      </c>
      <c r="AH36" s="254">
        <f t="shared" si="85"/>
        <v>6209.7854284036666</v>
      </c>
      <c r="AI36" s="254">
        <f t="shared" si="85"/>
        <v>6256.3588191166946</v>
      </c>
      <c r="AJ36" s="254">
        <f t="shared" si="85"/>
        <v>6303.2815102600698</v>
      </c>
      <c r="AK36" s="254">
        <f t="shared" si="85"/>
        <v>6350.5561215870221</v>
      </c>
      <c r="AL36" s="254">
        <f t="shared" si="85"/>
        <v>6398.1852924989244</v>
      </c>
      <c r="AM36" s="254">
        <f t="shared" si="85"/>
        <v>6446.1716821926675</v>
      </c>
      <c r="AN36" s="254">
        <f t="shared" si="85"/>
        <v>6494.5179698091124</v>
      </c>
      <c r="AO36" s="254">
        <f t="shared" si="85"/>
        <v>6543.2268545826819</v>
      </c>
      <c r="AP36" s="254">
        <f t="shared" si="85"/>
        <v>6592.3010559920513</v>
      </c>
      <c r="AQ36" s="254">
        <f t="shared" si="85"/>
        <v>6641.7433139119921</v>
      </c>
      <c r="AR36" s="254">
        <f t="shared" si="85"/>
        <v>6691.556388766332</v>
      </c>
      <c r="AS36" s="254">
        <f t="shared" si="85"/>
        <v>6741.7430616820811</v>
      </c>
      <c r="AT36" s="254">
        <f t="shared" si="85"/>
        <v>6792.3061346446975</v>
      </c>
      <c r="AU36" s="254">
        <f t="shared" si="85"/>
        <v>6843.2484306545321</v>
      </c>
      <c r="AV36" s="254">
        <f t="shared" si="85"/>
        <v>6894.5727938844411</v>
      </c>
      <c r="AW36" s="298">
        <v>228125</v>
      </c>
      <c r="AX36" s="298">
        <v>228125</v>
      </c>
      <c r="AY36" s="298">
        <v>228125</v>
      </c>
      <c r="AZ36" s="298">
        <v>228125</v>
      </c>
      <c r="BA36" s="298">
        <v>228125</v>
      </c>
      <c r="BB36" s="298">
        <v>228125</v>
      </c>
      <c r="BC36" s="298">
        <v>228125</v>
      </c>
      <c r="BD36" s="298">
        <v>228125</v>
      </c>
      <c r="BE36" s="298">
        <v>228125</v>
      </c>
      <c r="BF36" s="298">
        <v>228125</v>
      </c>
      <c r="BG36" s="298">
        <v>228125</v>
      </c>
      <c r="BH36" s="298">
        <v>228125</v>
      </c>
      <c r="BI36" s="298">
        <v>228125</v>
      </c>
      <c r="BJ36" s="298">
        <v>228125</v>
      </c>
      <c r="BK36" s="298">
        <v>228125</v>
      </c>
      <c r="BL36" s="298">
        <v>228125</v>
      </c>
      <c r="BM36" s="254">
        <f t="shared" ref="BM36:CB36" si="86">BM27*BM4</f>
        <v>7828.4051347078503</v>
      </c>
      <c r="BN36" s="254">
        <f t="shared" si="86"/>
        <v>7887.1181732181594</v>
      </c>
      <c r="BO36" s="254">
        <f t="shared" si="86"/>
        <v>7946.2715595172967</v>
      </c>
      <c r="BP36" s="254">
        <f t="shared" si="86"/>
        <v>8005.868596213676</v>
      </c>
      <c r="BQ36" s="254">
        <f t="shared" si="86"/>
        <v>8065.91261068528</v>
      </c>
      <c r="BR36" s="254">
        <f t="shared" si="86"/>
        <v>8126.4069552654191</v>
      </c>
      <c r="BS36" s="254">
        <f t="shared" si="86"/>
        <v>8187.3550074299101</v>
      </c>
      <c r="BT36" s="254">
        <f t="shared" si="86"/>
        <v>8248.760169985635</v>
      </c>
      <c r="BU36" s="254">
        <f t="shared" si="86"/>
        <v>8310.6258712605286</v>
      </c>
      <c r="BV36" s="254">
        <f t="shared" si="86"/>
        <v>8372.9555652949839</v>
      </c>
      <c r="BW36" s="254">
        <f t="shared" si="86"/>
        <v>8435.7527320346962</v>
      </c>
      <c r="BX36" s="254">
        <f t="shared" si="86"/>
        <v>8499.0208775249575</v>
      </c>
      <c r="BY36" s="254">
        <f t="shared" si="86"/>
        <v>8562.763534106396</v>
      </c>
      <c r="BZ36" s="254">
        <f t="shared" si="86"/>
        <v>8626.9842606121947</v>
      </c>
      <c r="CA36" s="254">
        <f t="shared" si="86"/>
        <v>8691.6866425667868</v>
      </c>
      <c r="CB36" s="254">
        <f t="shared" si="86"/>
        <v>8756.8742923860391</v>
      </c>
      <c r="CC36" s="254">
        <f t="shared" ref="CC36:CF36" si="87">CC27*CC4</f>
        <v>1</v>
      </c>
      <c r="CD36" s="254">
        <f t="shared" si="87"/>
        <v>1</v>
      </c>
      <c r="CE36" s="254">
        <f t="shared" si="87"/>
        <v>1</v>
      </c>
      <c r="CF36" s="254">
        <f t="shared" si="87"/>
        <v>1</v>
      </c>
      <c r="CG36" s="298"/>
      <c r="CH36" s="298"/>
      <c r="CI36" s="298"/>
      <c r="CJ36" s="298"/>
    </row>
    <row r="37" spans="1:88" x14ac:dyDescent="0.15">
      <c r="B37" s="5" t="s">
        <v>385</v>
      </c>
      <c r="C37" s="6" t="s">
        <v>395</v>
      </c>
      <c r="E37" s="254">
        <f t="shared" si="82"/>
        <v>40000</v>
      </c>
      <c r="F37" s="254">
        <f t="shared" ref="F37:I37" si="88">F28*F5</f>
        <v>40300</v>
      </c>
      <c r="G37" s="254">
        <f t="shared" si="88"/>
        <v>40602.25</v>
      </c>
      <c r="H37" s="254">
        <f t="shared" si="88"/>
        <v>40906.766875000001</v>
      </c>
      <c r="I37" s="254">
        <f t="shared" si="88"/>
        <v>41213.567626562501</v>
      </c>
      <c r="J37" s="254">
        <f t="shared" ref="J37:X37" si="89">J28*J5</f>
        <v>41522.66938376172</v>
      </c>
      <c r="K37" s="254">
        <f t="shared" si="89"/>
        <v>41834.089404139937</v>
      </c>
      <c r="L37" s="254">
        <f t="shared" si="89"/>
        <v>42147.845074670986</v>
      </c>
      <c r="M37" s="254">
        <f t="shared" si="89"/>
        <v>42463.95391273102</v>
      </c>
      <c r="N37" s="254">
        <f t="shared" si="89"/>
        <v>42782.433567076507</v>
      </c>
      <c r="O37" s="254">
        <f t="shared" si="89"/>
        <v>43103.301818829583</v>
      </c>
      <c r="P37" s="254">
        <f t="shared" si="89"/>
        <v>43426.576582470807</v>
      </c>
      <c r="Q37" s="254">
        <f t="shared" si="89"/>
        <v>43752.275906839342</v>
      </c>
      <c r="R37" s="254">
        <f t="shared" si="89"/>
        <v>44080.417976140641</v>
      </c>
      <c r="S37" s="254">
        <f t="shared" si="89"/>
        <v>44411.021110961701</v>
      </c>
      <c r="T37" s="254">
        <f t="shared" si="89"/>
        <v>44744.103769293914</v>
      </c>
      <c r="U37" s="254">
        <f t="shared" si="89"/>
        <v>45079.684547563622</v>
      </c>
      <c r="V37" s="254">
        <f t="shared" si="89"/>
        <v>45417.782181670351</v>
      </c>
      <c r="W37" s="254">
        <f t="shared" si="89"/>
        <v>45758.415548032885</v>
      </c>
      <c r="X37" s="254">
        <f t="shared" si="89"/>
        <v>46101.603664643131</v>
      </c>
      <c r="Y37" s="298" t="s">
        <v>286</v>
      </c>
      <c r="Z37" s="298" t="s">
        <v>286</v>
      </c>
      <c r="AA37" s="298" t="s">
        <v>286</v>
      </c>
      <c r="AB37" s="298" t="s">
        <v>286</v>
      </c>
      <c r="AC37" s="298" t="s">
        <v>286</v>
      </c>
      <c r="AD37" s="298" t="s">
        <v>286</v>
      </c>
      <c r="AE37" s="298" t="s">
        <v>286</v>
      </c>
      <c r="AF37" s="298" t="s">
        <v>286</v>
      </c>
      <c r="AG37" s="254">
        <f t="shared" ref="AG37:AV37" si="90">AG28*AG5</f>
        <v>49308.469902957149</v>
      </c>
      <c r="AH37" s="254">
        <f t="shared" si="90"/>
        <v>49678.283427229333</v>
      </c>
      <c r="AI37" s="254">
        <f t="shared" si="90"/>
        <v>50050.870552933557</v>
      </c>
      <c r="AJ37" s="254">
        <f t="shared" si="90"/>
        <v>50426.252082080558</v>
      </c>
      <c r="AK37" s="254">
        <f t="shared" si="90"/>
        <v>50804.448972696176</v>
      </c>
      <c r="AL37" s="254">
        <f t="shared" si="90"/>
        <v>51185.482339991395</v>
      </c>
      <c r="AM37" s="254">
        <f t="shared" si="90"/>
        <v>51569.37345754134</v>
      </c>
      <c r="AN37" s="254">
        <f t="shared" si="90"/>
        <v>51956.143758472899</v>
      </c>
      <c r="AO37" s="254">
        <f t="shared" si="90"/>
        <v>52345.814836661455</v>
      </c>
      <c r="AP37" s="254">
        <f t="shared" si="90"/>
        <v>52738.40844793641</v>
      </c>
      <c r="AQ37" s="254">
        <f t="shared" si="90"/>
        <v>53133.946511295937</v>
      </c>
      <c r="AR37" s="254">
        <f t="shared" si="90"/>
        <v>53532.451110130656</v>
      </c>
      <c r="AS37" s="254">
        <f t="shared" si="90"/>
        <v>53933.944493456649</v>
      </c>
      <c r="AT37" s="254">
        <f t="shared" si="90"/>
        <v>54338.44907715758</v>
      </c>
      <c r="AU37" s="254">
        <f t="shared" si="90"/>
        <v>54745.987445236256</v>
      </c>
      <c r="AV37" s="254">
        <f t="shared" si="90"/>
        <v>55156.582351075529</v>
      </c>
      <c r="AW37" s="298" t="s">
        <v>286</v>
      </c>
      <c r="AX37" s="298" t="s">
        <v>286</v>
      </c>
      <c r="AY37" s="298" t="s">
        <v>286</v>
      </c>
      <c r="AZ37" s="298" t="s">
        <v>286</v>
      </c>
      <c r="BA37" s="298" t="s">
        <v>286</v>
      </c>
      <c r="BB37" s="298" t="s">
        <v>286</v>
      </c>
      <c r="BC37" s="298" t="s">
        <v>286</v>
      </c>
      <c r="BD37" s="298" t="s">
        <v>286</v>
      </c>
      <c r="BE37" s="298" t="s">
        <v>286</v>
      </c>
      <c r="BF37" s="298" t="s">
        <v>286</v>
      </c>
      <c r="BG37" s="298" t="s">
        <v>286</v>
      </c>
      <c r="BH37" s="298" t="s">
        <v>286</v>
      </c>
      <c r="BI37" s="298" t="s">
        <v>286</v>
      </c>
      <c r="BJ37" s="298" t="s">
        <v>286</v>
      </c>
      <c r="BK37" s="298" t="s">
        <v>286</v>
      </c>
      <c r="BL37" s="298" t="s">
        <v>286</v>
      </c>
      <c r="BM37" s="254">
        <f t="shared" ref="BM37:CB37" si="91">BM28*BM5</f>
        <v>62627.241077662802</v>
      </c>
      <c r="BN37" s="254">
        <f t="shared" si="91"/>
        <v>63096.945385745275</v>
      </c>
      <c r="BO37" s="254">
        <f t="shared" si="91"/>
        <v>63570.172476138374</v>
      </c>
      <c r="BP37" s="254">
        <f t="shared" si="91"/>
        <v>64046.948769709408</v>
      </c>
      <c r="BQ37" s="254">
        <f t="shared" si="91"/>
        <v>64527.30088548224</v>
      </c>
      <c r="BR37" s="254">
        <f t="shared" si="91"/>
        <v>65011.255642123353</v>
      </c>
      <c r="BS37" s="254">
        <f t="shared" si="91"/>
        <v>65498.840059439281</v>
      </c>
      <c r="BT37" s="254">
        <f t="shared" si="91"/>
        <v>65990.08135988508</v>
      </c>
      <c r="BU37" s="254">
        <f t="shared" si="91"/>
        <v>66485.006970084229</v>
      </c>
      <c r="BV37" s="254">
        <f t="shared" si="91"/>
        <v>66983.644522359871</v>
      </c>
      <c r="BW37" s="254">
        <f t="shared" si="91"/>
        <v>67486.02185627757</v>
      </c>
      <c r="BX37" s="254">
        <f t="shared" si="91"/>
        <v>67992.16702019966</v>
      </c>
      <c r="BY37" s="254">
        <f t="shared" si="91"/>
        <v>68502.108272851168</v>
      </c>
      <c r="BZ37" s="254">
        <f t="shared" si="91"/>
        <v>69015.874084897558</v>
      </c>
      <c r="CA37" s="254">
        <f t="shared" si="91"/>
        <v>69533.493140534294</v>
      </c>
      <c r="CB37" s="254">
        <f t="shared" si="91"/>
        <v>70054.994339088313</v>
      </c>
      <c r="CC37" s="254">
        <f t="shared" ref="CC37:CF37" si="92">CC28*CC5</f>
        <v>70580.406796631476</v>
      </c>
      <c r="CD37" s="254">
        <f t="shared" si="92"/>
        <v>71109.759847606212</v>
      </c>
      <c r="CE37" s="254">
        <f t="shared" si="92"/>
        <v>71643.08304646326</v>
      </c>
      <c r="CF37" s="254">
        <f t="shared" si="92"/>
        <v>72180.40616931174</v>
      </c>
      <c r="CG37" s="298"/>
      <c r="CH37" s="298"/>
      <c r="CI37" s="298"/>
      <c r="CJ37" s="298"/>
    </row>
    <row r="38" spans="1:88" x14ac:dyDescent="0.15">
      <c r="B38" s="5" t="s">
        <v>385</v>
      </c>
      <c r="C38" s="6" t="s">
        <v>373</v>
      </c>
      <c r="E38" s="254">
        <f t="shared" ref="E38:E42" si="93">E29*E6</f>
        <v>780390</v>
      </c>
      <c r="F38" s="254">
        <f t="shared" ref="F38:I38" si="94">F29*F6</f>
        <v>786242.92500000005</v>
      </c>
      <c r="G38" s="254">
        <f t="shared" si="94"/>
        <v>792139.74693750008</v>
      </c>
      <c r="H38" s="254">
        <f t="shared" si="94"/>
        <v>798080.79503953131</v>
      </c>
      <c r="I38" s="254">
        <f t="shared" si="94"/>
        <v>804066.4010023278</v>
      </c>
      <c r="J38" s="254">
        <f t="shared" ref="J38:X38" si="95">J29*J6</f>
        <v>810096.89900984534</v>
      </c>
      <c r="K38" s="254">
        <f t="shared" si="95"/>
        <v>816172.62575241923</v>
      </c>
      <c r="L38" s="254">
        <f t="shared" si="95"/>
        <v>822293.92044556246</v>
      </c>
      <c r="M38" s="254">
        <f t="shared" si="95"/>
        <v>828461.1248489042</v>
      </c>
      <c r="N38" s="254">
        <f t="shared" si="95"/>
        <v>834674.58328527096</v>
      </c>
      <c r="O38" s="254">
        <f t="shared" si="95"/>
        <v>840934.64265991084</v>
      </c>
      <c r="P38" s="254">
        <f t="shared" si="95"/>
        <v>847241.65247986023</v>
      </c>
      <c r="Q38" s="254">
        <f t="shared" si="95"/>
        <v>853595.96487345919</v>
      </c>
      <c r="R38" s="254">
        <f t="shared" si="95"/>
        <v>859997.93461001024</v>
      </c>
      <c r="S38" s="254">
        <f t="shared" si="95"/>
        <v>866447.91911958542</v>
      </c>
      <c r="T38" s="254">
        <f t="shared" si="95"/>
        <v>872946.2785129823</v>
      </c>
      <c r="U38" s="254">
        <f t="shared" si="95"/>
        <v>879493.37560182973</v>
      </c>
      <c r="V38" s="254">
        <f t="shared" si="95"/>
        <v>886089.5759188435</v>
      </c>
      <c r="W38" s="254">
        <f t="shared" si="95"/>
        <v>892735.24773823482</v>
      </c>
      <c r="X38" s="254">
        <f t="shared" si="95"/>
        <v>899430.76209627162</v>
      </c>
      <c r="Y38" s="298" t="s">
        <v>286</v>
      </c>
      <c r="Z38" s="298" t="s">
        <v>286</v>
      </c>
      <c r="AA38" s="298" t="s">
        <v>286</v>
      </c>
      <c r="AB38" s="298" t="s">
        <v>286</v>
      </c>
      <c r="AC38" s="298" t="s">
        <v>286</v>
      </c>
      <c r="AD38" s="298" t="s">
        <v>286</v>
      </c>
      <c r="AE38" s="298" t="s">
        <v>286</v>
      </c>
      <c r="AF38" s="298" t="s">
        <v>286</v>
      </c>
      <c r="AG38" s="254">
        <f t="shared" ref="AG38:AV38" si="96">AG29*AG6</f>
        <v>961995.92068921868</v>
      </c>
      <c r="AH38" s="254">
        <f t="shared" si="96"/>
        <v>969210.89009438781</v>
      </c>
      <c r="AI38" s="254">
        <f t="shared" si="96"/>
        <v>976479.97177009564</v>
      </c>
      <c r="AJ38" s="254">
        <f t="shared" si="96"/>
        <v>983803.57155837142</v>
      </c>
      <c r="AK38" s="254">
        <f t="shared" si="96"/>
        <v>991182.0983450592</v>
      </c>
      <c r="AL38" s="254">
        <f t="shared" si="96"/>
        <v>998615.96408264735</v>
      </c>
      <c r="AM38" s="254">
        <f t="shared" si="96"/>
        <v>1006105.5838132672</v>
      </c>
      <c r="AN38" s="254">
        <f t="shared" si="96"/>
        <v>1013651.3756918669</v>
      </c>
      <c r="AO38" s="254">
        <f t="shared" si="96"/>
        <v>1021253.7610095558</v>
      </c>
      <c r="AP38" s="254">
        <f t="shared" si="96"/>
        <v>1028913.1642171276</v>
      </c>
      <c r="AQ38" s="254">
        <f t="shared" si="96"/>
        <v>1036630.0129487561</v>
      </c>
      <c r="AR38" s="254">
        <f t="shared" si="96"/>
        <v>1044404.7380458718</v>
      </c>
      <c r="AS38" s="254">
        <f t="shared" si="96"/>
        <v>1052237.7735812161</v>
      </c>
      <c r="AT38" s="254">
        <f t="shared" si="96"/>
        <v>1060129.5568830753</v>
      </c>
      <c r="AU38" s="254">
        <f t="shared" si="96"/>
        <v>1068080.5285596983</v>
      </c>
      <c r="AV38" s="254">
        <f t="shared" si="96"/>
        <v>1076091.1325238962</v>
      </c>
      <c r="AW38" s="298" t="s">
        <v>286</v>
      </c>
      <c r="AX38" s="298" t="s">
        <v>286</v>
      </c>
      <c r="AY38" s="298" t="s">
        <v>286</v>
      </c>
      <c r="AZ38" s="298" t="s">
        <v>286</v>
      </c>
      <c r="BA38" s="298" t="s">
        <v>286</v>
      </c>
      <c r="BB38" s="298" t="s">
        <v>286</v>
      </c>
      <c r="BC38" s="298" t="s">
        <v>286</v>
      </c>
      <c r="BD38" s="298" t="s">
        <v>286</v>
      </c>
      <c r="BE38" s="298" t="s">
        <v>286</v>
      </c>
      <c r="BF38" s="298" t="s">
        <v>286</v>
      </c>
      <c r="BG38" s="298" t="s">
        <v>286</v>
      </c>
      <c r="BH38" s="298" t="s">
        <v>286</v>
      </c>
      <c r="BI38" s="298" t="s">
        <v>286</v>
      </c>
      <c r="BJ38" s="298" t="s">
        <v>286</v>
      </c>
      <c r="BK38" s="298" t="s">
        <v>286</v>
      </c>
      <c r="BL38" s="298" t="s">
        <v>286</v>
      </c>
      <c r="BM38" s="254">
        <f t="shared" ref="BM38:CB38" si="97">BM29*BM6</f>
        <v>1221841.8166149321</v>
      </c>
      <c r="BN38" s="254">
        <f t="shared" si="97"/>
        <v>1231005.6302395442</v>
      </c>
      <c r="BO38" s="254">
        <f t="shared" si="97"/>
        <v>1240238.1724663409</v>
      </c>
      <c r="BP38" s="254">
        <f t="shared" si="97"/>
        <v>1249539.9587598385</v>
      </c>
      <c r="BQ38" s="254">
        <f t="shared" si="97"/>
        <v>1258911.5084505375</v>
      </c>
      <c r="BR38" s="254">
        <f t="shared" si="97"/>
        <v>1268353.3447639165</v>
      </c>
      <c r="BS38" s="254">
        <f t="shared" si="97"/>
        <v>1277865.994849646</v>
      </c>
      <c r="BT38" s="254">
        <f t="shared" si="97"/>
        <v>1287449.9898110186</v>
      </c>
      <c r="BU38" s="254">
        <f t="shared" si="97"/>
        <v>1297105.8647346012</v>
      </c>
      <c r="BV38" s="254">
        <f t="shared" si="97"/>
        <v>1306834.1587201108</v>
      </c>
      <c r="BW38" s="254">
        <f t="shared" si="97"/>
        <v>1316635.4149105116</v>
      </c>
      <c r="BX38" s="254">
        <f t="shared" si="97"/>
        <v>1326510.1805223406</v>
      </c>
      <c r="BY38" s="254">
        <f t="shared" si="97"/>
        <v>1336459.0068762579</v>
      </c>
      <c r="BZ38" s="254">
        <f t="shared" si="97"/>
        <v>1346482.4494278298</v>
      </c>
      <c r="CA38" s="254">
        <f t="shared" si="97"/>
        <v>1356581.0677985388</v>
      </c>
      <c r="CB38" s="254">
        <f t="shared" si="97"/>
        <v>1366755.4258070281</v>
      </c>
      <c r="CC38" s="254">
        <f>CC29*CC6</f>
        <v>1377006.0915005808</v>
      </c>
      <c r="CD38" s="254">
        <f t="shared" ref="CD38:CF38" si="98">CD29*CD6</f>
        <v>1387333.6371868353</v>
      </c>
      <c r="CE38" s="254">
        <f t="shared" si="98"/>
        <v>1397738.6394657365</v>
      </c>
      <c r="CF38" s="254">
        <f t="shared" si="98"/>
        <v>1408221.6792617296</v>
      </c>
      <c r="CG38" s="298"/>
      <c r="CH38" s="298"/>
      <c r="CI38" s="298"/>
      <c r="CJ38" s="298"/>
    </row>
    <row r="39" spans="1:88" x14ac:dyDescent="0.15">
      <c r="B39" s="5" t="s">
        <v>387</v>
      </c>
      <c r="C39" s="6" t="s">
        <v>354</v>
      </c>
      <c r="E39" s="254">
        <f t="shared" si="93"/>
        <v>80</v>
      </c>
      <c r="F39" s="254">
        <f t="shared" ref="F39:I39" si="99">F30*F7</f>
        <v>80.600000000000009</v>
      </c>
      <c r="G39" s="254">
        <f t="shared" si="99"/>
        <v>81.204500000000024</v>
      </c>
      <c r="H39" s="254">
        <f t="shared" si="99"/>
        <v>81.813533750000019</v>
      </c>
      <c r="I39" s="254">
        <f t="shared" si="99"/>
        <v>82.42713525312503</v>
      </c>
      <c r="J39" s="254">
        <f t="shared" ref="J39:X39" si="100">J30*J7</f>
        <v>83.045338767523489</v>
      </c>
      <c r="K39" s="254">
        <f t="shared" si="100"/>
        <v>83.668178808279919</v>
      </c>
      <c r="L39" s="254">
        <f t="shared" si="100"/>
        <v>84.295690149342022</v>
      </c>
      <c r="M39" s="254">
        <f t="shared" si="100"/>
        <v>84.9279078254621</v>
      </c>
      <c r="N39" s="254">
        <f t="shared" si="100"/>
        <v>85.564867134153062</v>
      </c>
      <c r="O39" s="254">
        <f t="shared" si="100"/>
        <v>86.206603637659214</v>
      </c>
      <c r="P39" s="254">
        <f t="shared" si="100"/>
        <v>86.853153164941645</v>
      </c>
      <c r="Q39" s="254">
        <f t="shared" si="100"/>
        <v>87.504551813678717</v>
      </c>
      <c r="R39" s="254">
        <f t="shared" si="100"/>
        <v>88.160835952281317</v>
      </c>
      <c r="S39" s="254">
        <f t="shared" si="100"/>
        <v>88.822042221923439</v>
      </c>
      <c r="T39" s="254">
        <f t="shared" si="100"/>
        <v>89.488207538587872</v>
      </c>
      <c r="U39" s="254">
        <f t="shared" si="100"/>
        <v>90.159369095127275</v>
      </c>
      <c r="V39" s="254">
        <f t="shared" si="100"/>
        <v>90.835564363340751</v>
      </c>
      <c r="W39" s="254">
        <f t="shared" si="100"/>
        <v>91.5168310960658</v>
      </c>
      <c r="X39" s="254">
        <f t="shared" si="100"/>
        <v>92.203207329286315</v>
      </c>
      <c r="Y39" s="298">
        <v>7227</v>
      </c>
      <c r="Z39" s="298">
        <v>7227</v>
      </c>
      <c r="AA39" s="298">
        <v>7227</v>
      </c>
      <c r="AB39" s="298">
        <v>7227</v>
      </c>
      <c r="AC39" s="298">
        <v>7227</v>
      </c>
      <c r="AD39" s="298">
        <v>7227</v>
      </c>
      <c r="AE39" s="298">
        <v>7227</v>
      </c>
      <c r="AF39" s="298">
        <v>7227</v>
      </c>
      <c r="AG39" s="254">
        <f t="shared" ref="AG39:AV39" si="101">AG30*AG7</f>
        <v>98.616939805914356</v>
      </c>
      <c r="AH39" s="254">
        <f t="shared" si="101"/>
        <v>99.35656685445872</v>
      </c>
      <c r="AI39" s="254">
        <f t="shared" si="101"/>
        <v>100.10174110586718</v>
      </c>
      <c r="AJ39" s="254">
        <f t="shared" si="101"/>
        <v>100.85250416416119</v>
      </c>
      <c r="AK39" s="254">
        <f t="shared" si="101"/>
        <v>101.6088979453924</v>
      </c>
      <c r="AL39" s="254">
        <f t="shared" si="101"/>
        <v>102.37096467998285</v>
      </c>
      <c r="AM39" s="254">
        <f t="shared" si="101"/>
        <v>103.13874691508272</v>
      </c>
      <c r="AN39" s="254">
        <f t="shared" si="101"/>
        <v>103.91228751694585</v>
      </c>
      <c r="AO39" s="254">
        <f t="shared" si="101"/>
        <v>104.69162967332295</v>
      </c>
      <c r="AP39" s="254">
        <f t="shared" si="101"/>
        <v>105.47681689587287</v>
      </c>
      <c r="AQ39" s="254">
        <f t="shared" si="101"/>
        <v>106.26789302259192</v>
      </c>
      <c r="AR39" s="254">
        <f t="shared" si="101"/>
        <v>107.06490222026137</v>
      </c>
      <c r="AS39" s="254">
        <f t="shared" si="101"/>
        <v>107.86788898691336</v>
      </c>
      <c r="AT39" s="254">
        <f t="shared" si="101"/>
        <v>108.67689815431521</v>
      </c>
      <c r="AU39" s="254">
        <f t="shared" si="101"/>
        <v>109.49197489047258</v>
      </c>
      <c r="AV39" s="254">
        <f t="shared" si="101"/>
        <v>110.31316470215114</v>
      </c>
      <c r="AW39" s="298">
        <v>7227</v>
      </c>
      <c r="AX39" s="298">
        <v>7227</v>
      </c>
      <c r="AY39" s="298">
        <v>7227</v>
      </c>
      <c r="AZ39" s="298">
        <v>7227</v>
      </c>
      <c r="BA39" s="298">
        <v>7227</v>
      </c>
      <c r="BB39" s="298">
        <v>7227</v>
      </c>
      <c r="BC39" s="298">
        <v>7227</v>
      </c>
      <c r="BD39" s="298">
        <v>7227</v>
      </c>
      <c r="BE39" s="298">
        <v>7227</v>
      </c>
      <c r="BF39" s="298">
        <v>7227</v>
      </c>
      <c r="BG39" s="298">
        <v>7227</v>
      </c>
      <c r="BH39" s="298">
        <v>7227</v>
      </c>
      <c r="BI39" s="298">
        <v>7227</v>
      </c>
      <c r="BJ39" s="298">
        <v>7227</v>
      </c>
      <c r="BK39" s="298">
        <v>7227</v>
      </c>
      <c r="BL39" s="298">
        <v>7227</v>
      </c>
      <c r="BM39" s="254">
        <f t="shared" ref="BM39:CB39" si="102">BM30*BM7</f>
        <v>125.25448215532572</v>
      </c>
      <c r="BN39" s="254">
        <f t="shared" si="102"/>
        <v>126.19389077149066</v>
      </c>
      <c r="BO39" s="254">
        <f t="shared" si="102"/>
        <v>127.14034495227685</v>
      </c>
      <c r="BP39" s="254">
        <f t="shared" si="102"/>
        <v>128.09389753941892</v>
      </c>
      <c r="BQ39" s="254">
        <f t="shared" si="102"/>
        <v>129.05460177096455</v>
      </c>
      <c r="BR39" s="254">
        <f t="shared" si="102"/>
        <v>130.0225112842468</v>
      </c>
      <c r="BS39" s="254">
        <f t="shared" si="102"/>
        <v>130.99768011887866</v>
      </c>
      <c r="BT39" s="254">
        <f t="shared" si="102"/>
        <v>131.98016271977028</v>
      </c>
      <c r="BU39" s="254">
        <f t="shared" si="102"/>
        <v>132.97001394016857</v>
      </c>
      <c r="BV39" s="254">
        <f t="shared" si="102"/>
        <v>133.96728904471985</v>
      </c>
      <c r="BW39" s="254">
        <f t="shared" si="102"/>
        <v>134.97204371255523</v>
      </c>
      <c r="BX39" s="254">
        <f t="shared" si="102"/>
        <v>135.9843340403994</v>
      </c>
      <c r="BY39" s="254">
        <f t="shared" si="102"/>
        <v>137.00421654570243</v>
      </c>
      <c r="BZ39" s="254">
        <f t="shared" si="102"/>
        <v>138.03174816979521</v>
      </c>
      <c r="CA39" s="254">
        <f t="shared" si="102"/>
        <v>139.06698628106867</v>
      </c>
      <c r="CB39" s="254">
        <f t="shared" si="102"/>
        <v>140.10998867817668</v>
      </c>
      <c r="CC39" s="254">
        <f t="shared" ref="CC39:CF39" si="103">CC30*CC7</f>
        <v>0.32</v>
      </c>
      <c r="CD39" s="254">
        <f t="shared" si="103"/>
        <v>0.32</v>
      </c>
      <c r="CE39" s="254">
        <f t="shared" si="103"/>
        <v>0.32</v>
      </c>
      <c r="CF39" s="254">
        <f t="shared" si="103"/>
        <v>0.32</v>
      </c>
      <c r="CG39" s="298"/>
      <c r="CH39" s="298"/>
      <c r="CI39" s="298"/>
      <c r="CJ39" s="298"/>
    </row>
    <row r="40" spans="1:88" x14ac:dyDescent="0.15">
      <c r="B40" s="5" t="s">
        <v>387</v>
      </c>
      <c r="C40" s="6" t="s">
        <v>355</v>
      </c>
      <c r="E40" s="254">
        <f t="shared" si="93"/>
        <v>200</v>
      </c>
      <c r="F40" s="254">
        <f t="shared" ref="F40:I40" si="104">F31*F8</f>
        <v>201.50000000000003</v>
      </c>
      <c r="G40" s="254">
        <f t="shared" si="104"/>
        <v>203.01125000000008</v>
      </c>
      <c r="H40" s="254">
        <f t="shared" si="104"/>
        <v>204.53383437500005</v>
      </c>
      <c r="I40" s="254">
        <f t="shared" si="104"/>
        <v>206.06783813281257</v>
      </c>
      <c r="J40" s="254">
        <f t="shared" ref="J40:X40" si="105">J31*J8</f>
        <v>207.61334691880873</v>
      </c>
      <c r="K40" s="254">
        <f t="shared" si="105"/>
        <v>209.17044702069978</v>
      </c>
      <c r="L40" s="254">
        <f t="shared" si="105"/>
        <v>210.73922537335505</v>
      </c>
      <c r="M40" s="254">
        <f t="shared" si="105"/>
        <v>212.31976956365526</v>
      </c>
      <c r="N40" s="254">
        <f t="shared" si="105"/>
        <v>213.91216783538266</v>
      </c>
      <c r="O40" s="254">
        <f t="shared" si="105"/>
        <v>215.51650909414803</v>
      </c>
      <c r="P40" s="254">
        <f t="shared" si="105"/>
        <v>217.13288291235412</v>
      </c>
      <c r="Q40" s="254">
        <f t="shared" si="105"/>
        <v>218.76137953419681</v>
      </c>
      <c r="R40" s="254">
        <f t="shared" si="105"/>
        <v>220.4020898807033</v>
      </c>
      <c r="S40" s="254">
        <f t="shared" si="105"/>
        <v>222.05510555480859</v>
      </c>
      <c r="T40" s="254">
        <f t="shared" si="105"/>
        <v>223.72051884646967</v>
      </c>
      <c r="U40" s="254">
        <f t="shared" si="105"/>
        <v>225.39842273781818</v>
      </c>
      <c r="V40" s="254">
        <f t="shared" si="105"/>
        <v>227.08891090835186</v>
      </c>
      <c r="W40" s="254">
        <f t="shared" si="105"/>
        <v>228.7920777401645</v>
      </c>
      <c r="X40" s="254">
        <f t="shared" si="105"/>
        <v>230.50801832321579</v>
      </c>
      <c r="Y40" s="298">
        <v>28638</v>
      </c>
      <c r="Z40" s="298">
        <v>28638</v>
      </c>
      <c r="AA40" s="298">
        <v>28638</v>
      </c>
      <c r="AB40" s="298">
        <v>28638</v>
      </c>
      <c r="AC40" s="298">
        <v>28638</v>
      </c>
      <c r="AD40" s="298">
        <v>28638</v>
      </c>
      <c r="AE40" s="298">
        <v>28638</v>
      </c>
      <c r="AF40" s="298">
        <v>28638</v>
      </c>
      <c r="AG40" s="254">
        <f t="shared" ref="AG40:AV40" si="106">AG31*AG8</f>
        <v>246.54234951478588</v>
      </c>
      <c r="AH40" s="254">
        <f t="shared" si="106"/>
        <v>248.3914171361468</v>
      </c>
      <c r="AI40" s="254">
        <f t="shared" si="106"/>
        <v>250.25435276466794</v>
      </c>
      <c r="AJ40" s="254">
        <f t="shared" si="106"/>
        <v>252.13126041040297</v>
      </c>
      <c r="AK40" s="254">
        <f t="shared" si="106"/>
        <v>254.02224486348101</v>
      </c>
      <c r="AL40" s="254">
        <f t="shared" si="106"/>
        <v>255.92741169995713</v>
      </c>
      <c r="AM40" s="254">
        <f t="shared" si="106"/>
        <v>257.8468672877068</v>
      </c>
      <c r="AN40" s="254">
        <f t="shared" si="106"/>
        <v>259.78071879236461</v>
      </c>
      <c r="AO40" s="254">
        <f t="shared" si="106"/>
        <v>261.72907418330738</v>
      </c>
      <c r="AP40" s="254">
        <f t="shared" si="106"/>
        <v>263.69204223968217</v>
      </c>
      <c r="AQ40" s="254">
        <f t="shared" si="106"/>
        <v>265.6697325564798</v>
      </c>
      <c r="AR40" s="254">
        <f t="shared" si="106"/>
        <v>267.66225555065341</v>
      </c>
      <c r="AS40" s="254">
        <f t="shared" si="106"/>
        <v>269.66972246728341</v>
      </c>
      <c r="AT40" s="254">
        <f t="shared" si="106"/>
        <v>271.69224538578806</v>
      </c>
      <c r="AU40" s="254">
        <f t="shared" si="106"/>
        <v>273.72993722618145</v>
      </c>
      <c r="AV40" s="254">
        <f t="shared" si="106"/>
        <v>275.78291175537788</v>
      </c>
      <c r="AW40" s="298">
        <v>28638</v>
      </c>
      <c r="AX40" s="298">
        <v>28638</v>
      </c>
      <c r="AY40" s="298">
        <v>28638</v>
      </c>
      <c r="AZ40" s="298">
        <v>28638</v>
      </c>
      <c r="BA40" s="298">
        <v>28638</v>
      </c>
      <c r="BB40" s="298">
        <v>28638</v>
      </c>
      <c r="BC40" s="298">
        <v>28638</v>
      </c>
      <c r="BD40" s="298">
        <v>28638</v>
      </c>
      <c r="BE40" s="298">
        <v>28638</v>
      </c>
      <c r="BF40" s="298">
        <v>28638</v>
      </c>
      <c r="BG40" s="298">
        <v>28638</v>
      </c>
      <c r="BH40" s="298">
        <v>28638</v>
      </c>
      <c r="BI40" s="298">
        <v>28638</v>
      </c>
      <c r="BJ40" s="298">
        <v>28638</v>
      </c>
      <c r="BK40" s="298">
        <v>28638</v>
      </c>
      <c r="BL40" s="298">
        <v>28638</v>
      </c>
      <c r="BM40" s="254">
        <f t="shared" ref="BM40:CB40" si="107">BM31*BM8</f>
        <v>313.13620538831429</v>
      </c>
      <c r="BN40" s="254">
        <f t="shared" si="107"/>
        <v>315.48472692872667</v>
      </c>
      <c r="BO40" s="254">
        <f t="shared" si="107"/>
        <v>317.85086238069209</v>
      </c>
      <c r="BP40" s="254">
        <f t="shared" si="107"/>
        <v>320.23474384854728</v>
      </c>
      <c r="BQ40" s="254">
        <f t="shared" si="107"/>
        <v>322.63650442741141</v>
      </c>
      <c r="BR40" s="254">
        <f t="shared" si="107"/>
        <v>325.05627821061699</v>
      </c>
      <c r="BS40" s="254">
        <f t="shared" si="107"/>
        <v>327.49420029719664</v>
      </c>
      <c r="BT40" s="254">
        <f t="shared" si="107"/>
        <v>329.95040679942571</v>
      </c>
      <c r="BU40" s="254">
        <f t="shared" si="107"/>
        <v>332.42503485042141</v>
      </c>
      <c r="BV40" s="254">
        <f t="shared" si="107"/>
        <v>334.91822261179959</v>
      </c>
      <c r="BW40" s="254">
        <f t="shared" si="107"/>
        <v>337.43010928138807</v>
      </c>
      <c r="BX40" s="254">
        <f t="shared" si="107"/>
        <v>339.96083510099851</v>
      </c>
      <c r="BY40" s="254">
        <f t="shared" si="107"/>
        <v>342.51054136425608</v>
      </c>
      <c r="BZ40" s="254">
        <f t="shared" si="107"/>
        <v>345.07937042448805</v>
      </c>
      <c r="CA40" s="254">
        <f t="shared" si="107"/>
        <v>347.66746570267168</v>
      </c>
      <c r="CB40" s="254">
        <f t="shared" si="107"/>
        <v>350.27497169544171</v>
      </c>
      <c r="CC40" s="254">
        <f t="shared" ref="CC40:CF40" si="108">CC31*CC8</f>
        <v>0.8</v>
      </c>
      <c r="CD40" s="254">
        <f t="shared" si="108"/>
        <v>0.8</v>
      </c>
      <c r="CE40" s="254">
        <f t="shared" si="108"/>
        <v>0.8</v>
      </c>
      <c r="CF40" s="254">
        <f t="shared" si="108"/>
        <v>0.8</v>
      </c>
      <c r="CG40" s="298"/>
      <c r="CH40" s="298"/>
      <c r="CI40" s="298"/>
      <c r="CJ40" s="298"/>
    </row>
    <row r="41" spans="1:88" x14ac:dyDescent="0.15">
      <c r="B41" s="5" t="s">
        <v>387</v>
      </c>
      <c r="C41" s="6" t="s">
        <v>356</v>
      </c>
      <c r="E41" s="254">
        <f t="shared" si="93"/>
        <v>40</v>
      </c>
      <c r="F41" s="254">
        <f t="shared" ref="F41:I41" si="109">F32*F9</f>
        <v>40.300000000000004</v>
      </c>
      <c r="G41" s="254">
        <f t="shared" si="109"/>
        <v>40.602250000000012</v>
      </c>
      <c r="H41" s="254">
        <f t="shared" si="109"/>
        <v>40.90676687500001</v>
      </c>
      <c r="I41" s="254">
        <f t="shared" si="109"/>
        <v>41.213567626562515</v>
      </c>
      <c r="J41" s="254">
        <f t="shared" ref="J41:X41" si="110">J32*J9</f>
        <v>41.522669383761745</v>
      </c>
      <c r="K41" s="254">
        <f t="shared" si="110"/>
        <v>41.834089404139959</v>
      </c>
      <c r="L41" s="254">
        <f t="shared" si="110"/>
        <v>42.147845074671011</v>
      </c>
      <c r="M41" s="254">
        <f t="shared" si="110"/>
        <v>42.46395391273105</v>
      </c>
      <c r="N41" s="254">
        <f t="shared" si="110"/>
        <v>42.782433567076531</v>
      </c>
      <c r="O41" s="254">
        <f t="shared" si="110"/>
        <v>43.103301818829607</v>
      </c>
      <c r="P41" s="254">
        <f t="shared" si="110"/>
        <v>43.426576582470823</v>
      </c>
      <c r="Q41" s="254">
        <f t="shared" si="110"/>
        <v>43.752275906839358</v>
      </c>
      <c r="R41" s="254">
        <f t="shared" si="110"/>
        <v>44.080417976140659</v>
      </c>
      <c r="S41" s="254">
        <f t="shared" si="110"/>
        <v>44.41102111096172</v>
      </c>
      <c r="T41" s="254">
        <f t="shared" si="110"/>
        <v>44.744103769293936</v>
      </c>
      <c r="U41" s="254">
        <f t="shared" si="110"/>
        <v>45.079684547563637</v>
      </c>
      <c r="V41" s="254">
        <f t="shared" si="110"/>
        <v>45.417782181670376</v>
      </c>
      <c r="W41" s="254">
        <f t="shared" si="110"/>
        <v>45.7584155480329</v>
      </c>
      <c r="X41" s="254">
        <f t="shared" si="110"/>
        <v>46.101603664643157</v>
      </c>
      <c r="Y41" s="298">
        <v>151615</v>
      </c>
      <c r="Z41" s="298">
        <v>151615</v>
      </c>
      <c r="AA41" s="298">
        <v>151615</v>
      </c>
      <c r="AB41" s="298">
        <v>151615</v>
      </c>
      <c r="AC41" s="298">
        <v>151615</v>
      </c>
      <c r="AD41" s="298">
        <v>151615</v>
      </c>
      <c r="AE41" s="298">
        <v>151615</v>
      </c>
      <c r="AF41" s="298">
        <v>151615</v>
      </c>
      <c r="AG41" s="254">
        <f t="shared" ref="AG41:AV41" si="111">AG32*AG9</f>
        <v>49.308469902957178</v>
      </c>
      <c r="AH41" s="254">
        <f t="shared" si="111"/>
        <v>49.67828342722936</v>
      </c>
      <c r="AI41" s="254">
        <f t="shared" si="111"/>
        <v>50.050870552933588</v>
      </c>
      <c r="AJ41" s="254">
        <f t="shared" si="111"/>
        <v>50.426252082080595</v>
      </c>
      <c r="AK41" s="254">
        <f t="shared" si="111"/>
        <v>50.8044489726962</v>
      </c>
      <c r="AL41" s="254">
        <f t="shared" si="111"/>
        <v>51.185482339991424</v>
      </c>
      <c r="AM41" s="254">
        <f t="shared" si="111"/>
        <v>51.56937345754136</v>
      </c>
      <c r="AN41" s="254">
        <f t="shared" si="111"/>
        <v>51.956143758472926</v>
      </c>
      <c r="AO41" s="254">
        <f t="shared" si="111"/>
        <v>52.345814836661475</v>
      </c>
      <c r="AP41" s="254">
        <f t="shared" si="111"/>
        <v>52.738408447936436</v>
      </c>
      <c r="AQ41" s="254">
        <f t="shared" si="111"/>
        <v>53.13394651129596</v>
      </c>
      <c r="AR41" s="254">
        <f t="shared" si="111"/>
        <v>53.532451110130687</v>
      </c>
      <c r="AS41" s="254">
        <f t="shared" si="111"/>
        <v>53.933944493456679</v>
      </c>
      <c r="AT41" s="254">
        <f t="shared" si="111"/>
        <v>54.338449077157605</v>
      </c>
      <c r="AU41" s="254">
        <f t="shared" si="111"/>
        <v>54.745987445236288</v>
      </c>
      <c r="AV41" s="254">
        <f t="shared" si="111"/>
        <v>55.156582351075571</v>
      </c>
      <c r="AW41" s="298">
        <v>151615</v>
      </c>
      <c r="AX41" s="298">
        <v>151615</v>
      </c>
      <c r="AY41" s="298">
        <v>151615</v>
      </c>
      <c r="AZ41" s="298">
        <v>151615</v>
      </c>
      <c r="BA41" s="298">
        <v>151615</v>
      </c>
      <c r="BB41" s="298">
        <v>151615</v>
      </c>
      <c r="BC41" s="298">
        <v>151615</v>
      </c>
      <c r="BD41" s="298">
        <v>151615</v>
      </c>
      <c r="BE41" s="298">
        <v>151615</v>
      </c>
      <c r="BF41" s="298">
        <v>151615</v>
      </c>
      <c r="BG41" s="298">
        <v>151615</v>
      </c>
      <c r="BH41" s="298">
        <v>151615</v>
      </c>
      <c r="BI41" s="298">
        <v>151615</v>
      </c>
      <c r="BJ41" s="298">
        <v>151615</v>
      </c>
      <c r="BK41" s="298">
        <v>151615</v>
      </c>
      <c r="BL41" s="298">
        <v>151615</v>
      </c>
      <c r="BM41" s="254">
        <f t="shared" ref="BM41:CB41" si="112">BM32*BM9</f>
        <v>62.627241077662859</v>
      </c>
      <c r="BN41" s="254">
        <f t="shared" si="112"/>
        <v>63.096945385745329</v>
      </c>
      <c r="BO41" s="254">
        <f t="shared" si="112"/>
        <v>63.570172476138424</v>
      </c>
      <c r="BP41" s="254">
        <f t="shared" si="112"/>
        <v>64.046948769709459</v>
      </c>
      <c r="BQ41" s="254">
        <f t="shared" si="112"/>
        <v>64.527300885482276</v>
      </c>
      <c r="BR41" s="254">
        <f t="shared" si="112"/>
        <v>65.011255642123402</v>
      </c>
      <c r="BS41" s="254">
        <f t="shared" si="112"/>
        <v>65.498840059439331</v>
      </c>
      <c r="BT41" s="254">
        <f t="shared" si="112"/>
        <v>65.990081359885139</v>
      </c>
      <c r="BU41" s="254">
        <f t="shared" si="112"/>
        <v>66.485006970084285</v>
      </c>
      <c r="BV41" s="254">
        <f t="shared" si="112"/>
        <v>66.983644522359924</v>
      </c>
      <c r="BW41" s="254">
        <f t="shared" si="112"/>
        <v>67.486021856277617</v>
      </c>
      <c r="BX41" s="254">
        <f t="shared" si="112"/>
        <v>67.992167020199702</v>
      </c>
      <c r="BY41" s="254">
        <f t="shared" si="112"/>
        <v>68.502108272851217</v>
      </c>
      <c r="BZ41" s="254">
        <f t="shared" si="112"/>
        <v>69.015874084897604</v>
      </c>
      <c r="CA41" s="254">
        <f t="shared" si="112"/>
        <v>69.533493140534333</v>
      </c>
      <c r="CB41" s="254">
        <f t="shared" si="112"/>
        <v>70.054994339088339</v>
      </c>
      <c r="CC41" s="254">
        <f t="shared" ref="CC41:CF41" si="113">CC32*CC9</f>
        <v>0.16</v>
      </c>
      <c r="CD41" s="254">
        <f t="shared" si="113"/>
        <v>0.16</v>
      </c>
      <c r="CE41" s="254">
        <f t="shared" si="113"/>
        <v>0.16</v>
      </c>
      <c r="CF41" s="254">
        <f t="shared" si="113"/>
        <v>0.16</v>
      </c>
      <c r="CG41" s="298"/>
      <c r="CH41" s="298"/>
      <c r="CI41" s="298"/>
      <c r="CJ41" s="298"/>
    </row>
    <row r="42" spans="1:88" s="8" customFormat="1" x14ac:dyDescent="0.15">
      <c r="A42" s="3"/>
      <c r="B42" s="5" t="s">
        <v>387</v>
      </c>
      <c r="C42" s="6" t="s">
        <v>357</v>
      </c>
      <c r="D42" s="269"/>
      <c r="E42" s="254">
        <f t="shared" si="93"/>
        <v>400</v>
      </c>
      <c r="F42" s="254">
        <f t="shared" ref="F42:I42" si="114">F33*F10</f>
        <v>403.00000000000006</v>
      </c>
      <c r="G42" s="254">
        <f t="shared" si="114"/>
        <v>406.02250000000015</v>
      </c>
      <c r="H42" s="254">
        <f t="shared" si="114"/>
        <v>409.06766875000011</v>
      </c>
      <c r="I42" s="254">
        <f t="shared" si="114"/>
        <v>412.13567626562514</v>
      </c>
      <c r="J42" s="254">
        <f t="shared" ref="J42:X42" si="115">J33*J10</f>
        <v>415.22669383761746</v>
      </c>
      <c r="K42" s="254">
        <f t="shared" si="115"/>
        <v>418.34089404139957</v>
      </c>
      <c r="L42" s="254">
        <f t="shared" si="115"/>
        <v>421.47845074671011</v>
      </c>
      <c r="M42" s="254">
        <f t="shared" si="115"/>
        <v>424.63953912731051</v>
      </c>
      <c r="N42" s="254">
        <f t="shared" si="115"/>
        <v>427.82433567076532</v>
      </c>
      <c r="O42" s="254">
        <f t="shared" si="115"/>
        <v>431.03301818829607</v>
      </c>
      <c r="P42" s="254">
        <f t="shared" si="115"/>
        <v>434.26576582470824</v>
      </c>
      <c r="Q42" s="254">
        <f t="shared" si="115"/>
        <v>437.52275906839361</v>
      </c>
      <c r="R42" s="254">
        <f t="shared" si="115"/>
        <v>440.8041797614066</v>
      </c>
      <c r="S42" s="254">
        <f t="shared" si="115"/>
        <v>444.11021110961718</v>
      </c>
      <c r="T42" s="254">
        <f t="shared" si="115"/>
        <v>447.44103769293935</v>
      </c>
      <c r="U42" s="254">
        <f t="shared" si="115"/>
        <v>450.79684547563636</v>
      </c>
      <c r="V42" s="254">
        <f t="shared" si="115"/>
        <v>454.17782181670373</v>
      </c>
      <c r="W42" s="254">
        <f t="shared" si="115"/>
        <v>457.584155480329</v>
      </c>
      <c r="X42" s="254">
        <f t="shared" si="115"/>
        <v>461.01603664643159</v>
      </c>
      <c r="Y42" s="298" t="s">
        <v>286</v>
      </c>
      <c r="Z42" s="298" t="s">
        <v>286</v>
      </c>
      <c r="AA42" s="298" t="s">
        <v>286</v>
      </c>
      <c r="AB42" s="298" t="s">
        <v>286</v>
      </c>
      <c r="AC42" s="298" t="s">
        <v>286</v>
      </c>
      <c r="AD42" s="298" t="s">
        <v>286</v>
      </c>
      <c r="AE42" s="298" t="s">
        <v>286</v>
      </c>
      <c r="AF42" s="298" t="s">
        <v>286</v>
      </c>
      <c r="AG42" s="254">
        <f t="shared" ref="AG42:AV42" si="116">AG33*AG10</f>
        <v>493.08469902957177</v>
      </c>
      <c r="AH42" s="254">
        <f t="shared" si="116"/>
        <v>496.7828342722936</v>
      </c>
      <c r="AI42" s="254">
        <f t="shared" si="116"/>
        <v>500.50870552933588</v>
      </c>
      <c r="AJ42" s="254">
        <f t="shared" si="116"/>
        <v>504.26252082080595</v>
      </c>
      <c r="AK42" s="254">
        <f t="shared" si="116"/>
        <v>508.04448972696201</v>
      </c>
      <c r="AL42" s="254">
        <f t="shared" si="116"/>
        <v>511.85482339991427</v>
      </c>
      <c r="AM42" s="254">
        <f t="shared" si="116"/>
        <v>515.6937345754136</v>
      </c>
      <c r="AN42" s="254">
        <f t="shared" si="116"/>
        <v>519.56143758472922</v>
      </c>
      <c r="AO42" s="254">
        <f t="shared" si="116"/>
        <v>523.45814836661475</v>
      </c>
      <c r="AP42" s="254">
        <f t="shared" si="116"/>
        <v>527.38408447936433</v>
      </c>
      <c r="AQ42" s="254">
        <f t="shared" si="116"/>
        <v>531.3394651129596</v>
      </c>
      <c r="AR42" s="254">
        <f t="shared" si="116"/>
        <v>535.32451110130683</v>
      </c>
      <c r="AS42" s="254">
        <f t="shared" si="116"/>
        <v>539.33944493456681</v>
      </c>
      <c r="AT42" s="254">
        <f t="shared" si="116"/>
        <v>543.38449077157611</v>
      </c>
      <c r="AU42" s="254">
        <f t="shared" si="116"/>
        <v>547.4598744523629</v>
      </c>
      <c r="AV42" s="254">
        <f t="shared" si="116"/>
        <v>551.56582351075576</v>
      </c>
      <c r="AW42" s="298" t="s">
        <v>286</v>
      </c>
      <c r="AX42" s="298" t="s">
        <v>286</v>
      </c>
      <c r="AY42" s="298" t="s">
        <v>286</v>
      </c>
      <c r="AZ42" s="298" t="s">
        <v>286</v>
      </c>
      <c r="BA42" s="298" t="s">
        <v>286</v>
      </c>
      <c r="BB42" s="298" t="s">
        <v>286</v>
      </c>
      <c r="BC42" s="298" t="s">
        <v>286</v>
      </c>
      <c r="BD42" s="298" t="s">
        <v>286</v>
      </c>
      <c r="BE42" s="298" t="s">
        <v>286</v>
      </c>
      <c r="BF42" s="298" t="s">
        <v>286</v>
      </c>
      <c r="BG42" s="298" t="s">
        <v>286</v>
      </c>
      <c r="BH42" s="298" t="s">
        <v>286</v>
      </c>
      <c r="BI42" s="298" t="s">
        <v>286</v>
      </c>
      <c r="BJ42" s="298" t="s">
        <v>286</v>
      </c>
      <c r="BK42" s="298" t="s">
        <v>286</v>
      </c>
      <c r="BL42" s="298" t="s">
        <v>286</v>
      </c>
      <c r="BM42" s="254">
        <f t="shared" ref="BM42:CB42" si="117">BM33*BM10</f>
        <v>626.27241077662859</v>
      </c>
      <c r="BN42" s="254">
        <f t="shared" si="117"/>
        <v>630.96945385745335</v>
      </c>
      <c r="BO42" s="254">
        <f t="shared" si="117"/>
        <v>635.70172476138418</v>
      </c>
      <c r="BP42" s="254">
        <f t="shared" si="117"/>
        <v>640.46948769709456</v>
      </c>
      <c r="BQ42" s="254">
        <f t="shared" si="117"/>
        <v>645.27300885482282</v>
      </c>
      <c r="BR42" s="254">
        <f t="shared" si="117"/>
        <v>650.11255642123399</v>
      </c>
      <c r="BS42" s="254">
        <f t="shared" si="117"/>
        <v>654.98840059439328</v>
      </c>
      <c r="BT42" s="254">
        <f t="shared" si="117"/>
        <v>659.90081359885141</v>
      </c>
      <c r="BU42" s="254">
        <f t="shared" si="117"/>
        <v>664.85006970084282</v>
      </c>
      <c r="BV42" s="254">
        <f t="shared" si="117"/>
        <v>669.83644522359918</v>
      </c>
      <c r="BW42" s="254">
        <f t="shared" si="117"/>
        <v>674.86021856277614</v>
      </c>
      <c r="BX42" s="254">
        <f t="shared" si="117"/>
        <v>679.92167020199702</v>
      </c>
      <c r="BY42" s="254">
        <f t="shared" si="117"/>
        <v>685.02108272851217</v>
      </c>
      <c r="BZ42" s="254">
        <f t="shared" si="117"/>
        <v>690.15874084897609</v>
      </c>
      <c r="CA42" s="254">
        <f t="shared" si="117"/>
        <v>695.33493140534335</v>
      </c>
      <c r="CB42" s="254">
        <f t="shared" si="117"/>
        <v>700.54994339088341</v>
      </c>
      <c r="CC42" s="254">
        <f t="shared" ref="CC42:CF42" si="118">CC33*CC10</f>
        <v>320</v>
      </c>
      <c r="CD42" s="254">
        <f t="shared" si="118"/>
        <v>320</v>
      </c>
      <c r="CE42" s="254">
        <f t="shared" si="118"/>
        <v>320</v>
      </c>
      <c r="CF42" s="254">
        <f t="shared" si="118"/>
        <v>320</v>
      </c>
      <c r="CG42" s="298"/>
      <c r="CH42" s="298"/>
      <c r="CI42" s="298"/>
      <c r="CJ42" s="298"/>
    </row>
    <row r="43" spans="1:88" x14ac:dyDescent="0.15">
      <c r="C43" s="6" t="s">
        <v>103</v>
      </c>
      <c r="E43" s="255">
        <f t="shared" ref="E43" si="119">SUM(E36:E42)</f>
        <v>826110</v>
      </c>
      <c r="F43" s="255">
        <f t="shared" ref="F43:I43" si="120">SUM(F36:F42)</f>
        <v>832305.82500000007</v>
      </c>
      <c r="G43" s="255">
        <f t="shared" si="120"/>
        <v>838548.11868750001</v>
      </c>
      <c r="H43" s="255">
        <f t="shared" si="120"/>
        <v>844837.22957765625</v>
      </c>
      <c r="I43" s="255">
        <f t="shared" si="120"/>
        <v>851173.50879948866</v>
      </c>
      <c r="J43" s="255">
        <f t="shared" ref="J43:X43" si="121">SUM(J36:J42)</f>
        <v>857557.3101154851</v>
      </c>
      <c r="K43" s="255">
        <f t="shared" si="121"/>
        <v>863988.98994135112</v>
      </c>
      <c r="L43" s="255">
        <f t="shared" si="121"/>
        <v>870468.90736591141</v>
      </c>
      <c r="M43" s="255">
        <f t="shared" si="121"/>
        <v>876997.42417115578</v>
      </c>
      <c r="N43" s="255">
        <f t="shared" si="121"/>
        <v>883574.90485243953</v>
      </c>
      <c r="O43" s="255">
        <f t="shared" si="121"/>
        <v>890201.71663883305</v>
      </c>
      <c r="P43" s="255">
        <f t="shared" si="121"/>
        <v>896878.22951362445</v>
      </c>
      <c r="Q43" s="255">
        <f t="shared" si="121"/>
        <v>903604.81623497652</v>
      </c>
      <c r="R43" s="255">
        <f t="shared" si="121"/>
        <v>910381.85235673899</v>
      </c>
      <c r="S43" s="255">
        <f t="shared" si="121"/>
        <v>917209.7162494146</v>
      </c>
      <c r="T43" s="255">
        <f t="shared" si="121"/>
        <v>924088.7891212852</v>
      </c>
      <c r="U43" s="255">
        <f t="shared" si="121"/>
        <v>931019.45503969502</v>
      </c>
      <c r="V43" s="255">
        <f t="shared" si="121"/>
        <v>938002.10095249279</v>
      </c>
      <c r="W43" s="255">
        <f t="shared" si="121"/>
        <v>945037.11670963641</v>
      </c>
      <c r="X43" s="255">
        <f t="shared" si="121"/>
        <v>952124.89508495876</v>
      </c>
      <c r="Y43" s="300">
        <v>415605</v>
      </c>
      <c r="Z43" s="300">
        <v>415605</v>
      </c>
      <c r="AA43" s="300">
        <v>415605</v>
      </c>
      <c r="AB43" s="300">
        <v>415605</v>
      </c>
      <c r="AC43" s="300">
        <v>415605</v>
      </c>
      <c r="AD43" s="300">
        <v>415605</v>
      </c>
      <c r="AE43" s="300">
        <v>415605</v>
      </c>
      <c r="AF43" s="300">
        <v>415605</v>
      </c>
      <c r="AG43" s="255">
        <f t="shared" ref="AG43:AV43" si="122">SUM(AG36:AG42)</f>
        <v>1018355.5017882987</v>
      </c>
      <c r="AH43" s="255">
        <f t="shared" si="122"/>
        <v>1025993.1680517109</v>
      </c>
      <c r="AI43" s="255">
        <f t="shared" si="122"/>
        <v>1033688.1168120988</v>
      </c>
      <c r="AJ43" s="255">
        <f t="shared" si="122"/>
        <v>1041440.7776881896</v>
      </c>
      <c r="AK43" s="255">
        <f t="shared" si="122"/>
        <v>1049251.5835208509</v>
      </c>
      <c r="AL43" s="255">
        <f t="shared" si="122"/>
        <v>1057120.9703972572</v>
      </c>
      <c r="AM43" s="255">
        <f t="shared" si="122"/>
        <v>1065049.3776752371</v>
      </c>
      <c r="AN43" s="255">
        <f t="shared" si="122"/>
        <v>1073037.2480078016</v>
      </c>
      <c r="AO43" s="255">
        <f t="shared" si="122"/>
        <v>1081085.0273678598</v>
      </c>
      <c r="AP43" s="255">
        <f t="shared" si="122"/>
        <v>1089193.1650731191</v>
      </c>
      <c r="AQ43" s="255">
        <f t="shared" si="122"/>
        <v>1097362.1138111672</v>
      </c>
      <c r="AR43" s="255">
        <f t="shared" si="122"/>
        <v>1105592.3296647512</v>
      </c>
      <c r="AS43" s="255">
        <f t="shared" si="122"/>
        <v>1113884.272137237</v>
      </c>
      <c r="AT43" s="255">
        <f t="shared" si="122"/>
        <v>1122238.4041782666</v>
      </c>
      <c r="AU43" s="255">
        <f t="shared" si="122"/>
        <v>1130655.1922096035</v>
      </c>
      <c r="AV43" s="255">
        <f t="shared" si="122"/>
        <v>1139135.1061511755</v>
      </c>
      <c r="AW43" s="300">
        <v>415605</v>
      </c>
      <c r="AX43" s="300">
        <v>415605</v>
      </c>
      <c r="AY43" s="300">
        <v>415605</v>
      </c>
      <c r="AZ43" s="300">
        <v>415605</v>
      </c>
      <c r="BA43" s="300">
        <v>415605</v>
      </c>
      <c r="BB43" s="300">
        <v>415605</v>
      </c>
      <c r="BC43" s="300">
        <v>415605</v>
      </c>
      <c r="BD43" s="300">
        <v>415605</v>
      </c>
      <c r="BE43" s="300">
        <v>415605</v>
      </c>
      <c r="BF43" s="300">
        <v>415605</v>
      </c>
      <c r="BG43" s="300">
        <v>415605</v>
      </c>
      <c r="BH43" s="300">
        <v>415605</v>
      </c>
      <c r="BI43" s="300">
        <v>415605</v>
      </c>
      <c r="BJ43" s="300">
        <v>415605</v>
      </c>
      <c r="BK43" s="300">
        <v>415605</v>
      </c>
      <c r="BL43" s="300">
        <v>415605</v>
      </c>
      <c r="BM43" s="255">
        <f t="shared" ref="BM43:CB43" si="123">SUM(BM36:BM42)</f>
        <v>1293424.7531667007</v>
      </c>
      <c r="BN43" s="255">
        <f t="shared" si="123"/>
        <v>1303125.438815451</v>
      </c>
      <c r="BO43" s="255">
        <f t="shared" si="123"/>
        <v>1312898.8796065669</v>
      </c>
      <c r="BP43" s="255">
        <f t="shared" si="123"/>
        <v>1322745.6212036163</v>
      </c>
      <c r="BQ43" s="255">
        <f t="shared" si="123"/>
        <v>1332666.2133626435</v>
      </c>
      <c r="BR43" s="255">
        <f t="shared" si="123"/>
        <v>1342661.2099628635</v>
      </c>
      <c r="BS43" s="255">
        <f t="shared" si="123"/>
        <v>1352731.1690375849</v>
      </c>
      <c r="BT43" s="255">
        <f t="shared" si="123"/>
        <v>1362876.652805367</v>
      </c>
      <c r="BU43" s="255">
        <f t="shared" si="123"/>
        <v>1373098.2277014074</v>
      </c>
      <c r="BV43" s="255">
        <f t="shared" si="123"/>
        <v>1383396.4644091679</v>
      </c>
      <c r="BW43" s="255">
        <f t="shared" si="123"/>
        <v>1393771.937892237</v>
      </c>
      <c r="BX43" s="255">
        <f t="shared" si="123"/>
        <v>1404225.2274264288</v>
      </c>
      <c r="BY43" s="255">
        <f t="shared" si="123"/>
        <v>1414756.9166321268</v>
      </c>
      <c r="BZ43" s="255">
        <f t="shared" si="123"/>
        <v>1425367.5935068675</v>
      </c>
      <c r="CA43" s="255">
        <f t="shared" si="123"/>
        <v>1436057.8504581691</v>
      </c>
      <c r="CB43" s="255">
        <f t="shared" si="123"/>
        <v>1446828.284336606</v>
      </c>
      <c r="CC43" s="300">
        <v>415605</v>
      </c>
      <c r="CD43" s="300">
        <v>415605</v>
      </c>
      <c r="CE43" s="300">
        <v>415605</v>
      </c>
      <c r="CF43" s="300">
        <v>415605</v>
      </c>
      <c r="CG43" s="298"/>
      <c r="CH43" s="298"/>
      <c r="CI43" s="298"/>
      <c r="CJ43" s="298"/>
    </row>
    <row r="44" spans="1:88" x14ac:dyDescent="0.15">
      <c r="E44" s="12"/>
      <c r="F44" s="12"/>
      <c r="G44" s="12"/>
      <c r="H44" s="12"/>
      <c r="I44" s="12"/>
      <c r="J44" s="12"/>
      <c r="K44" s="12"/>
      <c r="L44" s="12"/>
      <c r="M44" s="12"/>
      <c r="N44" s="12"/>
      <c r="O44" s="12"/>
      <c r="P44" s="12"/>
      <c r="Q44" s="12"/>
      <c r="R44" s="12"/>
      <c r="S44" s="12"/>
      <c r="T44" s="12"/>
      <c r="U44" s="12"/>
      <c r="Y44" s="12"/>
      <c r="Z44" s="12"/>
      <c r="AA44" s="12"/>
      <c r="AB44" s="12"/>
      <c r="AC44" s="12"/>
      <c r="AD44" s="12"/>
      <c r="AE44" s="12"/>
      <c r="AF44" s="12"/>
      <c r="AG44" s="12"/>
      <c r="AH44" s="12"/>
      <c r="AI44" s="12"/>
      <c r="AJ44" s="12"/>
      <c r="AK44" s="12"/>
      <c r="AL44" s="12"/>
      <c r="AM44" s="12"/>
      <c r="AN44" s="12"/>
      <c r="AO44" s="12"/>
      <c r="AP44" s="12"/>
      <c r="AQ44" s="12"/>
      <c r="AR44" s="12"/>
      <c r="AS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CC44" s="12"/>
      <c r="CD44" s="12"/>
      <c r="CE44" s="12"/>
      <c r="CF44" s="12"/>
      <c r="CG44" s="12"/>
      <c r="CH44" s="12"/>
      <c r="CI44" s="12"/>
      <c r="CJ44" s="12"/>
    </row>
    <row r="45" spans="1:88" x14ac:dyDescent="0.15">
      <c r="A45" s="3" t="s">
        <v>233</v>
      </c>
      <c r="E45" s="12"/>
      <c r="F45" s="12"/>
      <c r="G45" s="12"/>
      <c r="H45" s="12"/>
      <c r="I45" s="12"/>
      <c r="J45" s="12"/>
      <c r="K45" s="12"/>
      <c r="L45" s="12"/>
      <c r="M45" s="12"/>
      <c r="N45" s="12"/>
      <c r="O45" s="12"/>
      <c r="P45" s="12"/>
      <c r="Q45" s="12"/>
      <c r="R45" s="12"/>
      <c r="S45" s="12"/>
      <c r="T45" s="12"/>
      <c r="U45" s="12"/>
      <c r="Y45" s="12"/>
      <c r="Z45" s="12"/>
      <c r="AA45" s="12"/>
      <c r="AB45" s="12"/>
      <c r="AC45" s="12"/>
      <c r="AD45" s="12"/>
      <c r="AE45" s="12"/>
      <c r="AF45" s="12"/>
      <c r="AG45" s="12"/>
      <c r="AH45" s="12"/>
      <c r="AI45" s="12"/>
      <c r="AJ45" s="12"/>
      <c r="AK45" s="12"/>
      <c r="AL45" s="12"/>
      <c r="AM45" s="12"/>
      <c r="AN45" s="12"/>
      <c r="AO45" s="12"/>
      <c r="AP45" s="12"/>
      <c r="AQ45" s="12"/>
      <c r="AR45" s="12"/>
      <c r="AS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CC45" s="12"/>
      <c r="CD45" s="12"/>
      <c r="CE45" s="12"/>
      <c r="CF45" s="12"/>
      <c r="CG45" s="12"/>
      <c r="CH45" s="12"/>
      <c r="CI45" s="12"/>
      <c r="CJ45" s="12"/>
    </row>
    <row r="46" spans="1:88" x14ac:dyDescent="0.15">
      <c r="C46" s="6" t="s">
        <v>114</v>
      </c>
      <c r="D46" s="270" t="s">
        <v>45</v>
      </c>
      <c r="E46" s="12">
        <f>'Departmental Expenses'!E34</f>
        <v>500</v>
      </c>
      <c r="F46" s="12">
        <f>'Departmental Expenses'!F34</f>
        <v>503.75000000000006</v>
      </c>
      <c r="G46" s="12">
        <f>'Departmental Expenses'!G34</f>
        <v>507.5281250000001</v>
      </c>
      <c r="H46" s="12">
        <f>'Departmental Expenses'!H34</f>
        <v>511.33458593750015</v>
      </c>
      <c r="I46" s="12">
        <f>'Departmental Expenses'!I34</f>
        <v>515.16959533203146</v>
      </c>
      <c r="J46" s="12">
        <f>'Departmental Expenses'!J34</f>
        <v>519.03336729702175</v>
      </c>
      <c r="K46" s="12">
        <f>'Departmental Expenses'!K34</f>
        <v>522.92611755174948</v>
      </c>
      <c r="L46" s="12">
        <f>'Departmental Expenses'!L34</f>
        <v>526.84806343338767</v>
      </c>
      <c r="M46" s="12">
        <f>'Departmental Expenses'!M34</f>
        <v>530.79942390913811</v>
      </c>
      <c r="N46" s="12">
        <f>'Departmental Expenses'!N34</f>
        <v>534.78041958845665</v>
      </c>
      <c r="O46" s="12">
        <f>'Departmental Expenses'!O34</f>
        <v>538.79127273537006</v>
      </c>
      <c r="P46" s="12">
        <f>'Departmental Expenses'!P34</f>
        <v>542.83220728088531</v>
      </c>
      <c r="Q46" s="12">
        <f>'Departmental Expenses'!Q34</f>
        <v>546.90344883549199</v>
      </c>
      <c r="R46" s="12">
        <f>'Departmental Expenses'!R34</f>
        <v>551.00522470175827</v>
      </c>
      <c r="S46" s="12">
        <f>'Departmental Expenses'!S34</f>
        <v>555.13776388702149</v>
      </c>
      <c r="T46" s="12">
        <f>'Departmental Expenses'!T34</f>
        <v>559.30129711617417</v>
      </c>
      <c r="U46" s="12">
        <f>'Departmental Expenses'!U34</f>
        <v>563.49605684454548</v>
      </c>
      <c r="V46" s="12">
        <f>'Departmental Expenses'!V34</f>
        <v>567.72227727087966</v>
      </c>
      <c r="W46" s="12">
        <f>'Departmental Expenses'!W34</f>
        <v>571.98019435041124</v>
      </c>
      <c r="X46" s="12">
        <f>'Departmental Expenses'!X34</f>
        <v>576.27004580803941</v>
      </c>
      <c r="Y46" s="12">
        <f>'Departmental Expenses'!Y34</f>
        <v>580.59207115159973</v>
      </c>
      <c r="Z46" s="12">
        <f>'Departmental Expenses'!Z34</f>
        <v>584.94651168523671</v>
      </c>
      <c r="AA46" s="12">
        <f>'Departmental Expenses'!AA34</f>
        <v>589.33361052287603</v>
      </c>
      <c r="AB46" s="12">
        <f>'Departmental Expenses'!AB34</f>
        <v>593.75361260179761</v>
      </c>
      <c r="AC46" s="12">
        <f>'Departmental Expenses'!AC34</f>
        <v>598.2067646963111</v>
      </c>
      <c r="AD46" s="12">
        <f>'Departmental Expenses'!AD34</f>
        <v>602.69331543153351</v>
      </c>
      <c r="AE46" s="12">
        <f>'Departmental Expenses'!AE34</f>
        <v>607.21351529727008</v>
      </c>
      <c r="AF46" s="12">
        <f>'Departmental Expenses'!AF34</f>
        <v>611.76761666199968</v>
      </c>
      <c r="AG46" s="12">
        <f>'Departmental Expenses'!AG34</f>
        <v>616.35587378696471</v>
      </c>
      <c r="AH46" s="12">
        <f>'Departmental Expenses'!AH34</f>
        <v>620.97854284036703</v>
      </c>
      <c r="AI46" s="12">
        <f>'Departmental Expenses'!AI34</f>
        <v>625.6358819116698</v>
      </c>
      <c r="AJ46" s="12">
        <f>'Departmental Expenses'!AJ34</f>
        <v>630.32815102600739</v>
      </c>
      <c r="AK46" s="12">
        <f>'Departmental Expenses'!AK34</f>
        <v>635.0556121587025</v>
      </c>
      <c r="AL46" s="12">
        <f>'Departmental Expenses'!AL34</f>
        <v>639.81852924989278</v>
      </c>
      <c r="AM46" s="12">
        <f>'Departmental Expenses'!AM34</f>
        <v>644.617168219267</v>
      </c>
      <c r="AN46" s="12">
        <f>'Departmental Expenses'!AN34</f>
        <v>649.45179698091158</v>
      </c>
      <c r="AO46" s="12">
        <f>'Departmental Expenses'!AO34</f>
        <v>654.32268545826844</v>
      </c>
      <c r="AP46" s="12">
        <f>'Departmental Expenses'!AP34</f>
        <v>659.23010559920544</v>
      </c>
      <c r="AQ46" s="12">
        <f>'Departmental Expenses'!AQ34</f>
        <v>664.17433139119953</v>
      </c>
      <c r="AR46" s="12">
        <f>'Departmental Expenses'!AR34</f>
        <v>669.15563887663359</v>
      </c>
      <c r="AS46" s="12">
        <f>'Departmental Expenses'!AS34</f>
        <v>674.17430616820843</v>
      </c>
      <c r="AT46" s="12">
        <f>'Departmental Expenses'!AT34</f>
        <v>679.23061346447003</v>
      </c>
      <c r="AU46" s="12">
        <f>'Departmental Expenses'!AU34</f>
        <v>684.32484306545359</v>
      </c>
      <c r="AV46" s="12">
        <f>'Departmental Expenses'!AV34</f>
        <v>689.45727938844459</v>
      </c>
      <c r="AW46" s="12">
        <f>'Departmental Expenses'!AW34</f>
        <v>694.62820898385792</v>
      </c>
      <c r="AX46" s="12">
        <f>'Departmental Expenses'!AX34</f>
        <v>699.83792055123695</v>
      </c>
      <c r="AY46" s="12">
        <f>'Departmental Expenses'!AY34</f>
        <v>705.08670495537126</v>
      </c>
      <c r="AZ46" s="12">
        <f>'Departmental Expenses'!AZ34</f>
        <v>710.37485524253657</v>
      </c>
      <c r="BA46" s="12">
        <f>'Departmental Expenses'!BA34</f>
        <v>715.70266665685563</v>
      </c>
      <c r="BB46" s="12">
        <f>'Departmental Expenses'!BB34</f>
        <v>721.07043665678214</v>
      </c>
      <c r="BC46" s="12">
        <f>'Departmental Expenses'!BC34</f>
        <v>726.478464931708</v>
      </c>
      <c r="BD46" s="12">
        <f>'Departmental Expenses'!BD34</f>
        <v>731.92705341869589</v>
      </c>
      <c r="BE46" s="12">
        <f>'Departmental Expenses'!BE34</f>
        <v>737.41650631933612</v>
      </c>
      <c r="BF46" s="12">
        <f>'Departmental Expenses'!BF34</f>
        <v>742.94713011673116</v>
      </c>
      <c r="BG46" s="12">
        <f>'Departmental Expenses'!BG34</f>
        <v>748.51923359260672</v>
      </c>
      <c r="BH46" s="12">
        <f>'Departmental Expenses'!BH34</f>
        <v>754.13312784455127</v>
      </c>
      <c r="BI46" s="12">
        <f>'Departmental Expenses'!BI34</f>
        <v>759.7891263033855</v>
      </c>
      <c r="BJ46" s="12">
        <f>'Departmental Expenses'!BJ34</f>
        <v>765.48754475066096</v>
      </c>
      <c r="BK46" s="12">
        <f>'Departmental Expenses'!BK34</f>
        <v>771.22870133629101</v>
      </c>
      <c r="BL46" s="12">
        <f>'Departmental Expenses'!BL34</f>
        <v>777.01291659631329</v>
      </c>
      <c r="BM46" s="12">
        <f>'Departmental Expenses'!BM34</f>
        <v>782.84051347078571</v>
      </c>
      <c r="BN46" s="12">
        <f>'Departmental Expenses'!BN34</f>
        <v>788.71181732181662</v>
      </c>
      <c r="BO46" s="12">
        <f>'Departmental Expenses'!BO34</f>
        <v>794.62715595173029</v>
      </c>
      <c r="BP46" s="12">
        <f>'Departmental Expenses'!BP34</f>
        <v>800.58685962136826</v>
      </c>
      <c r="BQ46" s="12">
        <f>'Departmental Expenses'!BQ34</f>
        <v>806.59126106852852</v>
      </c>
      <c r="BR46" s="12">
        <f>'Departmental Expenses'!BR34</f>
        <v>812.64069552654257</v>
      </c>
      <c r="BS46" s="12">
        <f>'Departmental Expenses'!BS34</f>
        <v>818.73550074299169</v>
      </c>
      <c r="BT46" s="12">
        <f>'Departmental Expenses'!BT34</f>
        <v>824.87601699856418</v>
      </c>
      <c r="BU46" s="12">
        <f>'Departmental Expenses'!BU34</f>
        <v>831.06258712605347</v>
      </c>
      <c r="BV46" s="12">
        <f>'Departmental Expenses'!BV34</f>
        <v>837.29555652949898</v>
      </c>
      <c r="BW46" s="12">
        <f>'Departmental Expenses'!BW34</f>
        <v>843.57527320347026</v>
      </c>
      <c r="BX46" s="12">
        <f>'Departmental Expenses'!BX34</f>
        <v>849.9020877524963</v>
      </c>
      <c r="BY46" s="12">
        <f>'Departmental Expenses'!BY34</f>
        <v>856.27635341064013</v>
      </c>
      <c r="BZ46" s="12">
        <f>'Departmental Expenses'!BZ34</f>
        <v>862.69842606121995</v>
      </c>
      <c r="CA46" s="12">
        <f>'Departmental Expenses'!CA34</f>
        <v>869.16866425667911</v>
      </c>
      <c r="CB46" s="12">
        <f>'Departmental Expenses'!CB34</f>
        <v>875.6874292386043</v>
      </c>
      <c r="CC46" s="12">
        <f>'Departmental Expenses'!CC34</f>
        <v>882.25508495789393</v>
      </c>
      <c r="CD46" s="12">
        <f>'Departmental Expenses'!CD34</f>
        <v>888.8719980950782</v>
      </c>
      <c r="CE46" s="12">
        <f>'Departmental Expenses'!CE34</f>
        <v>895.53853808079134</v>
      </c>
      <c r="CF46" s="12">
        <f>'Departmental Expenses'!CF34</f>
        <v>902.25507711639739</v>
      </c>
      <c r="CG46" s="12"/>
      <c r="CH46" s="12"/>
      <c r="CI46" s="12"/>
      <c r="CJ46" s="12"/>
    </row>
    <row r="47" spans="1:88" x14ac:dyDescent="0.15">
      <c r="C47" s="6" t="s">
        <v>234</v>
      </c>
      <c r="D47" s="270" t="s">
        <v>45</v>
      </c>
      <c r="E47" s="12">
        <f>'Departmental Expenses'!E35</f>
        <v>600</v>
      </c>
      <c r="F47" s="12">
        <f>'Departmental Expenses'!F35</f>
        <v>604.5</v>
      </c>
      <c r="G47" s="12">
        <f>'Departmental Expenses'!G35</f>
        <v>609.03375000000005</v>
      </c>
      <c r="H47" s="12">
        <f>'Departmental Expenses'!H35</f>
        <v>613.60150312500014</v>
      </c>
      <c r="I47" s="12">
        <f>'Departmental Expenses'!I35</f>
        <v>618.20351439843762</v>
      </c>
      <c r="J47" s="12">
        <f>'Departmental Expenses'!J35</f>
        <v>622.84004075642599</v>
      </c>
      <c r="K47" s="12">
        <f>'Departmental Expenses'!K35</f>
        <v>627.51134106209918</v>
      </c>
      <c r="L47" s="12">
        <f>'Departmental Expenses'!L35</f>
        <v>632.21767612006499</v>
      </c>
      <c r="M47" s="12">
        <f>'Departmental Expenses'!M35</f>
        <v>636.95930869096549</v>
      </c>
      <c r="N47" s="12">
        <f>'Departmental Expenses'!N35</f>
        <v>641.73650350614776</v>
      </c>
      <c r="O47" s="12">
        <f>'Departmental Expenses'!O35</f>
        <v>646.54952728244393</v>
      </c>
      <c r="P47" s="12">
        <f>'Departmental Expenses'!P35</f>
        <v>651.39864873706233</v>
      </c>
      <c r="Q47" s="12">
        <f>'Departmental Expenses'!Q35</f>
        <v>656.28413860259036</v>
      </c>
      <c r="R47" s="12">
        <f>'Departmental Expenses'!R35</f>
        <v>661.20626964210987</v>
      </c>
      <c r="S47" s="12">
        <f>'Departmental Expenses'!S35</f>
        <v>666.16531666442575</v>
      </c>
      <c r="T47" s="12">
        <f>'Departmental Expenses'!T35</f>
        <v>671.16155653940893</v>
      </c>
      <c r="U47" s="12">
        <f>'Departmental Expenses'!U35</f>
        <v>676.1952682134546</v>
      </c>
      <c r="V47" s="12">
        <f>'Departmental Expenses'!V35</f>
        <v>681.26673272505559</v>
      </c>
      <c r="W47" s="12">
        <f>'Departmental Expenses'!W35</f>
        <v>686.37623322049353</v>
      </c>
      <c r="X47" s="12">
        <f>'Departmental Expenses'!X35</f>
        <v>691.5240549696473</v>
      </c>
      <c r="Y47" s="12">
        <f>'Departmental Expenses'!Y35</f>
        <v>696.71048538191974</v>
      </c>
      <c r="Z47" s="12">
        <f>'Departmental Expenses'!Z35</f>
        <v>701.93581402228415</v>
      </c>
      <c r="AA47" s="12">
        <f>'Departmental Expenses'!AA35</f>
        <v>707.2003326274513</v>
      </c>
      <c r="AB47" s="12">
        <f>'Departmental Expenses'!AB35</f>
        <v>712.50433512215727</v>
      </c>
      <c r="AC47" s="12">
        <f>'Departmental Expenses'!AC35</f>
        <v>717.84811763557354</v>
      </c>
      <c r="AD47" s="12">
        <f>'Departmental Expenses'!AD35</f>
        <v>723.23197851784039</v>
      </c>
      <c r="AE47" s="12">
        <f>'Departmental Expenses'!AE35</f>
        <v>728.65621835672425</v>
      </c>
      <c r="AF47" s="12">
        <f>'Departmental Expenses'!AF35</f>
        <v>734.12113999439975</v>
      </c>
      <c r="AG47" s="12">
        <f>'Departmental Expenses'!AG35</f>
        <v>739.62704854435776</v>
      </c>
      <c r="AH47" s="12">
        <f>'Departmental Expenses'!AH35</f>
        <v>745.17425140844045</v>
      </c>
      <c r="AI47" s="12">
        <f>'Departmental Expenses'!AI35</f>
        <v>750.76305829400383</v>
      </c>
      <c r="AJ47" s="12">
        <f>'Departmental Expenses'!AJ35</f>
        <v>756.39378123120889</v>
      </c>
      <c r="AK47" s="12">
        <f>'Departmental Expenses'!AK35</f>
        <v>762.06673459044305</v>
      </c>
      <c r="AL47" s="12">
        <f>'Departmental Expenses'!AL35</f>
        <v>767.7822350998714</v>
      </c>
      <c r="AM47" s="12">
        <f>'Departmental Expenses'!AM35</f>
        <v>773.54060186312051</v>
      </c>
      <c r="AN47" s="12">
        <f>'Departmental Expenses'!AN35</f>
        <v>779.34215637709394</v>
      </c>
      <c r="AO47" s="12">
        <f>'Departmental Expenses'!AO35</f>
        <v>785.18722254992224</v>
      </c>
      <c r="AP47" s="12">
        <f>'Departmental Expenses'!AP35</f>
        <v>791.07612671904667</v>
      </c>
      <c r="AQ47" s="12">
        <f>'Departmental Expenses'!AQ35</f>
        <v>797.00919766943957</v>
      </c>
      <c r="AR47" s="12">
        <f>'Departmental Expenses'!AR35</f>
        <v>802.98676665196047</v>
      </c>
      <c r="AS47" s="12">
        <f>'Departmental Expenses'!AS35</f>
        <v>809.00916740185016</v>
      </c>
      <c r="AT47" s="12">
        <f>'Departmental Expenses'!AT35</f>
        <v>815.07673615736405</v>
      </c>
      <c r="AU47" s="12">
        <f>'Departmental Expenses'!AU35</f>
        <v>821.18981167854429</v>
      </c>
      <c r="AV47" s="12">
        <f>'Departmental Expenses'!AV35</f>
        <v>827.34873526613342</v>
      </c>
      <c r="AW47" s="12">
        <f>'Departmental Expenses'!AW35</f>
        <v>833.55385078062943</v>
      </c>
      <c r="AX47" s="12">
        <f>'Departmental Expenses'!AX35</f>
        <v>839.80550466148418</v>
      </c>
      <c r="AY47" s="12">
        <f>'Departmental Expenses'!AY35</f>
        <v>846.10404594644535</v>
      </c>
      <c r="AZ47" s="12">
        <f>'Departmental Expenses'!AZ35</f>
        <v>852.44982629104379</v>
      </c>
      <c r="BA47" s="12">
        <f>'Departmental Expenses'!BA35</f>
        <v>858.84319998822673</v>
      </c>
      <c r="BB47" s="12">
        <f>'Departmental Expenses'!BB35</f>
        <v>865.28452398813852</v>
      </c>
      <c r="BC47" s="12">
        <f>'Departmental Expenses'!BC35</f>
        <v>871.77415791804958</v>
      </c>
      <c r="BD47" s="12">
        <f>'Departmental Expenses'!BD35</f>
        <v>878.312464102435</v>
      </c>
      <c r="BE47" s="12">
        <f>'Departmental Expenses'!BE35</f>
        <v>884.89980758320337</v>
      </c>
      <c r="BF47" s="12">
        <f>'Departmental Expenses'!BF35</f>
        <v>891.53655614007744</v>
      </c>
      <c r="BG47" s="12">
        <f>'Departmental Expenses'!BG35</f>
        <v>898.22308031112811</v>
      </c>
      <c r="BH47" s="12">
        <f>'Departmental Expenses'!BH35</f>
        <v>904.95975341346161</v>
      </c>
      <c r="BI47" s="12">
        <f>'Departmental Expenses'!BI35</f>
        <v>911.74695156406267</v>
      </c>
      <c r="BJ47" s="12">
        <f>'Departmental Expenses'!BJ35</f>
        <v>918.5850537007932</v>
      </c>
      <c r="BK47" s="12">
        <f>'Departmental Expenses'!BK35</f>
        <v>925.47444160354917</v>
      </c>
      <c r="BL47" s="12">
        <f>'Departmental Expenses'!BL35</f>
        <v>932.41549991557588</v>
      </c>
      <c r="BM47" s="12">
        <f>'Departmental Expenses'!BM35</f>
        <v>939.40861616494271</v>
      </c>
      <c r="BN47" s="12">
        <f>'Departmental Expenses'!BN35</f>
        <v>946.45418078617979</v>
      </c>
      <c r="BO47" s="12">
        <f>'Departmental Expenses'!BO35</f>
        <v>953.55258714207616</v>
      </c>
      <c r="BP47" s="12">
        <f>'Departmental Expenses'!BP35</f>
        <v>960.70423154564185</v>
      </c>
      <c r="BQ47" s="12">
        <f>'Departmental Expenses'!BQ35</f>
        <v>967.90951328223423</v>
      </c>
      <c r="BR47" s="12">
        <f>'Departmental Expenses'!BR35</f>
        <v>975.16883463185104</v>
      </c>
      <c r="BS47" s="12">
        <f>'Departmental Expenses'!BS35</f>
        <v>982.48260089158998</v>
      </c>
      <c r="BT47" s="12">
        <f>'Departmental Expenses'!BT35</f>
        <v>989.85122039827695</v>
      </c>
      <c r="BU47" s="12">
        <f>'Departmental Expenses'!BU35</f>
        <v>997.27510455126412</v>
      </c>
      <c r="BV47" s="12">
        <f>'Departmental Expenses'!BV35</f>
        <v>1004.7546678353987</v>
      </c>
      <c r="BW47" s="12">
        <f>'Departmental Expenses'!BW35</f>
        <v>1012.2903278441643</v>
      </c>
      <c r="BX47" s="12">
        <f>'Departmental Expenses'!BX35</f>
        <v>1019.8825053029956</v>
      </c>
      <c r="BY47" s="12">
        <f>'Departmental Expenses'!BY35</f>
        <v>1027.5316240927682</v>
      </c>
      <c r="BZ47" s="12">
        <f>'Departmental Expenses'!BZ35</f>
        <v>1035.238111273464</v>
      </c>
      <c r="CA47" s="12">
        <f>'Departmental Expenses'!CA35</f>
        <v>1043.002397108015</v>
      </c>
      <c r="CB47" s="12">
        <f>'Departmental Expenses'!CB35</f>
        <v>1050.8249150863251</v>
      </c>
      <c r="CC47" s="12">
        <f>'Departmental Expenses'!CC35</f>
        <v>1058.7061019494727</v>
      </c>
      <c r="CD47" s="12">
        <f>'Departmental Expenses'!CD35</f>
        <v>1066.6463977140938</v>
      </c>
      <c r="CE47" s="12">
        <f>'Departmental Expenses'!CE35</f>
        <v>1074.6462456969496</v>
      </c>
      <c r="CF47" s="12">
        <f>'Departmental Expenses'!CF35</f>
        <v>1082.7060925396768</v>
      </c>
      <c r="CG47" s="12"/>
      <c r="CH47" s="12"/>
      <c r="CI47" s="12"/>
      <c r="CJ47" s="12"/>
    </row>
    <row r="48" spans="1:88" x14ac:dyDescent="0.15">
      <c r="C48" s="6" t="s">
        <v>235</v>
      </c>
      <c r="D48" s="270" t="s">
        <v>45</v>
      </c>
      <c r="E48" s="12">
        <f>'Departmental Expenses'!E36</f>
        <v>700.00000000000011</v>
      </c>
      <c r="F48" s="12">
        <f>'Departmental Expenses'!F36</f>
        <v>705.25000000000011</v>
      </c>
      <c r="G48" s="12">
        <f>'Departmental Expenses'!G36</f>
        <v>710.53937500000018</v>
      </c>
      <c r="H48" s="12">
        <f>'Departmental Expenses'!H36</f>
        <v>715.86842031250023</v>
      </c>
      <c r="I48" s="12">
        <f>'Departmental Expenses'!I36</f>
        <v>721.237433464844</v>
      </c>
      <c r="J48" s="12">
        <f>'Departmental Expenses'!J36</f>
        <v>726.64671421583034</v>
      </c>
      <c r="K48" s="12">
        <f>'Departmental Expenses'!K36</f>
        <v>732.0965645724491</v>
      </c>
      <c r="L48" s="12">
        <f>'Departmental Expenses'!L36</f>
        <v>737.58728880674255</v>
      </c>
      <c r="M48" s="12">
        <f>'Departmental Expenses'!M36</f>
        <v>743.1191934727932</v>
      </c>
      <c r="N48" s="12">
        <f>'Departmental Expenses'!N36</f>
        <v>748.6925874238392</v>
      </c>
      <c r="O48" s="12">
        <f>'Departmental Expenses'!O36</f>
        <v>754.30778182951804</v>
      </c>
      <c r="P48" s="12">
        <f>'Departmental Expenses'!P36</f>
        <v>759.96509019323946</v>
      </c>
      <c r="Q48" s="12">
        <f>'Departmental Expenses'!Q36</f>
        <v>765.66482836968885</v>
      </c>
      <c r="R48" s="12">
        <f>'Departmental Expenses'!R36</f>
        <v>771.40731458246159</v>
      </c>
      <c r="S48" s="12">
        <f>'Departmental Expenses'!S36</f>
        <v>777.19286944183011</v>
      </c>
      <c r="T48" s="12">
        <f>'Departmental Expenses'!T36</f>
        <v>783.02181596264393</v>
      </c>
      <c r="U48" s="12">
        <f>'Departmental Expenses'!U36</f>
        <v>788.89447958236383</v>
      </c>
      <c r="V48" s="12">
        <f>'Departmental Expenses'!V36</f>
        <v>794.81118817923164</v>
      </c>
      <c r="W48" s="12">
        <f>'Departmental Expenses'!W36</f>
        <v>800.77227209057594</v>
      </c>
      <c r="X48" s="12">
        <f>'Departmental Expenses'!X36</f>
        <v>806.77806413125529</v>
      </c>
      <c r="Y48" s="12">
        <f>'Departmental Expenses'!Y36</f>
        <v>812.82889961223975</v>
      </c>
      <c r="Z48" s="12">
        <f>'Departmental Expenses'!Z36</f>
        <v>818.92511635933158</v>
      </c>
      <c r="AA48" s="12">
        <f>'Departmental Expenses'!AA36</f>
        <v>825.06705473202658</v>
      </c>
      <c r="AB48" s="12">
        <f>'Departmental Expenses'!AB36</f>
        <v>831.25505764251682</v>
      </c>
      <c r="AC48" s="12">
        <f>'Departmental Expenses'!AC36</f>
        <v>837.48947057483576</v>
      </c>
      <c r="AD48" s="12">
        <f>'Departmental Expenses'!AD36</f>
        <v>843.77064160414704</v>
      </c>
      <c r="AE48" s="12">
        <f>'Departmental Expenses'!AE36</f>
        <v>850.0989214161782</v>
      </c>
      <c r="AF48" s="12">
        <f>'Departmental Expenses'!AF36</f>
        <v>856.4746633267996</v>
      </c>
      <c r="AG48" s="12">
        <f>'Departmental Expenses'!AG36</f>
        <v>862.8982233017507</v>
      </c>
      <c r="AH48" s="12">
        <f>'Departmental Expenses'!AH36</f>
        <v>869.36995997651388</v>
      </c>
      <c r="AI48" s="12">
        <f>'Departmental Expenses'!AI36</f>
        <v>875.89023467633774</v>
      </c>
      <c r="AJ48" s="12">
        <f>'Departmental Expenses'!AJ36</f>
        <v>882.45941143641028</v>
      </c>
      <c r="AK48" s="12">
        <f>'Departmental Expenses'!AK36</f>
        <v>889.07785702218337</v>
      </c>
      <c r="AL48" s="12">
        <f>'Departmental Expenses'!AL36</f>
        <v>895.7459409498498</v>
      </c>
      <c r="AM48" s="12">
        <f>'Departmental Expenses'!AM36</f>
        <v>902.46403550697369</v>
      </c>
      <c r="AN48" s="12">
        <f>'Departmental Expenses'!AN36</f>
        <v>909.23251577327608</v>
      </c>
      <c r="AO48" s="12">
        <f>'Departmental Expenses'!AO36</f>
        <v>916.0517596415757</v>
      </c>
      <c r="AP48" s="12">
        <f>'Departmental Expenses'!AP36</f>
        <v>922.92214783888755</v>
      </c>
      <c r="AQ48" s="12">
        <f>'Departmental Expenses'!AQ36</f>
        <v>929.84406394767927</v>
      </c>
      <c r="AR48" s="12">
        <f>'Departmental Expenses'!AR36</f>
        <v>936.81789442728689</v>
      </c>
      <c r="AS48" s="12">
        <f>'Departmental Expenses'!AS36</f>
        <v>943.84402863549155</v>
      </c>
      <c r="AT48" s="12">
        <f>'Departmental Expenses'!AT36</f>
        <v>950.92285885025785</v>
      </c>
      <c r="AU48" s="12">
        <f>'Departmental Expenses'!AU36</f>
        <v>958.05478029163487</v>
      </c>
      <c r="AV48" s="12">
        <f>'Departmental Expenses'!AV36</f>
        <v>965.24019114382224</v>
      </c>
      <c r="AW48" s="12">
        <f>'Departmental Expenses'!AW36</f>
        <v>972.47949257740095</v>
      </c>
      <c r="AX48" s="12">
        <f>'Departmental Expenses'!AX36</f>
        <v>979.77308877173152</v>
      </c>
      <c r="AY48" s="12">
        <f>'Departmental Expenses'!AY36</f>
        <v>987.12138693751956</v>
      </c>
      <c r="AZ48" s="12">
        <f>'Departmental Expenses'!AZ36</f>
        <v>994.52479733955101</v>
      </c>
      <c r="BA48" s="12">
        <f>'Departmental Expenses'!BA36</f>
        <v>1001.9837333195977</v>
      </c>
      <c r="BB48" s="12">
        <f>'Departmental Expenses'!BB36</f>
        <v>1009.4986113194948</v>
      </c>
      <c r="BC48" s="12">
        <f>'Departmental Expenses'!BC36</f>
        <v>1017.069850904391</v>
      </c>
      <c r="BD48" s="12">
        <f>'Departmental Expenses'!BD36</f>
        <v>1024.697874786174</v>
      </c>
      <c r="BE48" s="12">
        <f>'Departmental Expenses'!BE36</f>
        <v>1032.3831088470704</v>
      </c>
      <c r="BF48" s="12">
        <f>'Departmental Expenses'!BF36</f>
        <v>1040.1259821634235</v>
      </c>
      <c r="BG48" s="12">
        <f>'Departmental Expenses'!BG36</f>
        <v>1047.9269270296493</v>
      </c>
      <c r="BH48" s="12">
        <f>'Departmental Expenses'!BH36</f>
        <v>1055.7863789823716</v>
      </c>
      <c r="BI48" s="12">
        <f>'Departmental Expenses'!BI36</f>
        <v>1063.7047768247394</v>
      </c>
      <c r="BJ48" s="12">
        <f>'Departmental Expenses'!BJ36</f>
        <v>1071.6825626509251</v>
      </c>
      <c r="BK48" s="12">
        <f>'Departmental Expenses'!BK36</f>
        <v>1079.7201818708072</v>
      </c>
      <c r="BL48" s="12">
        <f>'Departmental Expenses'!BL36</f>
        <v>1087.8180832348382</v>
      </c>
      <c r="BM48" s="12">
        <f>'Departmental Expenses'!BM36</f>
        <v>1095.9767188590995</v>
      </c>
      <c r="BN48" s="12">
        <f>'Departmental Expenses'!BN36</f>
        <v>1104.1965442505427</v>
      </c>
      <c r="BO48" s="12">
        <f>'Departmental Expenses'!BO36</f>
        <v>1112.4780183324219</v>
      </c>
      <c r="BP48" s="12">
        <f>'Departmental Expenses'!BP36</f>
        <v>1120.8216034699151</v>
      </c>
      <c r="BQ48" s="12">
        <f>'Departmental Expenses'!BQ36</f>
        <v>1129.2277654959396</v>
      </c>
      <c r="BR48" s="12">
        <f>'Departmental Expenses'!BR36</f>
        <v>1137.6969737371592</v>
      </c>
      <c r="BS48" s="12">
        <f>'Departmental Expenses'!BS36</f>
        <v>1146.229701040188</v>
      </c>
      <c r="BT48" s="12">
        <f>'Departmental Expenses'!BT36</f>
        <v>1154.8264237979895</v>
      </c>
      <c r="BU48" s="12">
        <f>'Departmental Expenses'!BU36</f>
        <v>1163.4876219764744</v>
      </c>
      <c r="BV48" s="12">
        <f>'Departmental Expenses'!BV36</f>
        <v>1172.2137791412981</v>
      </c>
      <c r="BW48" s="12">
        <f>'Departmental Expenses'!BW36</f>
        <v>1181.0053824848578</v>
      </c>
      <c r="BX48" s="12">
        <f>'Departmental Expenses'!BX36</f>
        <v>1189.8629228534944</v>
      </c>
      <c r="BY48" s="12">
        <f>'Departmental Expenses'!BY36</f>
        <v>1198.7868947748957</v>
      </c>
      <c r="BZ48" s="12">
        <f>'Departmental Expenses'!BZ36</f>
        <v>1207.7777964857075</v>
      </c>
      <c r="CA48" s="12">
        <f>'Departmental Expenses'!CA36</f>
        <v>1216.8361299593505</v>
      </c>
      <c r="CB48" s="12">
        <f>'Departmental Expenses'!CB36</f>
        <v>1225.9624009340457</v>
      </c>
      <c r="CC48" s="12">
        <f>'Departmental Expenses'!CC36</f>
        <v>1235.1571189410511</v>
      </c>
      <c r="CD48" s="12">
        <f>'Departmental Expenses'!CD36</f>
        <v>1244.420797333109</v>
      </c>
      <c r="CE48" s="12">
        <f>'Departmental Expenses'!CE36</f>
        <v>1253.7539533131073</v>
      </c>
      <c r="CF48" s="12">
        <f>'Departmental Expenses'!CF36</f>
        <v>1263.1571079629557</v>
      </c>
      <c r="CG48" s="12"/>
      <c r="CH48" s="12"/>
      <c r="CI48" s="12"/>
      <c r="CJ48" s="12"/>
    </row>
    <row r="49" spans="1:88" x14ac:dyDescent="0.15">
      <c r="A49" s="3" t="s">
        <v>248</v>
      </c>
      <c r="C49" s="6" t="s">
        <v>246</v>
      </c>
      <c r="D49" s="323" t="s">
        <v>182</v>
      </c>
      <c r="E49" s="12">
        <v>0</v>
      </c>
      <c r="F49" s="12">
        <v>0</v>
      </c>
      <c r="G49" s="12">
        <f>'CapEx Equipment'!$F$58*0.06/4</f>
        <v>9802.5</v>
      </c>
      <c r="H49" s="12">
        <f>G49*1.0075</f>
        <v>9876.0187500000011</v>
      </c>
      <c r="I49" s="12">
        <f t="shared" ref="I49:BT49" si="124">H49*1.0075</f>
        <v>9950.088890625002</v>
      </c>
      <c r="J49" s="12">
        <f t="shared" si="124"/>
        <v>10024.714557304691</v>
      </c>
      <c r="K49" s="12">
        <f t="shared" si="124"/>
        <v>10099.899916484477</v>
      </c>
      <c r="L49" s="12">
        <f t="shared" si="124"/>
        <v>10175.649165858111</v>
      </c>
      <c r="M49" s="12">
        <f t="shared" si="124"/>
        <v>10251.966534602047</v>
      </c>
      <c r="N49" s="12">
        <f t="shared" si="124"/>
        <v>10328.856283611563</v>
      </c>
      <c r="O49" s="12">
        <f t="shared" si="124"/>
        <v>10406.32270573865</v>
      </c>
      <c r="P49" s="12">
        <f t="shared" si="124"/>
        <v>10484.37012603169</v>
      </c>
      <c r="Q49" s="12">
        <f t="shared" si="124"/>
        <v>10563.002901976928</v>
      </c>
      <c r="R49" s="12">
        <f t="shared" si="124"/>
        <v>10642.225423741756</v>
      </c>
      <c r="S49" s="12">
        <f t="shared" si="124"/>
        <v>10722.042114419821</v>
      </c>
      <c r="T49" s="12">
        <f t="shared" si="124"/>
        <v>10802.457430277969</v>
      </c>
      <c r="U49" s="12">
        <f t="shared" si="124"/>
        <v>10883.475861005054</v>
      </c>
      <c r="V49" s="12">
        <f t="shared" si="124"/>
        <v>10965.101929962593</v>
      </c>
      <c r="W49" s="12">
        <f t="shared" si="124"/>
        <v>11047.340194437313</v>
      </c>
      <c r="X49" s="12">
        <f t="shared" si="124"/>
        <v>11130.195245895593</v>
      </c>
      <c r="Y49" s="12">
        <f t="shared" si="124"/>
        <v>11213.671710239811</v>
      </c>
      <c r="Z49" s="12">
        <f t="shared" si="124"/>
        <v>11297.774248066609</v>
      </c>
      <c r="AA49" s="12">
        <f t="shared" si="124"/>
        <v>11382.50755492711</v>
      </c>
      <c r="AB49" s="12">
        <f t="shared" si="124"/>
        <v>11467.876361589064</v>
      </c>
      <c r="AC49" s="12">
        <f t="shared" si="124"/>
        <v>11553.885434300983</v>
      </c>
      <c r="AD49" s="12">
        <f t="shared" si="124"/>
        <v>11640.539575058241</v>
      </c>
      <c r="AE49" s="12">
        <f t="shared" si="124"/>
        <v>11727.843621871179</v>
      </c>
      <c r="AF49" s="12">
        <f t="shared" si="124"/>
        <v>11815.802449035215</v>
      </c>
      <c r="AG49" s="12">
        <f t="shared" si="124"/>
        <v>11904.420967402979</v>
      </c>
      <c r="AH49" s="12">
        <f t="shared" si="124"/>
        <v>11993.704124658501</v>
      </c>
      <c r="AI49" s="12">
        <f t="shared" si="124"/>
        <v>12083.656905593441</v>
      </c>
      <c r="AJ49" s="12">
        <f t="shared" si="124"/>
        <v>12174.284332385392</v>
      </c>
      <c r="AK49" s="12">
        <f t="shared" si="124"/>
        <v>12265.591464878284</v>
      </c>
      <c r="AL49" s="12">
        <f t="shared" si="124"/>
        <v>12357.583400864871</v>
      </c>
      <c r="AM49" s="12">
        <f t="shared" si="124"/>
        <v>12450.265276371358</v>
      </c>
      <c r="AN49" s="12">
        <f t="shared" si="124"/>
        <v>12543.642265944143</v>
      </c>
      <c r="AO49" s="12">
        <f t="shared" si="124"/>
        <v>12637.719582938726</v>
      </c>
      <c r="AP49" s="12">
        <f t="shared" si="124"/>
        <v>12732.502479810766</v>
      </c>
      <c r="AQ49" s="12">
        <f t="shared" si="124"/>
        <v>12827.996248409348</v>
      </c>
      <c r="AR49" s="12">
        <f t="shared" si="124"/>
        <v>12924.206220272419</v>
      </c>
      <c r="AS49" s="12">
        <f t="shared" si="124"/>
        <v>13021.137766924463</v>
      </c>
      <c r="AT49" s="12">
        <f t="shared" si="124"/>
        <v>13118.796300176396</v>
      </c>
      <c r="AU49" s="12">
        <f t="shared" si="124"/>
        <v>13217.18727242772</v>
      </c>
      <c r="AV49" s="12">
        <f t="shared" si="124"/>
        <v>13316.31617697093</v>
      </c>
      <c r="AW49" s="12">
        <f t="shared" si="124"/>
        <v>13416.188548298212</v>
      </c>
      <c r="AX49" s="12">
        <f t="shared" si="124"/>
        <v>13516.809962410451</v>
      </c>
      <c r="AY49" s="12">
        <f t="shared" si="124"/>
        <v>13618.186037128529</v>
      </c>
      <c r="AZ49" s="12">
        <f t="shared" si="124"/>
        <v>13720.322432406994</v>
      </c>
      <c r="BA49" s="12">
        <f t="shared" si="124"/>
        <v>13823.224850650047</v>
      </c>
      <c r="BB49" s="12">
        <f t="shared" si="124"/>
        <v>13926.899037029923</v>
      </c>
      <c r="BC49" s="12">
        <f t="shared" si="124"/>
        <v>14031.350779807648</v>
      </c>
      <c r="BD49" s="12">
        <f t="shared" si="124"/>
        <v>14136.585910656206</v>
      </c>
      <c r="BE49" s="12">
        <f t="shared" si="124"/>
        <v>14242.610304986129</v>
      </c>
      <c r="BF49" s="12">
        <f t="shared" si="124"/>
        <v>14349.429882273525</v>
      </c>
      <c r="BG49" s="12">
        <f t="shared" si="124"/>
        <v>14457.050606390578</v>
      </c>
      <c r="BH49" s="12">
        <f t="shared" si="124"/>
        <v>14565.478485938507</v>
      </c>
      <c r="BI49" s="12">
        <f t="shared" si="124"/>
        <v>14674.719574583047</v>
      </c>
      <c r="BJ49" s="12">
        <f t="shared" si="124"/>
        <v>14784.779971392421</v>
      </c>
      <c r="BK49" s="12">
        <f t="shared" si="124"/>
        <v>14895.665821177865</v>
      </c>
      <c r="BL49" s="12">
        <f t="shared" si="124"/>
        <v>15007.383314836699</v>
      </c>
      <c r="BM49" s="12">
        <f t="shared" si="124"/>
        <v>15119.938689697976</v>
      </c>
      <c r="BN49" s="12">
        <f t="shared" si="124"/>
        <v>15233.338229870711</v>
      </c>
      <c r="BO49" s="12">
        <f t="shared" si="124"/>
        <v>15347.588266594743</v>
      </c>
      <c r="BP49" s="12">
        <f t="shared" si="124"/>
        <v>15462.695178594204</v>
      </c>
      <c r="BQ49" s="12">
        <f t="shared" si="124"/>
        <v>15578.665392433661</v>
      </c>
      <c r="BR49" s="12">
        <f t="shared" si="124"/>
        <v>15695.505382876914</v>
      </c>
      <c r="BS49" s="12">
        <f t="shared" si="124"/>
        <v>15813.221673248492</v>
      </c>
      <c r="BT49" s="12">
        <f t="shared" si="124"/>
        <v>15931.820835797856</v>
      </c>
      <c r="BU49" s="12">
        <f t="shared" ref="BU49:CF49" si="125">BT49*1.0075</f>
        <v>16051.309492066341</v>
      </c>
      <c r="BV49" s="12">
        <f t="shared" si="125"/>
        <v>16171.694313256839</v>
      </c>
      <c r="BW49" s="12">
        <f t="shared" si="125"/>
        <v>16292.982020606267</v>
      </c>
      <c r="BX49" s="12">
        <f t="shared" si="125"/>
        <v>16415.179385760814</v>
      </c>
      <c r="BY49" s="12">
        <f t="shared" si="125"/>
        <v>16538.293231154021</v>
      </c>
      <c r="BZ49" s="12">
        <f t="shared" si="125"/>
        <v>16662.330430387676</v>
      </c>
      <c r="CA49" s="12">
        <f t="shared" si="125"/>
        <v>16787.297908615583</v>
      </c>
      <c r="CB49" s="12">
        <f t="shared" si="125"/>
        <v>16913.202642930202</v>
      </c>
      <c r="CC49" s="12">
        <f t="shared" si="125"/>
        <v>17040.051662752179</v>
      </c>
      <c r="CD49" s="12">
        <f t="shared" si="125"/>
        <v>17167.85205022282</v>
      </c>
      <c r="CE49" s="12">
        <f t="shared" si="125"/>
        <v>17296.610940599494</v>
      </c>
      <c r="CF49" s="12">
        <f t="shared" si="125"/>
        <v>17426.33552265399</v>
      </c>
      <c r="CG49" s="12"/>
      <c r="CH49" s="12"/>
      <c r="CI49" s="12"/>
      <c r="CJ49" s="12"/>
    </row>
    <row r="50" spans="1:88" x14ac:dyDescent="0.15">
      <c r="C50" s="6" t="s">
        <v>236</v>
      </c>
      <c r="D50" s="270" t="s">
        <v>45</v>
      </c>
      <c r="E50" s="12">
        <v>1500</v>
      </c>
      <c r="F50" s="12">
        <f>E50*1.0075</f>
        <v>1511.25</v>
      </c>
      <c r="G50" s="12">
        <f t="shared" ref="G50:BR50" si="126">F50*1.0075</f>
        <v>1522.5843750000001</v>
      </c>
      <c r="H50" s="12">
        <f t="shared" si="126"/>
        <v>1534.0037578125002</v>
      </c>
      <c r="I50" s="12">
        <f t="shared" si="126"/>
        <v>1545.508785996094</v>
      </c>
      <c r="J50" s="12">
        <f t="shared" si="126"/>
        <v>1557.1001018910649</v>
      </c>
      <c r="K50" s="12">
        <f t="shared" si="126"/>
        <v>1568.778352655248</v>
      </c>
      <c r="L50" s="12">
        <f t="shared" si="126"/>
        <v>1580.5441903001624</v>
      </c>
      <c r="M50" s="12">
        <f t="shared" si="126"/>
        <v>1592.3982717274137</v>
      </c>
      <c r="N50" s="12">
        <f t="shared" si="126"/>
        <v>1604.3412587653693</v>
      </c>
      <c r="O50" s="12">
        <f t="shared" si="126"/>
        <v>1616.3738182061097</v>
      </c>
      <c r="P50" s="12">
        <f t="shared" si="126"/>
        <v>1628.4966218426557</v>
      </c>
      <c r="Q50" s="12">
        <f t="shared" si="126"/>
        <v>1640.7103465064758</v>
      </c>
      <c r="R50" s="12">
        <f t="shared" si="126"/>
        <v>1653.0156741052745</v>
      </c>
      <c r="S50" s="12">
        <f t="shared" si="126"/>
        <v>1665.413291661064</v>
      </c>
      <c r="T50" s="12">
        <f t="shared" si="126"/>
        <v>1677.9038913485222</v>
      </c>
      <c r="U50" s="12">
        <f t="shared" si="126"/>
        <v>1690.4881705336361</v>
      </c>
      <c r="V50" s="12">
        <f t="shared" si="126"/>
        <v>1703.1668318126385</v>
      </c>
      <c r="W50" s="12">
        <f t="shared" si="126"/>
        <v>1715.9405830512335</v>
      </c>
      <c r="X50" s="12">
        <f t="shared" si="126"/>
        <v>1728.8101374241178</v>
      </c>
      <c r="Y50" s="12">
        <f t="shared" si="126"/>
        <v>1741.7762134547988</v>
      </c>
      <c r="Z50" s="12">
        <f t="shared" si="126"/>
        <v>1754.83953505571</v>
      </c>
      <c r="AA50" s="12">
        <f t="shared" si="126"/>
        <v>1768.000831568628</v>
      </c>
      <c r="AB50" s="12">
        <f t="shared" si="126"/>
        <v>1781.2608378053928</v>
      </c>
      <c r="AC50" s="12">
        <f t="shared" si="126"/>
        <v>1794.6202940889334</v>
      </c>
      <c r="AD50" s="12">
        <f t="shared" si="126"/>
        <v>1808.0799462946006</v>
      </c>
      <c r="AE50" s="12">
        <f t="shared" si="126"/>
        <v>1821.6405458918102</v>
      </c>
      <c r="AF50" s="12">
        <f t="shared" si="126"/>
        <v>1835.3028499859988</v>
      </c>
      <c r="AG50" s="12">
        <f t="shared" si="126"/>
        <v>1849.067621360894</v>
      </c>
      <c r="AH50" s="12">
        <f t="shared" si="126"/>
        <v>1862.9356285211009</v>
      </c>
      <c r="AI50" s="12">
        <f t="shared" si="126"/>
        <v>1876.9076457350093</v>
      </c>
      <c r="AJ50" s="12">
        <f t="shared" si="126"/>
        <v>1890.9844530780219</v>
      </c>
      <c r="AK50" s="12">
        <f t="shared" si="126"/>
        <v>1905.1668364761072</v>
      </c>
      <c r="AL50" s="12">
        <f t="shared" si="126"/>
        <v>1919.455587749678</v>
      </c>
      <c r="AM50" s="12">
        <f t="shared" si="126"/>
        <v>1933.8515046578007</v>
      </c>
      <c r="AN50" s="12">
        <f t="shared" si="126"/>
        <v>1948.3553909427342</v>
      </c>
      <c r="AO50" s="12">
        <f t="shared" si="126"/>
        <v>1962.9680563748047</v>
      </c>
      <c r="AP50" s="12">
        <f t="shared" si="126"/>
        <v>1977.6903167976159</v>
      </c>
      <c r="AQ50" s="12">
        <f t="shared" si="126"/>
        <v>1992.5229941735981</v>
      </c>
      <c r="AR50" s="12">
        <f t="shared" si="126"/>
        <v>2007.4669166299002</v>
      </c>
      <c r="AS50" s="12">
        <f t="shared" si="126"/>
        <v>2022.5229185046246</v>
      </c>
      <c r="AT50" s="12">
        <f t="shared" si="126"/>
        <v>2037.6918403934094</v>
      </c>
      <c r="AU50" s="12">
        <f t="shared" si="126"/>
        <v>2052.97452919636</v>
      </c>
      <c r="AV50" s="12">
        <f t="shared" si="126"/>
        <v>2068.371838165333</v>
      </c>
      <c r="AW50" s="12">
        <f t="shared" si="126"/>
        <v>2083.884626951573</v>
      </c>
      <c r="AX50" s="12">
        <f t="shared" si="126"/>
        <v>2099.5137616537099</v>
      </c>
      <c r="AY50" s="12">
        <f t="shared" si="126"/>
        <v>2115.2601148661129</v>
      </c>
      <c r="AZ50" s="12">
        <f t="shared" si="126"/>
        <v>2131.124565727609</v>
      </c>
      <c r="BA50" s="12">
        <f t="shared" si="126"/>
        <v>2147.1079999705662</v>
      </c>
      <c r="BB50" s="12">
        <f t="shared" si="126"/>
        <v>2163.2113099703456</v>
      </c>
      <c r="BC50" s="12">
        <f t="shared" si="126"/>
        <v>2179.4353947951236</v>
      </c>
      <c r="BD50" s="12">
        <f t="shared" si="126"/>
        <v>2195.7811602560873</v>
      </c>
      <c r="BE50" s="12">
        <f t="shared" si="126"/>
        <v>2212.2495189580081</v>
      </c>
      <c r="BF50" s="12">
        <f t="shared" si="126"/>
        <v>2228.8413903501933</v>
      </c>
      <c r="BG50" s="12">
        <f t="shared" si="126"/>
        <v>2245.5577007778197</v>
      </c>
      <c r="BH50" s="12">
        <f t="shared" si="126"/>
        <v>2262.3993835336537</v>
      </c>
      <c r="BI50" s="12">
        <f t="shared" si="126"/>
        <v>2279.3673789101563</v>
      </c>
      <c r="BJ50" s="12">
        <f t="shared" si="126"/>
        <v>2296.4626342519828</v>
      </c>
      <c r="BK50" s="12">
        <f t="shared" si="126"/>
        <v>2313.6861040088729</v>
      </c>
      <c r="BL50" s="12">
        <f t="shared" si="126"/>
        <v>2331.0387497889396</v>
      </c>
      <c r="BM50" s="12">
        <f t="shared" si="126"/>
        <v>2348.5215404123569</v>
      </c>
      <c r="BN50" s="12">
        <f t="shared" si="126"/>
        <v>2366.1354519654496</v>
      </c>
      <c r="BO50" s="12">
        <f t="shared" si="126"/>
        <v>2383.8814678551907</v>
      </c>
      <c r="BP50" s="12">
        <f t="shared" si="126"/>
        <v>2401.7605788641049</v>
      </c>
      <c r="BQ50" s="12">
        <f t="shared" si="126"/>
        <v>2419.7737832055859</v>
      </c>
      <c r="BR50" s="12">
        <f t="shared" si="126"/>
        <v>2437.9220865796278</v>
      </c>
      <c r="BS50" s="12">
        <f t="shared" ref="BS50:CF50" si="127">BR50*1.0075</f>
        <v>2456.2065022289753</v>
      </c>
      <c r="BT50" s="12">
        <f t="shared" si="127"/>
        <v>2474.6280509956928</v>
      </c>
      <c r="BU50" s="12">
        <f t="shared" si="127"/>
        <v>2493.1877613781608</v>
      </c>
      <c r="BV50" s="12">
        <f t="shared" si="127"/>
        <v>2511.8866695884972</v>
      </c>
      <c r="BW50" s="12">
        <f t="shared" si="127"/>
        <v>2530.7258196104112</v>
      </c>
      <c r="BX50" s="12">
        <f t="shared" si="127"/>
        <v>2549.7062632574894</v>
      </c>
      <c r="BY50" s="12">
        <f t="shared" si="127"/>
        <v>2568.8290602319207</v>
      </c>
      <c r="BZ50" s="12">
        <f t="shared" si="127"/>
        <v>2588.0952781836604</v>
      </c>
      <c r="CA50" s="12">
        <f t="shared" si="127"/>
        <v>2607.5059927700381</v>
      </c>
      <c r="CB50" s="12">
        <f t="shared" si="127"/>
        <v>2627.0622877158135</v>
      </c>
      <c r="CC50" s="12">
        <f t="shared" si="127"/>
        <v>2646.7652548736824</v>
      </c>
      <c r="CD50" s="12">
        <f t="shared" si="127"/>
        <v>2666.615994285235</v>
      </c>
      <c r="CE50" s="12">
        <f t="shared" si="127"/>
        <v>2686.6156142423742</v>
      </c>
      <c r="CF50" s="12">
        <f t="shared" si="127"/>
        <v>2706.7652313491922</v>
      </c>
      <c r="CG50" s="12"/>
      <c r="CH50" s="12"/>
      <c r="CI50" s="12"/>
      <c r="CJ50" s="12"/>
    </row>
    <row r="51" spans="1:88" x14ac:dyDescent="0.15">
      <c r="C51" s="6" t="s">
        <v>237</v>
      </c>
      <c r="D51" s="270" t="s">
        <v>45</v>
      </c>
      <c r="E51" s="12">
        <v>3000</v>
      </c>
      <c r="F51" s="12">
        <f>E51*1.0075</f>
        <v>3022.5</v>
      </c>
      <c r="G51" s="12">
        <f t="shared" ref="G51:BR52" si="128">F51*1.0075</f>
        <v>3045.1687500000003</v>
      </c>
      <c r="H51" s="12">
        <f t="shared" si="128"/>
        <v>3068.0075156250005</v>
      </c>
      <c r="I51" s="12">
        <f t="shared" si="128"/>
        <v>3091.0175719921881</v>
      </c>
      <c r="J51" s="12">
        <f t="shared" si="128"/>
        <v>3114.2002037821298</v>
      </c>
      <c r="K51" s="12">
        <f t="shared" si="128"/>
        <v>3137.556705310496</v>
      </c>
      <c r="L51" s="12">
        <f t="shared" si="128"/>
        <v>3161.0883806003249</v>
      </c>
      <c r="M51" s="12">
        <f t="shared" si="128"/>
        <v>3184.7965434548273</v>
      </c>
      <c r="N51" s="12">
        <f t="shared" si="128"/>
        <v>3208.6825175307386</v>
      </c>
      <c r="O51" s="12">
        <f t="shared" si="128"/>
        <v>3232.7476364122194</v>
      </c>
      <c r="P51" s="12">
        <f t="shared" si="128"/>
        <v>3256.9932436853114</v>
      </c>
      <c r="Q51" s="12">
        <f t="shared" si="128"/>
        <v>3281.4206930129517</v>
      </c>
      <c r="R51" s="12">
        <f t="shared" si="128"/>
        <v>3306.0313482105489</v>
      </c>
      <c r="S51" s="12">
        <f t="shared" si="128"/>
        <v>3330.826583322128</v>
      </c>
      <c r="T51" s="12">
        <f t="shared" si="128"/>
        <v>3355.8077826970443</v>
      </c>
      <c r="U51" s="12">
        <f t="shared" si="128"/>
        <v>3380.9763410672722</v>
      </c>
      <c r="V51" s="12">
        <f t="shared" si="128"/>
        <v>3406.333663625277</v>
      </c>
      <c r="W51" s="12">
        <f t="shared" si="128"/>
        <v>3431.881166102467</v>
      </c>
      <c r="X51" s="12">
        <f t="shared" si="128"/>
        <v>3457.6202748482356</v>
      </c>
      <c r="Y51" s="12">
        <f t="shared" si="128"/>
        <v>3483.5524269095977</v>
      </c>
      <c r="Z51" s="12">
        <f t="shared" si="128"/>
        <v>3509.6790701114201</v>
      </c>
      <c r="AA51" s="12">
        <f t="shared" si="128"/>
        <v>3536.0016631372559</v>
      </c>
      <c r="AB51" s="12">
        <f t="shared" si="128"/>
        <v>3562.5216756107857</v>
      </c>
      <c r="AC51" s="12">
        <f t="shared" si="128"/>
        <v>3589.2405881778668</v>
      </c>
      <c r="AD51" s="12">
        <f t="shared" si="128"/>
        <v>3616.1598925892013</v>
      </c>
      <c r="AE51" s="12">
        <f t="shared" si="128"/>
        <v>3643.2810917836205</v>
      </c>
      <c r="AF51" s="12">
        <f t="shared" si="128"/>
        <v>3670.6056999719976</v>
      </c>
      <c r="AG51" s="12">
        <f t="shared" si="128"/>
        <v>3698.135242721788</v>
      </c>
      <c r="AH51" s="12">
        <f t="shared" si="128"/>
        <v>3725.8712570422017</v>
      </c>
      <c r="AI51" s="12">
        <f t="shared" si="128"/>
        <v>3753.8152914700186</v>
      </c>
      <c r="AJ51" s="12">
        <f t="shared" si="128"/>
        <v>3781.9689061560439</v>
      </c>
      <c r="AK51" s="12">
        <f t="shared" si="128"/>
        <v>3810.3336729522143</v>
      </c>
      <c r="AL51" s="12">
        <f t="shared" si="128"/>
        <v>3838.911175499356</v>
      </c>
      <c r="AM51" s="12">
        <f t="shared" si="128"/>
        <v>3867.7030093156013</v>
      </c>
      <c r="AN51" s="12">
        <f t="shared" si="128"/>
        <v>3896.7107818854684</v>
      </c>
      <c r="AO51" s="12">
        <f t="shared" si="128"/>
        <v>3925.9361127496095</v>
      </c>
      <c r="AP51" s="12">
        <f t="shared" si="128"/>
        <v>3955.3806335952318</v>
      </c>
      <c r="AQ51" s="12">
        <f t="shared" si="128"/>
        <v>3985.0459883471963</v>
      </c>
      <c r="AR51" s="12">
        <f t="shared" si="128"/>
        <v>4014.9338332598004</v>
      </c>
      <c r="AS51" s="12">
        <f t="shared" si="128"/>
        <v>4045.0458370092492</v>
      </c>
      <c r="AT51" s="12">
        <f t="shared" si="128"/>
        <v>4075.3836807868188</v>
      </c>
      <c r="AU51" s="12">
        <f t="shared" si="128"/>
        <v>4105.94905839272</v>
      </c>
      <c r="AV51" s="12">
        <f t="shared" si="128"/>
        <v>4136.7436763306659</v>
      </c>
      <c r="AW51" s="12">
        <f t="shared" si="128"/>
        <v>4167.7692539031459</v>
      </c>
      <c r="AX51" s="12">
        <f t="shared" si="128"/>
        <v>4199.0275233074199</v>
      </c>
      <c r="AY51" s="12">
        <f t="shared" si="128"/>
        <v>4230.5202297322257</v>
      </c>
      <c r="AZ51" s="12">
        <f t="shared" si="128"/>
        <v>4262.249131455218</v>
      </c>
      <c r="BA51" s="12">
        <f t="shared" si="128"/>
        <v>4294.2159999411324</v>
      </c>
      <c r="BB51" s="12">
        <f t="shared" si="128"/>
        <v>4326.4226199406912</v>
      </c>
      <c r="BC51" s="12">
        <f t="shared" si="128"/>
        <v>4358.8707895902471</v>
      </c>
      <c r="BD51" s="12">
        <f t="shared" si="128"/>
        <v>4391.5623205121747</v>
      </c>
      <c r="BE51" s="12">
        <f t="shared" si="128"/>
        <v>4424.4990379160163</v>
      </c>
      <c r="BF51" s="12">
        <f t="shared" si="128"/>
        <v>4457.6827807003865</v>
      </c>
      <c r="BG51" s="12">
        <f t="shared" si="128"/>
        <v>4491.1154015556394</v>
      </c>
      <c r="BH51" s="12">
        <f t="shared" si="128"/>
        <v>4524.7987670673074</v>
      </c>
      <c r="BI51" s="12">
        <f t="shared" si="128"/>
        <v>4558.7347578203126</v>
      </c>
      <c r="BJ51" s="12">
        <f t="shared" si="128"/>
        <v>4592.9252685039655</v>
      </c>
      <c r="BK51" s="12">
        <f t="shared" si="128"/>
        <v>4627.3722080177458</v>
      </c>
      <c r="BL51" s="12">
        <f t="shared" si="128"/>
        <v>4662.0774995778793</v>
      </c>
      <c r="BM51" s="12">
        <f t="shared" si="128"/>
        <v>4697.0430808247138</v>
      </c>
      <c r="BN51" s="12">
        <f t="shared" si="128"/>
        <v>4732.2709039308993</v>
      </c>
      <c r="BO51" s="12">
        <f t="shared" si="128"/>
        <v>4767.7629357103815</v>
      </c>
      <c r="BP51" s="12">
        <f t="shared" si="128"/>
        <v>4803.5211577282098</v>
      </c>
      <c r="BQ51" s="12">
        <f t="shared" si="128"/>
        <v>4839.5475664111718</v>
      </c>
      <c r="BR51" s="12">
        <f t="shared" si="128"/>
        <v>4875.8441731592557</v>
      </c>
      <c r="BS51" s="12">
        <f t="shared" ref="BS51:CF52" si="129">BR51*1.0075</f>
        <v>4912.4130044579506</v>
      </c>
      <c r="BT51" s="12">
        <f t="shared" si="129"/>
        <v>4949.2561019913855</v>
      </c>
      <c r="BU51" s="12">
        <f t="shared" si="129"/>
        <v>4986.3755227563215</v>
      </c>
      <c r="BV51" s="12">
        <f t="shared" si="129"/>
        <v>5023.7733391769943</v>
      </c>
      <c r="BW51" s="12">
        <f t="shared" si="129"/>
        <v>5061.4516392208225</v>
      </c>
      <c r="BX51" s="12">
        <f t="shared" si="129"/>
        <v>5099.4125265149787</v>
      </c>
      <c r="BY51" s="12">
        <f t="shared" si="129"/>
        <v>5137.6581204638414</v>
      </c>
      <c r="BZ51" s="12">
        <f t="shared" si="129"/>
        <v>5176.1905563673208</v>
      </c>
      <c r="CA51" s="12">
        <f t="shared" si="129"/>
        <v>5215.0119855400762</v>
      </c>
      <c r="CB51" s="12">
        <f t="shared" si="129"/>
        <v>5254.1245754316269</v>
      </c>
      <c r="CC51" s="12">
        <f t="shared" si="129"/>
        <v>5293.5305097473647</v>
      </c>
      <c r="CD51" s="12">
        <f t="shared" si="129"/>
        <v>5333.2319885704701</v>
      </c>
      <c r="CE51" s="12">
        <f t="shared" si="129"/>
        <v>5373.2312284847485</v>
      </c>
      <c r="CF51" s="12">
        <f t="shared" si="129"/>
        <v>5413.5304626983843</v>
      </c>
      <c r="CG51" s="12"/>
      <c r="CH51" s="12"/>
      <c r="CI51" s="12"/>
      <c r="CJ51" s="12"/>
    </row>
    <row r="52" spans="1:88" x14ac:dyDescent="0.15">
      <c r="A52" s="5"/>
      <c r="B52" s="5"/>
      <c r="C52" s="6" t="s">
        <v>263</v>
      </c>
      <c r="D52" s="270" t="s">
        <v>45</v>
      </c>
      <c r="E52" s="12">
        <v>1000</v>
      </c>
      <c r="F52" s="12">
        <f>E52*1.0075</f>
        <v>1007.5000000000001</v>
      </c>
      <c r="G52" s="12">
        <f t="shared" si="128"/>
        <v>1015.0562500000002</v>
      </c>
      <c r="H52" s="12">
        <f t="shared" si="128"/>
        <v>1022.6691718750003</v>
      </c>
      <c r="I52" s="12">
        <f t="shared" si="128"/>
        <v>1030.3391906640629</v>
      </c>
      <c r="J52" s="12">
        <f t="shared" si="128"/>
        <v>1038.0667345940435</v>
      </c>
      <c r="K52" s="12">
        <f t="shared" si="128"/>
        <v>1045.852235103499</v>
      </c>
      <c r="L52" s="12">
        <f t="shared" si="128"/>
        <v>1053.6961268667753</v>
      </c>
      <c r="M52" s="12">
        <f t="shared" si="128"/>
        <v>1061.5988478182762</v>
      </c>
      <c r="N52" s="12">
        <f t="shared" si="128"/>
        <v>1069.5608391769133</v>
      </c>
      <c r="O52" s="12">
        <f t="shared" si="128"/>
        <v>1077.5825454707401</v>
      </c>
      <c r="P52" s="12">
        <f t="shared" si="128"/>
        <v>1085.6644145617706</v>
      </c>
      <c r="Q52" s="12">
        <f t="shared" si="128"/>
        <v>1093.806897670984</v>
      </c>
      <c r="R52" s="12">
        <f t="shared" si="128"/>
        <v>1102.0104494035165</v>
      </c>
      <c r="S52" s="12">
        <f t="shared" si="128"/>
        <v>1110.275527774043</v>
      </c>
      <c r="T52" s="12">
        <f t="shared" si="128"/>
        <v>1118.6025942323483</v>
      </c>
      <c r="U52" s="12">
        <f t="shared" si="128"/>
        <v>1126.992113689091</v>
      </c>
      <c r="V52" s="12">
        <f t="shared" si="128"/>
        <v>1135.4445545417593</v>
      </c>
      <c r="W52" s="12">
        <f t="shared" si="128"/>
        <v>1143.9603887008225</v>
      </c>
      <c r="X52" s="12">
        <f t="shared" si="128"/>
        <v>1152.5400916160788</v>
      </c>
      <c r="Y52" s="12">
        <f t="shared" si="128"/>
        <v>1161.1841423031995</v>
      </c>
      <c r="Z52" s="12">
        <f t="shared" si="128"/>
        <v>1169.8930233704734</v>
      </c>
      <c r="AA52" s="12">
        <f t="shared" si="128"/>
        <v>1178.6672210457521</v>
      </c>
      <c r="AB52" s="12">
        <f t="shared" si="128"/>
        <v>1187.5072252035952</v>
      </c>
      <c r="AC52" s="12">
        <f t="shared" si="128"/>
        <v>1196.4135293926222</v>
      </c>
      <c r="AD52" s="12">
        <f t="shared" si="128"/>
        <v>1205.386630863067</v>
      </c>
      <c r="AE52" s="12">
        <f t="shared" si="128"/>
        <v>1214.4270305945402</v>
      </c>
      <c r="AF52" s="12">
        <f t="shared" si="128"/>
        <v>1223.5352333239994</v>
      </c>
      <c r="AG52" s="12">
        <f t="shared" si="128"/>
        <v>1232.7117475739294</v>
      </c>
      <c r="AH52" s="12">
        <f t="shared" si="128"/>
        <v>1241.9570856807341</v>
      </c>
      <c r="AI52" s="12">
        <f t="shared" si="128"/>
        <v>1251.2717638233396</v>
      </c>
      <c r="AJ52" s="12">
        <f t="shared" si="128"/>
        <v>1260.6563020520148</v>
      </c>
      <c r="AK52" s="12">
        <f t="shared" si="128"/>
        <v>1270.111224317405</v>
      </c>
      <c r="AL52" s="12">
        <f t="shared" si="128"/>
        <v>1279.6370584997856</v>
      </c>
      <c r="AM52" s="12">
        <f t="shared" si="128"/>
        <v>1289.234336438534</v>
      </c>
      <c r="AN52" s="12">
        <f t="shared" si="128"/>
        <v>1298.9035939618232</v>
      </c>
      <c r="AO52" s="12">
        <f t="shared" si="128"/>
        <v>1308.6453709165369</v>
      </c>
      <c r="AP52" s="12">
        <f t="shared" si="128"/>
        <v>1318.4602111984109</v>
      </c>
      <c r="AQ52" s="12">
        <f t="shared" si="128"/>
        <v>1328.3486627823991</v>
      </c>
      <c r="AR52" s="12">
        <f t="shared" si="128"/>
        <v>1338.3112777532672</v>
      </c>
      <c r="AS52" s="12">
        <f t="shared" si="128"/>
        <v>1348.3486123364169</v>
      </c>
      <c r="AT52" s="12">
        <f t="shared" si="128"/>
        <v>1358.4612269289401</v>
      </c>
      <c r="AU52" s="12">
        <f t="shared" si="128"/>
        <v>1368.6496861309072</v>
      </c>
      <c r="AV52" s="12">
        <f t="shared" si="128"/>
        <v>1378.9145587768892</v>
      </c>
      <c r="AW52" s="12">
        <f t="shared" si="128"/>
        <v>1389.2564179677158</v>
      </c>
      <c r="AX52" s="12">
        <f t="shared" si="128"/>
        <v>1399.6758411024739</v>
      </c>
      <c r="AY52" s="12">
        <f t="shared" si="128"/>
        <v>1410.1734099107425</v>
      </c>
      <c r="AZ52" s="12">
        <f t="shared" si="128"/>
        <v>1420.7497104850731</v>
      </c>
      <c r="BA52" s="12">
        <f t="shared" si="128"/>
        <v>1431.4053333137113</v>
      </c>
      <c r="BB52" s="12">
        <f t="shared" si="128"/>
        <v>1442.1408733135643</v>
      </c>
      <c r="BC52" s="12">
        <f t="shared" si="128"/>
        <v>1452.956929863416</v>
      </c>
      <c r="BD52" s="12">
        <f t="shared" si="128"/>
        <v>1463.8541068373918</v>
      </c>
      <c r="BE52" s="12">
        <f t="shared" si="128"/>
        <v>1474.8330126386722</v>
      </c>
      <c r="BF52" s="12">
        <f t="shared" si="128"/>
        <v>1485.8942602334623</v>
      </c>
      <c r="BG52" s="12">
        <f t="shared" si="128"/>
        <v>1497.0384671852134</v>
      </c>
      <c r="BH52" s="12">
        <f t="shared" si="128"/>
        <v>1508.2662556891025</v>
      </c>
      <c r="BI52" s="12">
        <f t="shared" si="128"/>
        <v>1519.578252606771</v>
      </c>
      <c r="BJ52" s="12">
        <f t="shared" si="128"/>
        <v>1530.9750895013219</v>
      </c>
      <c r="BK52" s="12">
        <f t="shared" si="128"/>
        <v>1542.457402672582</v>
      </c>
      <c r="BL52" s="12">
        <f t="shared" si="128"/>
        <v>1554.0258331926266</v>
      </c>
      <c r="BM52" s="12">
        <f t="shared" si="128"/>
        <v>1565.6810269415714</v>
      </c>
      <c r="BN52" s="12">
        <f t="shared" si="128"/>
        <v>1577.4236346436332</v>
      </c>
      <c r="BO52" s="12">
        <f t="shared" si="128"/>
        <v>1589.2543119034606</v>
      </c>
      <c r="BP52" s="12">
        <f t="shared" si="128"/>
        <v>1601.1737192427365</v>
      </c>
      <c r="BQ52" s="12">
        <f t="shared" si="128"/>
        <v>1613.182522137057</v>
      </c>
      <c r="BR52" s="12">
        <f t="shared" si="128"/>
        <v>1625.2813910530851</v>
      </c>
      <c r="BS52" s="12">
        <f t="shared" si="129"/>
        <v>1637.4710014859834</v>
      </c>
      <c r="BT52" s="12">
        <f t="shared" si="129"/>
        <v>1649.7520339971284</v>
      </c>
      <c r="BU52" s="12">
        <f t="shared" si="129"/>
        <v>1662.1251742521069</v>
      </c>
      <c r="BV52" s="12">
        <f t="shared" si="129"/>
        <v>1674.591113058998</v>
      </c>
      <c r="BW52" s="12">
        <f t="shared" si="129"/>
        <v>1687.1505464069405</v>
      </c>
      <c r="BX52" s="12">
        <f t="shared" si="129"/>
        <v>1699.8041755049926</v>
      </c>
      <c r="BY52" s="12">
        <f t="shared" si="129"/>
        <v>1712.5527068212803</v>
      </c>
      <c r="BZ52" s="12">
        <f t="shared" si="129"/>
        <v>1725.3968521224399</v>
      </c>
      <c r="CA52" s="12">
        <f t="shared" si="129"/>
        <v>1738.3373285133582</v>
      </c>
      <c r="CB52" s="12">
        <f t="shared" si="129"/>
        <v>1751.3748584772086</v>
      </c>
      <c r="CC52" s="12">
        <f t="shared" si="129"/>
        <v>1764.5101699157879</v>
      </c>
      <c r="CD52" s="12">
        <f t="shared" si="129"/>
        <v>1777.7439961901564</v>
      </c>
      <c r="CE52" s="12">
        <f t="shared" si="129"/>
        <v>1791.0770761615827</v>
      </c>
      <c r="CF52" s="12">
        <f t="shared" si="129"/>
        <v>1804.5101542327948</v>
      </c>
      <c r="CG52" s="12"/>
      <c r="CH52" s="12"/>
      <c r="CI52" s="12"/>
      <c r="CJ52" s="12"/>
    </row>
    <row r="53" spans="1:88" x14ac:dyDescent="0.15">
      <c r="A53" s="5"/>
      <c r="B53" s="5"/>
      <c r="C53" s="6" t="s">
        <v>377</v>
      </c>
      <c r="D53" s="323" t="s">
        <v>309</v>
      </c>
      <c r="E53" s="12">
        <f>E4*250</f>
        <v>25000</v>
      </c>
      <c r="F53" s="12">
        <f t="shared" ref="F53:H53" si="130">F4*250</f>
        <v>25000</v>
      </c>
      <c r="G53" s="12">
        <f t="shared" si="130"/>
        <v>25000</v>
      </c>
      <c r="H53" s="12">
        <f t="shared" si="130"/>
        <v>25000</v>
      </c>
      <c r="I53" s="12">
        <f t="shared" ref="I53:BR53" si="131">H53*1.005</f>
        <v>25124.999999999996</v>
      </c>
      <c r="J53" s="12">
        <f t="shared" si="131"/>
        <v>25250.624999999993</v>
      </c>
      <c r="K53" s="12">
        <f t="shared" si="131"/>
        <v>25376.878124999988</v>
      </c>
      <c r="L53" s="12">
        <f t="shared" si="131"/>
        <v>25503.762515624985</v>
      </c>
      <c r="M53" s="12">
        <f t="shared" si="131"/>
        <v>25631.281328203106</v>
      </c>
      <c r="N53" s="12">
        <f t="shared" si="131"/>
        <v>25759.437734844119</v>
      </c>
      <c r="O53" s="12">
        <f t="shared" si="131"/>
        <v>25888.234923518336</v>
      </c>
      <c r="P53" s="12">
        <f t="shared" si="131"/>
        <v>26017.676098135926</v>
      </c>
      <c r="Q53" s="12">
        <f t="shared" si="131"/>
        <v>26147.764478626603</v>
      </c>
      <c r="R53" s="12">
        <f t="shared" si="131"/>
        <v>26278.503301019733</v>
      </c>
      <c r="S53" s="12">
        <f t="shared" si="131"/>
        <v>26409.89581752483</v>
      </c>
      <c r="T53" s="12">
        <f t="shared" si="131"/>
        <v>26541.945296612452</v>
      </c>
      <c r="U53" s="12">
        <f t="shared" si="131"/>
        <v>26674.655023095511</v>
      </c>
      <c r="V53" s="12">
        <f t="shared" si="131"/>
        <v>26808.028298210986</v>
      </c>
      <c r="W53" s="12">
        <f t="shared" si="131"/>
        <v>26942.068439702038</v>
      </c>
      <c r="X53" s="12">
        <f t="shared" si="131"/>
        <v>27076.778781900546</v>
      </c>
      <c r="Y53" s="12">
        <f t="shared" si="131"/>
        <v>27212.162675810046</v>
      </c>
      <c r="Z53" s="12">
        <f t="shared" si="131"/>
        <v>27348.223489189095</v>
      </c>
      <c r="AA53" s="12">
        <f t="shared" si="131"/>
        <v>27484.964606635036</v>
      </c>
      <c r="AB53" s="12">
        <f t="shared" si="131"/>
        <v>27622.389429668208</v>
      </c>
      <c r="AC53" s="12">
        <f t="shared" si="131"/>
        <v>27760.501376816548</v>
      </c>
      <c r="AD53" s="12">
        <f t="shared" si="131"/>
        <v>27899.303883700628</v>
      </c>
      <c r="AE53" s="12">
        <f t="shared" si="131"/>
        <v>28038.800403119127</v>
      </c>
      <c r="AF53" s="12">
        <f t="shared" si="131"/>
        <v>28178.994405134719</v>
      </c>
      <c r="AG53" s="12">
        <f t="shared" si="131"/>
        <v>28319.889377160391</v>
      </c>
      <c r="AH53" s="12">
        <f t="shared" si="131"/>
        <v>28461.488824046191</v>
      </c>
      <c r="AI53" s="12">
        <f t="shared" si="131"/>
        <v>28603.796268166418</v>
      </c>
      <c r="AJ53" s="12">
        <f t="shared" si="131"/>
        <v>28746.815249507246</v>
      </c>
      <c r="AK53" s="12">
        <f t="shared" si="131"/>
        <v>28890.549325754779</v>
      </c>
      <c r="AL53" s="12">
        <f t="shared" si="131"/>
        <v>29035.002072383548</v>
      </c>
      <c r="AM53" s="12">
        <f t="shared" si="131"/>
        <v>29180.177082745464</v>
      </c>
      <c r="AN53" s="12">
        <f t="shared" si="131"/>
        <v>29326.077968159188</v>
      </c>
      <c r="AO53" s="12">
        <f t="shared" si="131"/>
        <v>29472.708357999982</v>
      </c>
      <c r="AP53" s="12">
        <f t="shared" si="131"/>
        <v>29620.071899789978</v>
      </c>
      <c r="AQ53" s="12">
        <f t="shared" si="131"/>
        <v>29768.172259288924</v>
      </c>
      <c r="AR53" s="12">
        <f t="shared" si="131"/>
        <v>29917.013120585365</v>
      </c>
      <c r="AS53" s="12">
        <f t="shared" si="131"/>
        <v>30066.59818618829</v>
      </c>
      <c r="AT53" s="12">
        <f t="shared" si="131"/>
        <v>30216.93117711923</v>
      </c>
      <c r="AU53" s="12">
        <f t="shared" si="131"/>
        <v>30368.015833004822</v>
      </c>
      <c r="AV53" s="12">
        <f t="shared" si="131"/>
        <v>30519.855912169842</v>
      </c>
      <c r="AW53" s="12">
        <f t="shared" si="131"/>
        <v>30672.455191730689</v>
      </c>
      <c r="AX53" s="12">
        <f t="shared" si="131"/>
        <v>30825.81746768934</v>
      </c>
      <c r="AY53" s="12">
        <f t="shared" si="131"/>
        <v>30979.946555027782</v>
      </c>
      <c r="AZ53" s="12">
        <f t="shared" si="131"/>
        <v>31134.846287802917</v>
      </c>
      <c r="BA53" s="12">
        <f t="shared" si="131"/>
        <v>31290.520519241927</v>
      </c>
      <c r="BB53" s="12">
        <f t="shared" si="131"/>
        <v>31446.973121838135</v>
      </c>
      <c r="BC53" s="12">
        <f t="shared" si="131"/>
        <v>31604.207987447324</v>
      </c>
      <c r="BD53" s="12">
        <f t="shared" si="131"/>
        <v>31762.229027384557</v>
      </c>
      <c r="BE53" s="12">
        <f t="shared" si="131"/>
        <v>31921.040172521476</v>
      </c>
      <c r="BF53" s="12">
        <f t="shared" si="131"/>
        <v>32080.645373384079</v>
      </c>
      <c r="BG53" s="12">
        <f t="shared" si="131"/>
        <v>32241.048600250997</v>
      </c>
      <c r="BH53" s="12">
        <f t="shared" si="131"/>
        <v>32402.253843252249</v>
      </c>
      <c r="BI53" s="12">
        <f t="shared" si="131"/>
        <v>32564.265112468507</v>
      </c>
      <c r="BJ53" s="12">
        <f t="shared" si="131"/>
        <v>32727.086438030845</v>
      </c>
      <c r="BK53" s="12">
        <f t="shared" si="131"/>
        <v>32890.721870220994</v>
      </c>
      <c r="BL53" s="12">
        <f t="shared" si="131"/>
        <v>33055.175479572092</v>
      </c>
      <c r="BM53" s="12">
        <f t="shared" si="131"/>
        <v>33220.451356969948</v>
      </c>
      <c r="BN53" s="12">
        <f t="shared" si="131"/>
        <v>33386.553613754797</v>
      </c>
      <c r="BO53" s="12">
        <f t="shared" si="131"/>
        <v>33553.486381823568</v>
      </c>
      <c r="BP53" s="12">
        <f t="shared" si="131"/>
        <v>33721.253813732685</v>
      </c>
      <c r="BQ53" s="12">
        <f t="shared" si="131"/>
        <v>33889.860082801344</v>
      </c>
      <c r="BR53" s="12">
        <f t="shared" si="131"/>
        <v>34059.309383215346</v>
      </c>
      <c r="BS53" s="12">
        <f t="shared" ref="BS53:CF53" si="132">BR53*1.005</f>
        <v>34229.605930131416</v>
      </c>
      <c r="BT53" s="12">
        <f t="shared" si="132"/>
        <v>34400.753959782072</v>
      </c>
      <c r="BU53" s="12">
        <f t="shared" si="132"/>
        <v>34572.757729580982</v>
      </c>
      <c r="BV53" s="12">
        <f t="shared" si="132"/>
        <v>34745.621518228887</v>
      </c>
      <c r="BW53" s="12">
        <f t="shared" si="132"/>
        <v>34919.349625820025</v>
      </c>
      <c r="BX53" s="12">
        <f t="shared" si="132"/>
        <v>35093.946373949118</v>
      </c>
      <c r="BY53" s="12">
        <f t="shared" si="132"/>
        <v>35269.416105818862</v>
      </c>
      <c r="BZ53" s="12">
        <f t="shared" si="132"/>
        <v>35445.763186347955</v>
      </c>
      <c r="CA53" s="12">
        <f t="shared" si="132"/>
        <v>35622.992002279694</v>
      </c>
      <c r="CB53" s="12">
        <f t="shared" si="132"/>
        <v>35801.106962291087</v>
      </c>
      <c r="CC53" s="12">
        <f t="shared" si="132"/>
        <v>35980.112497102542</v>
      </c>
      <c r="CD53" s="12">
        <f t="shared" si="132"/>
        <v>36160.013059588047</v>
      </c>
      <c r="CE53" s="12">
        <f t="shared" si="132"/>
        <v>36340.813124885986</v>
      </c>
      <c r="CF53" s="12">
        <f t="shared" si="132"/>
        <v>36522.517190510414</v>
      </c>
      <c r="CG53" s="12"/>
      <c r="CH53" s="12"/>
      <c r="CI53" s="12"/>
      <c r="CJ53" s="12"/>
    </row>
    <row r="54" spans="1:88" x14ac:dyDescent="0.15">
      <c r="A54" s="5"/>
      <c r="B54" s="5"/>
      <c r="C54" s="6" t="s">
        <v>378</v>
      </c>
      <c r="D54" s="323" t="s">
        <v>309</v>
      </c>
      <c r="E54" s="12">
        <f>E5*20</f>
        <v>16000</v>
      </c>
      <c r="F54" s="12">
        <f>(F5*20)*1.005</f>
        <v>16079.999999999998</v>
      </c>
      <c r="G54" s="12">
        <f>(G5*20)*1.005</f>
        <v>16079.999999999998</v>
      </c>
      <c r="H54" s="12">
        <f t="shared" ref="H54:BR54" si="133">(H5*20)*1.005</f>
        <v>16079.999999999998</v>
      </c>
      <c r="I54" s="12">
        <f t="shared" si="133"/>
        <v>16079.999999999998</v>
      </c>
      <c r="J54" s="12">
        <f t="shared" si="133"/>
        <v>16079.999999999998</v>
      </c>
      <c r="K54" s="12">
        <f t="shared" si="133"/>
        <v>16079.999999999998</v>
      </c>
      <c r="L54" s="12">
        <f t="shared" si="133"/>
        <v>16079.999999999998</v>
      </c>
      <c r="M54" s="12">
        <f t="shared" si="133"/>
        <v>16079.999999999998</v>
      </c>
      <c r="N54" s="12">
        <f t="shared" si="133"/>
        <v>16079.999999999998</v>
      </c>
      <c r="O54" s="12">
        <f t="shared" si="133"/>
        <v>16079.999999999998</v>
      </c>
      <c r="P54" s="12">
        <f t="shared" si="133"/>
        <v>16079.999999999998</v>
      </c>
      <c r="Q54" s="12">
        <f t="shared" si="133"/>
        <v>16079.999999999998</v>
      </c>
      <c r="R54" s="12">
        <f t="shared" si="133"/>
        <v>16079.999999999998</v>
      </c>
      <c r="S54" s="12">
        <f t="shared" si="133"/>
        <v>16079.999999999998</v>
      </c>
      <c r="T54" s="12">
        <f t="shared" si="133"/>
        <v>16079.999999999998</v>
      </c>
      <c r="U54" s="12">
        <f t="shared" si="133"/>
        <v>16079.999999999998</v>
      </c>
      <c r="V54" s="12">
        <f t="shared" si="133"/>
        <v>16079.999999999998</v>
      </c>
      <c r="W54" s="12">
        <f t="shared" si="133"/>
        <v>16079.999999999998</v>
      </c>
      <c r="X54" s="12">
        <f t="shared" si="133"/>
        <v>16079.999999999998</v>
      </c>
      <c r="Y54" s="12">
        <f t="shared" si="133"/>
        <v>16079.999999999998</v>
      </c>
      <c r="Z54" s="12">
        <f t="shared" si="133"/>
        <v>16079.999999999998</v>
      </c>
      <c r="AA54" s="12">
        <f t="shared" si="133"/>
        <v>16079.999999999998</v>
      </c>
      <c r="AB54" s="12">
        <f t="shared" si="133"/>
        <v>16079.999999999998</v>
      </c>
      <c r="AC54" s="12">
        <f t="shared" si="133"/>
        <v>16079.999999999998</v>
      </c>
      <c r="AD54" s="12">
        <f t="shared" si="133"/>
        <v>16079.999999999998</v>
      </c>
      <c r="AE54" s="12">
        <f t="shared" si="133"/>
        <v>16079.999999999998</v>
      </c>
      <c r="AF54" s="12">
        <f t="shared" si="133"/>
        <v>16079.999999999998</v>
      </c>
      <c r="AG54" s="12">
        <f t="shared" si="133"/>
        <v>16079.999999999998</v>
      </c>
      <c r="AH54" s="12">
        <f t="shared" si="133"/>
        <v>16079.999999999998</v>
      </c>
      <c r="AI54" s="12">
        <f t="shared" si="133"/>
        <v>16079.999999999998</v>
      </c>
      <c r="AJ54" s="12">
        <f t="shared" si="133"/>
        <v>16079.999999999998</v>
      </c>
      <c r="AK54" s="12">
        <f t="shared" si="133"/>
        <v>16079.999999999998</v>
      </c>
      <c r="AL54" s="12">
        <f t="shared" si="133"/>
        <v>16079.999999999998</v>
      </c>
      <c r="AM54" s="12">
        <f t="shared" si="133"/>
        <v>16079.999999999998</v>
      </c>
      <c r="AN54" s="12">
        <f t="shared" si="133"/>
        <v>16079.999999999998</v>
      </c>
      <c r="AO54" s="12">
        <f t="shared" si="133"/>
        <v>16079.999999999998</v>
      </c>
      <c r="AP54" s="12">
        <f t="shared" si="133"/>
        <v>16079.999999999998</v>
      </c>
      <c r="AQ54" s="12">
        <f t="shared" si="133"/>
        <v>16079.999999999998</v>
      </c>
      <c r="AR54" s="12">
        <f t="shared" si="133"/>
        <v>16079.999999999998</v>
      </c>
      <c r="AS54" s="12">
        <f t="shared" si="133"/>
        <v>16079.999999999998</v>
      </c>
      <c r="AT54" s="12">
        <f t="shared" si="133"/>
        <v>16079.999999999998</v>
      </c>
      <c r="AU54" s="12">
        <f t="shared" si="133"/>
        <v>16079.999999999998</v>
      </c>
      <c r="AV54" s="12">
        <f t="shared" si="133"/>
        <v>16079.999999999998</v>
      </c>
      <c r="AW54" s="12">
        <f t="shared" si="133"/>
        <v>16079.999999999998</v>
      </c>
      <c r="AX54" s="12">
        <f t="shared" si="133"/>
        <v>16079.999999999998</v>
      </c>
      <c r="AY54" s="12">
        <f t="shared" si="133"/>
        <v>16079.999999999998</v>
      </c>
      <c r="AZ54" s="12">
        <f t="shared" si="133"/>
        <v>16079.999999999998</v>
      </c>
      <c r="BA54" s="12">
        <f t="shared" si="133"/>
        <v>16079.999999999998</v>
      </c>
      <c r="BB54" s="12">
        <f t="shared" si="133"/>
        <v>16079.999999999998</v>
      </c>
      <c r="BC54" s="12">
        <f t="shared" si="133"/>
        <v>16079.999999999998</v>
      </c>
      <c r="BD54" s="12">
        <f t="shared" si="133"/>
        <v>16079.999999999998</v>
      </c>
      <c r="BE54" s="12">
        <f t="shared" si="133"/>
        <v>16079.999999999998</v>
      </c>
      <c r="BF54" s="12">
        <f t="shared" si="133"/>
        <v>16079.999999999998</v>
      </c>
      <c r="BG54" s="12">
        <f t="shared" si="133"/>
        <v>16079.999999999998</v>
      </c>
      <c r="BH54" s="12">
        <f t="shared" si="133"/>
        <v>16079.999999999998</v>
      </c>
      <c r="BI54" s="12">
        <f t="shared" si="133"/>
        <v>16079.999999999998</v>
      </c>
      <c r="BJ54" s="12">
        <f t="shared" si="133"/>
        <v>16079.999999999998</v>
      </c>
      <c r="BK54" s="12">
        <f t="shared" si="133"/>
        <v>16079.999999999998</v>
      </c>
      <c r="BL54" s="12">
        <f t="shared" si="133"/>
        <v>16079.999999999998</v>
      </c>
      <c r="BM54" s="12">
        <f t="shared" si="133"/>
        <v>16079.999999999998</v>
      </c>
      <c r="BN54" s="12">
        <f t="shared" si="133"/>
        <v>16079.999999999998</v>
      </c>
      <c r="BO54" s="12">
        <f t="shared" si="133"/>
        <v>16079.999999999998</v>
      </c>
      <c r="BP54" s="12">
        <f t="shared" si="133"/>
        <v>16079.999999999998</v>
      </c>
      <c r="BQ54" s="12">
        <f t="shared" si="133"/>
        <v>16079.999999999998</v>
      </c>
      <c r="BR54" s="12">
        <f t="shared" si="133"/>
        <v>16079.999999999998</v>
      </c>
      <c r="BS54" s="12">
        <f t="shared" ref="BS54:CF54" si="134">(BS5*20)*1.005</f>
        <v>16079.999999999998</v>
      </c>
      <c r="BT54" s="12">
        <f t="shared" si="134"/>
        <v>16079.999999999998</v>
      </c>
      <c r="BU54" s="12">
        <f t="shared" si="134"/>
        <v>16079.999999999998</v>
      </c>
      <c r="BV54" s="12">
        <f t="shared" si="134"/>
        <v>16079.999999999998</v>
      </c>
      <c r="BW54" s="12">
        <f t="shared" si="134"/>
        <v>16079.999999999998</v>
      </c>
      <c r="BX54" s="12">
        <f t="shared" si="134"/>
        <v>16079.999999999998</v>
      </c>
      <c r="BY54" s="12">
        <f t="shared" si="134"/>
        <v>16079.999999999998</v>
      </c>
      <c r="BZ54" s="12">
        <f t="shared" si="134"/>
        <v>16079.999999999998</v>
      </c>
      <c r="CA54" s="12">
        <f t="shared" si="134"/>
        <v>16079.999999999998</v>
      </c>
      <c r="CB54" s="12">
        <f t="shared" si="134"/>
        <v>16079.999999999998</v>
      </c>
      <c r="CC54" s="12">
        <f t="shared" si="134"/>
        <v>16079.999999999998</v>
      </c>
      <c r="CD54" s="12">
        <f t="shared" si="134"/>
        <v>16079.999999999998</v>
      </c>
      <c r="CE54" s="12">
        <f t="shared" si="134"/>
        <v>16079.999999999998</v>
      </c>
      <c r="CF54" s="12">
        <f t="shared" si="134"/>
        <v>16079.999999999998</v>
      </c>
      <c r="CG54" s="12"/>
      <c r="CH54" s="12"/>
      <c r="CI54" s="12"/>
      <c r="CJ54" s="12"/>
    </row>
    <row r="55" spans="1:88" x14ac:dyDescent="0.15">
      <c r="A55" s="5"/>
      <c r="B55" s="5"/>
      <c r="C55" s="6" t="s">
        <v>238</v>
      </c>
      <c r="D55" s="270" t="s">
        <v>45</v>
      </c>
      <c r="E55" s="12">
        <v>600</v>
      </c>
      <c r="F55" s="12">
        <f>E55*1.0075</f>
        <v>604.5</v>
      </c>
      <c r="G55" s="12">
        <f t="shared" ref="G55:BR55" si="135">F55*1.0075</f>
        <v>609.03375000000005</v>
      </c>
      <c r="H55" s="12">
        <f t="shared" si="135"/>
        <v>613.60150312500014</v>
      </c>
      <c r="I55" s="12">
        <f t="shared" si="135"/>
        <v>618.20351439843762</v>
      </c>
      <c r="J55" s="12">
        <f t="shared" si="135"/>
        <v>622.84004075642599</v>
      </c>
      <c r="K55" s="12">
        <f t="shared" si="135"/>
        <v>627.51134106209918</v>
      </c>
      <c r="L55" s="12">
        <f t="shared" si="135"/>
        <v>632.21767612006499</v>
      </c>
      <c r="M55" s="12">
        <f t="shared" si="135"/>
        <v>636.95930869096549</v>
      </c>
      <c r="N55" s="12">
        <f t="shared" si="135"/>
        <v>641.73650350614776</v>
      </c>
      <c r="O55" s="12">
        <f t="shared" si="135"/>
        <v>646.54952728244393</v>
      </c>
      <c r="P55" s="12">
        <f t="shared" si="135"/>
        <v>651.39864873706233</v>
      </c>
      <c r="Q55" s="12">
        <f t="shared" si="135"/>
        <v>656.28413860259036</v>
      </c>
      <c r="R55" s="12">
        <f t="shared" si="135"/>
        <v>661.20626964210987</v>
      </c>
      <c r="S55" s="12">
        <f t="shared" si="135"/>
        <v>666.16531666442575</v>
      </c>
      <c r="T55" s="12">
        <f t="shared" si="135"/>
        <v>671.16155653940893</v>
      </c>
      <c r="U55" s="12">
        <f t="shared" si="135"/>
        <v>676.1952682134546</v>
      </c>
      <c r="V55" s="12">
        <f t="shared" si="135"/>
        <v>681.26673272505559</v>
      </c>
      <c r="W55" s="12">
        <f t="shared" si="135"/>
        <v>686.37623322049353</v>
      </c>
      <c r="X55" s="12">
        <f t="shared" si="135"/>
        <v>691.5240549696473</v>
      </c>
      <c r="Y55" s="12">
        <f t="shared" si="135"/>
        <v>696.71048538191974</v>
      </c>
      <c r="Z55" s="12">
        <f t="shared" si="135"/>
        <v>701.93581402228415</v>
      </c>
      <c r="AA55" s="12">
        <f t="shared" si="135"/>
        <v>707.2003326274513</v>
      </c>
      <c r="AB55" s="12">
        <f t="shared" si="135"/>
        <v>712.50433512215727</v>
      </c>
      <c r="AC55" s="12">
        <f t="shared" si="135"/>
        <v>717.84811763557354</v>
      </c>
      <c r="AD55" s="12">
        <f t="shared" si="135"/>
        <v>723.23197851784039</v>
      </c>
      <c r="AE55" s="12">
        <f t="shared" si="135"/>
        <v>728.65621835672425</v>
      </c>
      <c r="AF55" s="12">
        <f t="shared" si="135"/>
        <v>734.12113999439975</v>
      </c>
      <c r="AG55" s="12">
        <f t="shared" si="135"/>
        <v>739.62704854435776</v>
      </c>
      <c r="AH55" s="12">
        <f t="shared" si="135"/>
        <v>745.17425140844045</v>
      </c>
      <c r="AI55" s="12">
        <f t="shared" si="135"/>
        <v>750.76305829400383</v>
      </c>
      <c r="AJ55" s="12">
        <f t="shared" si="135"/>
        <v>756.39378123120889</v>
      </c>
      <c r="AK55" s="12">
        <f t="shared" si="135"/>
        <v>762.06673459044305</v>
      </c>
      <c r="AL55" s="12">
        <f t="shared" si="135"/>
        <v>767.7822350998714</v>
      </c>
      <c r="AM55" s="12">
        <f t="shared" si="135"/>
        <v>773.54060186312051</v>
      </c>
      <c r="AN55" s="12">
        <f t="shared" si="135"/>
        <v>779.34215637709394</v>
      </c>
      <c r="AO55" s="12">
        <f t="shared" si="135"/>
        <v>785.18722254992224</v>
      </c>
      <c r="AP55" s="12">
        <f t="shared" si="135"/>
        <v>791.07612671904667</v>
      </c>
      <c r="AQ55" s="12">
        <f t="shared" si="135"/>
        <v>797.00919766943957</v>
      </c>
      <c r="AR55" s="12">
        <f t="shared" si="135"/>
        <v>802.98676665196047</v>
      </c>
      <c r="AS55" s="12">
        <f t="shared" si="135"/>
        <v>809.00916740185016</v>
      </c>
      <c r="AT55" s="12">
        <f t="shared" si="135"/>
        <v>815.07673615736405</v>
      </c>
      <c r="AU55" s="12">
        <f t="shared" si="135"/>
        <v>821.18981167854429</v>
      </c>
      <c r="AV55" s="12">
        <f t="shared" si="135"/>
        <v>827.34873526613342</v>
      </c>
      <c r="AW55" s="12">
        <f t="shared" si="135"/>
        <v>833.55385078062943</v>
      </c>
      <c r="AX55" s="12">
        <f t="shared" si="135"/>
        <v>839.80550466148418</v>
      </c>
      <c r="AY55" s="12">
        <f t="shared" si="135"/>
        <v>846.10404594644535</v>
      </c>
      <c r="AZ55" s="12">
        <f t="shared" si="135"/>
        <v>852.44982629104379</v>
      </c>
      <c r="BA55" s="12">
        <f t="shared" si="135"/>
        <v>858.84319998822673</v>
      </c>
      <c r="BB55" s="12">
        <f t="shared" si="135"/>
        <v>865.28452398813852</v>
      </c>
      <c r="BC55" s="12">
        <f t="shared" si="135"/>
        <v>871.77415791804958</v>
      </c>
      <c r="BD55" s="12">
        <f t="shared" si="135"/>
        <v>878.312464102435</v>
      </c>
      <c r="BE55" s="12">
        <f t="shared" si="135"/>
        <v>884.89980758320337</v>
      </c>
      <c r="BF55" s="12">
        <f t="shared" si="135"/>
        <v>891.53655614007744</v>
      </c>
      <c r="BG55" s="12">
        <f t="shared" si="135"/>
        <v>898.22308031112811</v>
      </c>
      <c r="BH55" s="12">
        <f t="shared" si="135"/>
        <v>904.95975341346161</v>
      </c>
      <c r="BI55" s="12">
        <f t="shared" si="135"/>
        <v>911.74695156406267</v>
      </c>
      <c r="BJ55" s="12">
        <f t="shared" si="135"/>
        <v>918.5850537007932</v>
      </c>
      <c r="BK55" s="12">
        <f t="shared" si="135"/>
        <v>925.47444160354917</v>
      </c>
      <c r="BL55" s="12">
        <f t="shared" si="135"/>
        <v>932.41549991557588</v>
      </c>
      <c r="BM55" s="12">
        <f t="shared" si="135"/>
        <v>939.40861616494271</v>
      </c>
      <c r="BN55" s="12">
        <f t="shared" si="135"/>
        <v>946.45418078617979</v>
      </c>
      <c r="BO55" s="12">
        <f t="shared" si="135"/>
        <v>953.55258714207616</v>
      </c>
      <c r="BP55" s="12">
        <f t="shared" si="135"/>
        <v>960.70423154564185</v>
      </c>
      <c r="BQ55" s="12">
        <f t="shared" si="135"/>
        <v>967.90951328223423</v>
      </c>
      <c r="BR55" s="12">
        <f t="shared" si="135"/>
        <v>975.16883463185104</v>
      </c>
      <c r="BS55" s="12">
        <f t="shared" ref="BS55:CF55" si="136">BR55*1.0075</f>
        <v>982.48260089158998</v>
      </c>
      <c r="BT55" s="12">
        <f t="shared" si="136"/>
        <v>989.85122039827695</v>
      </c>
      <c r="BU55" s="12">
        <f t="shared" si="136"/>
        <v>997.27510455126412</v>
      </c>
      <c r="BV55" s="12">
        <f t="shared" si="136"/>
        <v>1004.7546678353987</v>
      </c>
      <c r="BW55" s="12">
        <f t="shared" si="136"/>
        <v>1012.2903278441643</v>
      </c>
      <c r="BX55" s="12">
        <f t="shared" si="136"/>
        <v>1019.8825053029956</v>
      </c>
      <c r="BY55" s="12">
        <f t="shared" si="136"/>
        <v>1027.5316240927682</v>
      </c>
      <c r="BZ55" s="12">
        <f t="shared" si="136"/>
        <v>1035.238111273464</v>
      </c>
      <c r="CA55" s="12">
        <f t="shared" si="136"/>
        <v>1043.002397108015</v>
      </c>
      <c r="CB55" s="12">
        <f t="shared" si="136"/>
        <v>1050.8249150863251</v>
      </c>
      <c r="CC55" s="12">
        <f t="shared" si="136"/>
        <v>1058.7061019494727</v>
      </c>
      <c r="CD55" s="12">
        <f t="shared" si="136"/>
        <v>1066.6463977140938</v>
      </c>
      <c r="CE55" s="12">
        <f t="shared" si="136"/>
        <v>1074.6462456969496</v>
      </c>
      <c r="CF55" s="12">
        <f t="shared" si="136"/>
        <v>1082.7060925396768</v>
      </c>
      <c r="CG55" s="12"/>
      <c r="CH55" s="12"/>
      <c r="CI55" s="12"/>
      <c r="CJ55" s="12"/>
    </row>
    <row r="56" spans="1:88" x14ac:dyDescent="0.15">
      <c r="A56" s="5"/>
      <c r="B56" s="5"/>
      <c r="C56" s="6" t="s">
        <v>240</v>
      </c>
      <c r="D56" s="270" t="s">
        <v>45</v>
      </c>
      <c r="E56" s="12">
        <v>1500</v>
      </c>
      <c r="F56" s="12">
        <f>E56*1.0075</f>
        <v>1511.25</v>
      </c>
      <c r="G56" s="12">
        <f t="shared" ref="G56:BR56" si="137">F56*1.0075</f>
        <v>1522.5843750000001</v>
      </c>
      <c r="H56" s="12">
        <f t="shared" si="137"/>
        <v>1534.0037578125002</v>
      </c>
      <c r="I56" s="12">
        <f t="shared" si="137"/>
        <v>1545.508785996094</v>
      </c>
      <c r="J56" s="12">
        <f t="shared" si="137"/>
        <v>1557.1001018910649</v>
      </c>
      <c r="K56" s="12">
        <f t="shared" si="137"/>
        <v>1568.778352655248</v>
      </c>
      <c r="L56" s="12">
        <f t="shared" si="137"/>
        <v>1580.5441903001624</v>
      </c>
      <c r="M56" s="12">
        <f t="shared" si="137"/>
        <v>1592.3982717274137</v>
      </c>
      <c r="N56" s="12">
        <f t="shared" si="137"/>
        <v>1604.3412587653693</v>
      </c>
      <c r="O56" s="12">
        <f t="shared" si="137"/>
        <v>1616.3738182061097</v>
      </c>
      <c r="P56" s="12">
        <f t="shared" si="137"/>
        <v>1628.4966218426557</v>
      </c>
      <c r="Q56" s="12">
        <f t="shared" si="137"/>
        <v>1640.7103465064758</v>
      </c>
      <c r="R56" s="12">
        <f t="shared" si="137"/>
        <v>1653.0156741052745</v>
      </c>
      <c r="S56" s="12">
        <f t="shared" si="137"/>
        <v>1665.413291661064</v>
      </c>
      <c r="T56" s="12">
        <f t="shared" si="137"/>
        <v>1677.9038913485222</v>
      </c>
      <c r="U56" s="12">
        <f t="shared" si="137"/>
        <v>1690.4881705336361</v>
      </c>
      <c r="V56" s="12">
        <f t="shared" si="137"/>
        <v>1703.1668318126385</v>
      </c>
      <c r="W56" s="12">
        <f t="shared" si="137"/>
        <v>1715.9405830512335</v>
      </c>
      <c r="X56" s="12">
        <f t="shared" si="137"/>
        <v>1728.8101374241178</v>
      </c>
      <c r="Y56" s="12">
        <f t="shared" si="137"/>
        <v>1741.7762134547988</v>
      </c>
      <c r="Z56" s="12">
        <f t="shared" si="137"/>
        <v>1754.83953505571</v>
      </c>
      <c r="AA56" s="12">
        <f t="shared" si="137"/>
        <v>1768.000831568628</v>
      </c>
      <c r="AB56" s="12">
        <f t="shared" si="137"/>
        <v>1781.2608378053928</v>
      </c>
      <c r="AC56" s="12">
        <f t="shared" si="137"/>
        <v>1794.6202940889334</v>
      </c>
      <c r="AD56" s="12">
        <f t="shared" si="137"/>
        <v>1808.0799462946006</v>
      </c>
      <c r="AE56" s="12">
        <f t="shared" si="137"/>
        <v>1821.6405458918102</v>
      </c>
      <c r="AF56" s="12">
        <f t="shared" si="137"/>
        <v>1835.3028499859988</v>
      </c>
      <c r="AG56" s="12">
        <f t="shared" si="137"/>
        <v>1849.067621360894</v>
      </c>
      <c r="AH56" s="12">
        <f t="shared" si="137"/>
        <v>1862.9356285211009</v>
      </c>
      <c r="AI56" s="12">
        <f t="shared" si="137"/>
        <v>1876.9076457350093</v>
      </c>
      <c r="AJ56" s="12">
        <f t="shared" si="137"/>
        <v>1890.9844530780219</v>
      </c>
      <c r="AK56" s="12">
        <f t="shared" si="137"/>
        <v>1905.1668364761072</v>
      </c>
      <c r="AL56" s="12">
        <f t="shared" si="137"/>
        <v>1919.455587749678</v>
      </c>
      <c r="AM56" s="12">
        <f t="shared" si="137"/>
        <v>1933.8515046578007</v>
      </c>
      <c r="AN56" s="12">
        <f t="shared" si="137"/>
        <v>1948.3553909427342</v>
      </c>
      <c r="AO56" s="12">
        <f t="shared" si="137"/>
        <v>1962.9680563748047</v>
      </c>
      <c r="AP56" s="12">
        <f t="shared" si="137"/>
        <v>1977.6903167976159</v>
      </c>
      <c r="AQ56" s="12">
        <f t="shared" si="137"/>
        <v>1992.5229941735981</v>
      </c>
      <c r="AR56" s="12">
        <f t="shared" si="137"/>
        <v>2007.4669166299002</v>
      </c>
      <c r="AS56" s="12">
        <f t="shared" si="137"/>
        <v>2022.5229185046246</v>
      </c>
      <c r="AT56" s="12">
        <f t="shared" si="137"/>
        <v>2037.6918403934094</v>
      </c>
      <c r="AU56" s="12">
        <f t="shared" si="137"/>
        <v>2052.97452919636</v>
      </c>
      <c r="AV56" s="12">
        <f t="shared" si="137"/>
        <v>2068.371838165333</v>
      </c>
      <c r="AW56" s="12">
        <f t="shared" si="137"/>
        <v>2083.884626951573</v>
      </c>
      <c r="AX56" s="12">
        <f t="shared" si="137"/>
        <v>2099.5137616537099</v>
      </c>
      <c r="AY56" s="12">
        <f t="shared" si="137"/>
        <v>2115.2601148661129</v>
      </c>
      <c r="AZ56" s="12">
        <f t="shared" si="137"/>
        <v>2131.124565727609</v>
      </c>
      <c r="BA56" s="12">
        <f t="shared" si="137"/>
        <v>2147.1079999705662</v>
      </c>
      <c r="BB56" s="12">
        <f t="shared" si="137"/>
        <v>2163.2113099703456</v>
      </c>
      <c r="BC56" s="12">
        <f t="shared" si="137"/>
        <v>2179.4353947951236</v>
      </c>
      <c r="BD56" s="12">
        <f t="shared" si="137"/>
        <v>2195.7811602560873</v>
      </c>
      <c r="BE56" s="12">
        <f t="shared" si="137"/>
        <v>2212.2495189580081</v>
      </c>
      <c r="BF56" s="12">
        <f t="shared" si="137"/>
        <v>2228.8413903501933</v>
      </c>
      <c r="BG56" s="12">
        <f t="shared" si="137"/>
        <v>2245.5577007778197</v>
      </c>
      <c r="BH56" s="12">
        <f t="shared" si="137"/>
        <v>2262.3993835336537</v>
      </c>
      <c r="BI56" s="12">
        <f t="shared" si="137"/>
        <v>2279.3673789101563</v>
      </c>
      <c r="BJ56" s="12">
        <f t="shared" si="137"/>
        <v>2296.4626342519828</v>
      </c>
      <c r="BK56" s="12">
        <f t="shared" si="137"/>
        <v>2313.6861040088729</v>
      </c>
      <c r="BL56" s="12">
        <f t="shared" si="137"/>
        <v>2331.0387497889396</v>
      </c>
      <c r="BM56" s="12">
        <f t="shared" si="137"/>
        <v>2348.5215404123569</v>
      </c>
      <c r="BN56" s="12">
        <f t="shared" si="137"/>
        <v>2366.1354519654496</v>
      </c>
      <c r="BO56" s="12">
        <f t="shared" si="137"/>
        <v>2383.8814678551907</v>
      </c>
      <c r="BP56" s="12">
        <f t="shared" si="137"/>
        <v>2401.7605788641049</v>
      </c>
      <c r="BQ56" s="12">
        <f t="shared" si="137"/>
        <v>2419.7737832055859</v>
      </c>
      <c r="BR56" s="12">
        <f t="shared" si="137"/>
        <v>2437.9220865796278</v>
      </c>
      <c r="BS56" s="12">
        <f t="shared" ref="BS56:CF56" si="138">BR56*1.0075</f>
        <v>2456.2065022289753</v>
      </c>
      <c r="BT56" s="12">
        <f t="shared" si="138"/>
        <v>2474.6280509956928</v>
      </c>
      <c r="BU56" s="12">
        <f t="shared" si="138"/>
        <v>2493.1877613781608</v>
      </c>
      <c r="BV56" s="12">
        <f t="shared" si="138"/>
        <v>2511.8866695884972</v>
      </c>
      <c r="BW56" s="12">
        <f t="shared" si="138"/>
        <v>2530.7258196104112</v>
      </c>
      <c r="BX56" s="12">
        <f t="shared" si="138"/>
        <v>2549.7062632574894</v>
      </c>
      <c r="BY56" s="12">
        <f t="shared" si="138"/>
        <v>2568.8290602319207</v>
      </c>
      <c r="BZ56" s="12">
        <f t="shared" si="138"/>
        <v>2588.0952781836604</v>
      </c>
      <c r="CA56" s="12">
        <f t="shared" si="138"/>
        <v>2607.5059927700381</v>
      </c>
      <c r="CB56" s="12">
        <f t="shared" si="138"/>
        <v>2627.0622877158135</v>
      </c>
      <c r="CC56" s="12">
        <f t="shared" si="138"/>
        <v>2646.7652548736824</v>
      </c>
      <c r="CD56" s="12">
        <f t="shared" si="138"/>
        <v>2666.615994285235</v>
      </c>
      <c r="CE56" s="12">
        <f t="shared" si="138"/>
        <v>2686.6156142423742</v>
      </c>
      <c r="CF56" s="12">
        <f t="shared" si="138"/>
        <v>2706.7652313491922</v>
      </c>
      <c r="CG56" s="12"/>
      <c r="CH56" s="12"/>
      <c r="CI56" s="12"/>
      <c r="CJ56" s="12"/>
    </row>
    <row r="57" spans="1:88" x14ac:dyDescent="0.15">
      <c r="A57" s="5"/>
      <c r="B57" s="5"/>
      <c r="C57" s="6" t="s">
        <v>239</v>
      </c>
      <c r="D57" s="270" t="s">
        <v>45</v>
      </c>
      <c r="E57" s="12">
        <v>1500</v>
      </c>
      <c r="F57" s="12">
        <f>E57*1.0075</f>
        <v>1511.25</v>
      </c>
      <c r="G57" s="12">
        <f t="shared" ref="G57:BR58" si="139">F57*1.0075</f>
        <v>1522.5843750000001</v>
      </c>
      <c r="H57" s="12">
        <f t="shared" si="139"/>
        <v>1534.0037578125002</v>
      </c>
      <c r="I57" s="12">
        <f t="shared" si="139"/>
        <v>1545.508785996094</v>
      </c>
      <c r="J57" s="12">
        <f t="shared" si="139"/>
        <v>1557.1001018910649</v>
      </c>
      <c r="K57" s="12">
        <f t="shared" si="139"/>
        <v>1568.778352655248</v>
      </c>
      <c r="L57" s="12">
        <f t="shared" si="139"/>
        <v>1580.5441903001624</v>
      </c>
      <c r="M57" s="12">
        <f t="shared" si="139"/>
        <v>1592.3982717274137</v>
      </c>
      <c r="N57" s="12">
        <f t="shared" si="139"/>
        <v>1604.3412587653693</v>
      </c>
      <c r="O57" s="12">
        <f t="shared" si="139"/>
        <v>1616.3738182061097</v>
      </c>
      <c r="P57" s="12">
        <f t="shared" si="139"/>
        <v>1628.4966218426557</v>
      </c>
      <c r="Q57" s="12">
        <f t="shared" si="139"/>
        <v>1640.7103465064758</v>
      </c>
      <c r="R57" s="12">
        <f t="shared" si="139"/>
        <v>1653.0156741052745</v>
      </c>
      <c r="S57" s="12">
        <f t="shared" si="139"/>
        <v>1665.413291661064</v>
      </c>
      <c r="T57" s="12">
        <f t="shared" si="139"/>
        <v>1677.9038913485222</v>
      </c>
      <c r="U57" s="12">
        <f t="shared" si="139"/>
        <v>1690.4881705336361</v>
      </c>
      <c r="V57" s="12">
        <f t="shared" si="139"/>
        <v>1703.1668318126385</v>
      </c>
      <c r="W57" s="12">
        <f t="shared" si="139"/>
        <v>1715.9405830512335</v>
      </c>
      <c r="X57" s="12">
        <f t="shared" si="139"/>
        <v>1728.8101374241178</v>
      </c>
      <c r="Y57" s="12">
        <f t="shared" si="139"/>
        <v>1741.7762134547988</v>
      </c>
      <c r="Z57" s="12">
        <f t="shared" si="139"/>
        <v>1754.83953505571</v>
      </c>
      <c r="AA57" s="12">
        <f t="shared" si="139"/>
        <v>1768.000831568628</v>
      </c>
      <c r="AB57" s="12">
        <f t="shared" si="139"/>
        <v>1781.2608378053928</v>
      </c>
      <c r="AC57" s="12">
        <f t="shared" si="139"/>
        <v>1794.6202940889334</v>
      </c>
      <c r="AD57" s="12">
        <f t="shared" si="139"/>
        <v>1808.0799462946006</v>
      </c>
      <c r="AE57" s="12">
        <f t="shared" si="139"/>
        <v>1821.6405458918102</v>
      </c>
      <c r="AF57" s="12">
        <f t="shared" si="139"/>
        <v>1835.3028499859988</v>
      </c>
      <c r="AG57" s="12">
        <f t="shared" si="139"/>
        <v>1849.067621360894</v>
      </c>
      <c r="AH57" s="12">
        <f t="shared" si="139"/>
        <v>1862.9356285211009</v>
      </c>
      <c r="AI57" s="12">
        <f t="shared" si="139"/>
        <v>1876.9076457350093</v>
      </c>
      <c r="AJ57" s="12">
        <f t="shared" si="139"/>
        <v>1890.9844530780219</v>
      </c>
      <c r="AK57" s="12">
        <f t="shared" si="139"/>
        <v>1905.1668364761072</v>
      </c>
      <c r="AL57" s="12">
        <f t="shared" si="139"/>
        <v>1919.455587749678</v>
      </c>
      <c r="AM57" s="12">
        <f t="shared" si="139"/>
        <v>1933.8515046578007</v>
      </c>
      <c r="AN57" s="12">
        <f t="shared" si="139"/>
        <v>1948.3553909427342</v>
      </c>
      <c r="AO57" s="12">
        <f t="shared" si="139"/>
        <v>1962.9680563748047</v>
      </c>
      <c r="AP57" s="12">
        <f t="shared" si="139"/>
        <v>1977.6903167976159</v>
      </c>
      <c r="AQ57" s="12">
        <f t="shared" si="139"/>
        <v>1992.5229941735981</v>
      </c>
      <c r="AR57" s="12">
        <f t="shared" si="139"/>
        <v>2007.4669166299002</v>
      </c>
      <c r="AS57" s="12">
        <f t="shared" si="139"/>
        <v>2022.5229185046246</v>
      </c>
      <c r="AT57" s="12">
        <f t="shared" si="139"/>
        <v>2037.6918403934094</v>
      </c>
      <c r="AU57" s="12">
        <f t="shared" si="139"/>
        <v>2052.97452919636</v>
      </c>
      <c r="AV57" s="12">
        <f t="shared" si="139"/>
        <v>2068.371838165333</v>
      </c>
      <c r="AW57" s="12">
        <f t="shared" si="139"/>
        <v>2083.884626951573</v>
      </c>
      <c r="AX57" s="12">
        <f t="shared" si="139"/>
        <v>2099.5137616537099</v>
      </c>
      <c r="AY57" s="12">
        <f t="shared" si="139"/>
        <v>2115.2601148661129</v>
      </c>
      <c r="AZ57" s="12">
        <f t="shared" si="139"/>
        <v>2131.124565727609</v>
      </c>
      <c r="BA57" s="12">
        <f t="shared" si="139"/>
        <v>2147.1079999705662</v>
      </c>
      <c r="BB57" s="12">
        <f t="shared" si="139"/>
        <v>2163.2113099703456</v>
      </c>
      <c r="BC57" s="12">
        <f t="shared" si="139"/>
        <v>2179.4353947951236</v>
      </c>
      <c r="BD57" s="12">
        <f t="shared" si="139"/>
        <v>2195.7811602560873</v>
      </c>
      <c r="BE57" s="12">
        <f t="shared" si="139"/>
        <v>2212.2495189580081</v>
      </c>
      <c r="BF57" s="12">
        <f t="shared" si="139"/>
        <v>2228.8413903501933</v>
      </c>
      <c r="BG57" s="12">
        <f t="shared" si="139"/>
        <v>2245.5577007778197</v>
      </c>
      <c r="BH57" s="12">
        <f t="shared" si="139"/>
        <v>2262.3993835336537</v>
      </c>
      <c r="BI57" s="12">
        <f t="shared" si="139"/>
        <v>2279.3673789101563</v>
      </c>
      <c r="BJ57" s="12">
        <f t="shared" si="139"/>
        <v>2296.4626342519828</v>
      </c>
      <c r="BK57" s="12">
        <f t="shared" si="139"/>
        <v>2313.6861040088729</v>
      </c>
      <c r="BL57" s="12">
        <f t="shared" si="139"/>
        <v>2331.0387497889396</v>
      </c>
      <c r="BM57" s="12">
        <f t="shared" si="139"/>
        <v>2348.5215404123569</v>
      </c>
      <c r="BN57" s="12">
        <f t="shared" si="139"/>
        <v>2366.1354519654496</v>
      </c>
      <c r="BO57" s="12">
        <f t="shared" si="139"/>
        <v>2383.8814678551907</v>
      </c>
      <c r="BP57" s="12">
        <f t="shared" si="139"/>
        <v>2401.7605788641049</v>
      </c>
      <c r="BQ57" s="12">
        <f t="shared" si="139"/>
        <v>2419.7737832055859</v>
      </c>
      <c r="BR57" s="12">
        <f t="shared" si="139"/>
        <v>2437.9220865796278</v>
      </c>
      <c r="BS57" s="12">
        <f t="shared" ref="BS57:CF59" si="140">BR57*1.0075</f>
        <v>2456.2065022289753</v>
      </c>
      <c r="BT57" s="12">
        <f t="shared" si="140"/>
        <v>2474.6280509956928</v>
      </c>
      <c r="BU57" s="12">
        <f t="shared" si="140"/>
        <v>2493.1877613781608</v>
      </c>
      <c r="BV57" s="12">
        <f t="shared" si="140"/>
        <v>2511.8866695884972</v>
      </c>
      <c r="BW57" s="12">
        <f t="shared" si="140"/>
        <v>2530.7258196104112</v>
      </c>
      <c r="BX57" s="12">
        <f t="shared" si="140"/>
        <v>2549.7062632574894</v>
      </c>
      <c r="BY57" s="12">
        <f t="shared" si="140"/>
        <v>2568.8290602319207</v>
      </c>
      <c r="BZ57" s="12">
        <f t="shared" si="140"/>
        <v>2588.0952781836604</v>
      </c>
      <c r="CA57" s="12">
        <f t="shared" si="140"/>
        <v>2607.5059927700381</v>
      </c>
      <c r="CB57" s="12">
        <f t="shared" si="140"/>
        <v>2627.0622877158135</v>
      </c>
      <c r="CC57" s="12">
        <f t="shared" si="140"/>
        <v>2646.7652548736824</v>
      </c>
      <c r="CD57" s="12">
        <f t="shared" si="140"/>
        <v>2666.615994285235</v>
      </c>
      <c r="CE57" s="12">
        <f t="shared" si="140"/>
        <v>2686.6156142423742</v>
      </c>
      <c r="CF57" s="12">
        <f t="shared" si="140"/>
        <v>2706.7652313491922</v>
      </c>
      <c r="CG57" s="12"/>
      <c r="CH57" s="12"/>
      <c r="CI57" s="12"/>
      <c r="CJ57" s="12"/>
    </row>
    <row r="58" spans="1:88" x14ac:dyDescent="0.15">
      <c r="A58" s="5"/>
      <c r="B58" s="5"/>
      <c r="C58" s="6" t="s">
        <v>241</v>
      </c>
      <c r="D58" s="270" t="s">
        <v>45</v>
      </c>
      <c r="E58" s="12">
        <v>1500</v>
      </c>
      <c r="F58" s="12">
        <f t="shared" ref="F58:U59" si="141">E58*1.0075</f>
        <v>1511.25</v>
      </c>
      <c r="G58" s="12">
        <f t="shared" si="141"/>
        <v>1522.5843750000001</v>
      </c>
      <c r="H58" s="12">
        <f t="shared" si="141"/>
        <v>1534.0037578125002</v>
      </c>
      <c r="I58" s="12">
        <f t="shared" si="141"/>
        <v>1545.508785996094</v>
      </c>
      <c r="J58" s="12">
        <f t="shared" si="141"/>
        <v>1557.1001018910649</v>
      </c>
      <c r="K58" s="12">
        <f t="shared" si="141"/>
        <v>1568.778352655248</v>
      </c>
      <c r="L58" s="12">
        <f t="shared" si="141"/>
        <v>1580.5441903001624</v>
      </c>
      <c r="M58" s="12">
        <f t="shared" si="141"/>
        <v>1592.3982717274137</v>
      </c>
      <c r="N58" s="12">
        <f t="shared" si="141"/>
        <v>1604.3412587653693</v>
      </c>
      <c r="O58" s="12">
        <f t="shared" si="141"/>
        <v>1616.3738182061097</v>
      </c>
      <c r="P58" s="12">
        <f t="shared" si="141"/>
        <v>1628.4966218426557</v>
      </c>
      <c r="Q58" s="12">
        <f t="shared" si="141"/>
        <v>1640.7103465064758</v>
      </c>
      <c r="R58" s="12">
        <f t="shared" si="141"/>
        <v>1653.0156741052745</v>
      </c>
      <c r="S58" s="12">
        <f t="shared" si="141"/>
        <v>1665.413291661064</v>
      </c>
      <c r="T58" s="12">
        <f t="shared" si="141"/>
        <v>1677.9038913485222</v>
      </c>
      <c r="U58" s="12">
        <f t="shared" si="141"/>
        <v>1690.4881705336361</v>
      </c>
      <c r="V58" s="12">
        <f t="shared" si="139"/>
        <v>1703.1668318126385</v>
      </c>
      <c r="W58" s="12">
        <f t="shared" si="139"/>
        <v>1715.9405830512335</v>
      </c>
      <c r="X58" s="12">
        <f t="shared" si="139"/>
        <v>1728.8101374241178</v>
      </c>
      <c r="Y58" s="12">
        <f t="shared" si="139"/>
        <v>1741.7762134547988</v>
      </c>
      <c r="Z58" s="12">
        <f t="shared" si="139"/>
        <v>1754.83953505571</v>
      </c>
      <c r="AA58" s="12">
        <f t="shared" si="139"/>
        <v>1768.000831568628</v>
      </c>
      <c r="AB58" s="12">
        <f t="shared" si="139"/>
        <v>1781.2608378053928</v>
      </c>
      <c r="AC58" s="12">
        <f t="shared" si="139"/>
        <v>1794.6202940889334</v>
      </c>
      <c r="AD58" s="12">
        <f t="shared" si="139"/>
        <v>1808.0799462946006</v>
      </c>
      <c r="AE58" s="12">
        <f t="shared" si="139"/>
        <v>1821.6405458918102</v>
      </c>
      <c r="AF58" s="12">
        <f t="shared" si="139"/>
        <v>1835.3028499859988</v>
      </c>
      <c r="AG58" s="12">
        <f t="shared" si="139"/>
        <v>1849.067621360894</v>
      </c>
      <c r="AH58" s="12">
        <f t="shared" si="139"/>
        <v>1862.9356285211009</v>
      </c>
      <c r="AI58" s="12">
        <f t="shared" si="139"/>
        <v>1876.9076457350093</v>
      </c>
      <c r="AJ58" s="12">
        <f t="shared" si="139"/>
        <v>1890.9844530780219</v>
      </c>
      <c r="AK58" s="12">
        <f t="shared" si="139"/>
        <v>1905.1668364761072</v>
      </c>
      <c r="AL58" s="12">
        <f t="shared" si="139"/>
        <v>1919.455587749678</v>
      </c>
      <c r="AM58" s="12">
        <f t="shared" si="139"/>
        <v>1933.8515046578007</v>
      </c>
      <c r="AN58" s="12">
        <f t="shared" si="139"/>
        <v>1948.3553909427342</v>
      </c>
      <c r="AO58" s="12">
        <f t="shared" si="139"/>
        <v>1962.9680563748047</v>
      </c>
      <c r="AP58" s="12">
        <f t="shared" si="139"/>
        <v>1977.6903167976159</v>
      </c>
      <c r="AQ58" s="12">
        <f t="shared" si="139"/>
        <v>1992.5229941735981</v>
      </c>
      <c r="AR58" s="12">
        <f t="shared" si="139"/>
        <v>2007.4669166299002</v>
      </c>
      <c r="AS58" s="12">
        <f t="shared" si="139"/>
        <v>2022.5229185046246</v>
      </c>
      <c r="AT58" s="12">
        <f t="shared" si="139"/>
        <v>2037.6918403934094</v>
      </c>
      <c r="AU58" s="12">
        <f t="shared" si="139"/>
        <v>2052.97452919636</v>
      </c>
      <c r="AV58" s="12">
        <f t="shared" si="139"/>
        <v>2068.371838165333</v>
      </c>
      <c r="AW58" s="12">
        <f t="shared" si="139"/>
        <v>2083.884626951573</v>
      </c>
      <c r="AX58" s="12">
        <f t="shared" si="139"/>
        <v>2099.5137616537099</v>
      </c>
      <c r="AY58" s="12">
        <f t="shared" si="139"/>
        <v>2115.2601148661129</v>
      </c>
      <c r="AZ58" s="12">
        <f t="shared" si="139"/>
        <v>2131.124565727609</v>
      </c>
      <c r="BA58" s="12">
        <f t="shared" si="139"/>
        <v>2147.1079999705662</v>
      </c>
      <c r="BB58" s="12">
        <f t="shared" si="139"/>
        <v>2163.2113099703456</v>
      </c>
      <c r="BC58" s="12">
        <f t="shared" si="139"/>
        <v>2179.4353947951236</v>
      </c>
      <c r="BD58" s="12">
        <f t="shared" si="139"/>
        <v>2195.7811602560873</v>
      </c>
      <c r="BE58" s="12">
        <f t="shared" si="139"/>
        <v>2212.2495189580081</v>
      </c>
      <c r="BF58" s="12">
        <f t="shared" si="139"/>
        <v>2228.8413903501933</v>
      </c>
      <c r="BG58" s="12">
        <f t="shared" si="139"/>
        <v>2245.5577007778197</v>
      </c>
      <c r="BH58" s="12">
        <f t="shared" si="139"/>
        <v>2262.3993835336537</v>
      </c>
      <c r="BI58" s="12">
        <f t="shared" si="139"/>
        <v>2279.3673789101563</v>
      </c>
      <c r="BJ58" s="12">
        <f t="shared" si="139"/>
        <v>2296.4626342519828</v>
      </c>
      <c r="BK58" s="12">
        <f t="shared" si="139"/>
        <v>2313.6861040088729</v>
      </c>
      <c r="BL58" s="12">
        <f t="shared" si="139"/>
        <v>2331.0387497889396</v>
      </c>
      <c r="BM58" s="12">
        <f t="shared" si="139"/>
        <v>2348.5215404123569</v>
      </c>
      <c r="BN58" s="12">
        <f t="shared" si="139"/>
        <v>2366.1354519654496</v>
      </c>
      <c r="BO58" s="12">
        <f t="shared" si="139"/>
        <v>2383.8814678551907</v>
      </c>
      <c r="BP58" s="12">
        <f t="shared" si="139"/>
        <v>2401.7605788641049</v>
      </c>
      <c r="BQ58" s="12">
        <f t="shared" si="139"/>
        <v>2419.7737832055859</v>
      </c>
      <c r="BR58" s="12">
        <f t="shared" si="139"/>
        <v>2437.9220865796278</v>
      </c>
      <c r="BS58" s="12">
        <f t="shared" si="140"/>
        <v>2456.2065022289753</v>
      </c>
      <c r="BT58" s="12">
        <f t="shared" si="140"/>
        <v>2474.6280509956928</v>
      </c>
      <c r="BU58" s="12">
        <f t="shared" si="140"/>
        <v>2493.1877613781608</v>
      </c>
      <c r="BV58" s="12">
        <f t="shared" si="140"/>
        <v>2511.8866695884972</v>
      </c>
      <c r="BW58" s="12">
        <f t="shared" si="140"/>
        <v>2530.7258196104112</v>
      </c>
      <c r="BX58" s="12">
        <f t="shared" si="140"/>
        <v>2549.7062632574894</v>
      </c>
      <c r="BY58" s="12">
        <f t="shared" si="140"/>
        <v>2568.8290602319207</v>
      </c>
      <c r="BZ58" s="12">
        <f t="shared" si="140"/>
        <v>2588.0952781836604</v>
      </c>
      <c r="CA58" s="12">
        <f t="shared" si="140"/>
        <v>2607.5059927700381</v>
      </c>
      <c r="CB58" s="12">
        <f t="shared" si="140"/>
        <v>2627.0622877158135</v>
      </c>
      <c r="CC58" s="12">
        <f t="shared" si="140"/>
        <v>2646.7652548736824</v>
      </c>
      <c r="CD58" s="12">
        <f t="shared" si="140"/>
        <v>2666.615994285235</v>
      </c>
      <c r="CE58" s="12">
        <f t="shared" si="140"/>
        <v>2686.6156142423742</v>
      </c>
      <c r="CF58" s="12">
        <f t="shared" si="140"/>
        <v>2706.7652313491922</v>
      </c>
      <c r="CG58" s="12"/>
      <c r="CH58" s="12"/>
      <c r="CI58" s="12"/>
      <c r="CJ58" s="12"/>
    </row>
    <row r="59" spans="1:88" x14ac:dyDescent="0.15">
      <c r="A59" s="5"/>
      <c r="B59" s="5"/>
      <c r="C59" s="6" t="s">
        <v>243</v>
      </c>
      <c r="D59" s="270" t="s">
        <v>45</v>
      </c>
      <c r="E59" s="12">
        <v>3000</v>
      </c>
      <c r="F59" s="12">
        <f t="shared" si="141"/>
        <v>3022.5</v>
      </c>
      <c r="G59" s="12">
        <f t="shared" ref="G59:BR59" si="142">F59*1.0075</f>
        <v>3045.1687500000003</v>
      </c>
      <c r="H59" s="12">
        <f t="shared" si="142"/>
        <v>3068.0075156250005</v>
      </c>
      <c r="I59" s="12">
        <f t="shared" si="142"/>
        <v>3091.0175719921881</v>
      </c>
      <c r="J59" s="12">
        <f t="shared" si="142"/>
        <v>3114.2002037821298</v>
      </c>
      <c r="K59" s="12">
        <f t="shared" si="142"/>
        <v>3137.556705310496</v>
      </c>
      <c r="L59" s="12">
        <f t="shared" si="142"/>
        <v>3161.0883806003249</v>
      </c>
      <c r="M59" s="12">
        <f t="shared" si="142"/>
        <v>3184.7965434548273</v>
      </c>
      <c r="N59" s="12">
        <f t="shared" si="142"/>
        <v>3208.6825175307386</v>
      </c>
      <c r="O59" s="12">
        <f t="shared" si="142"/>
        <v>3232.7476364122194</v>
      </c>
      <c r="P59" s="12">
        <f t="shared" si="142"/>
        <v>3256.9932436853114</v>
      </c>
      <c r="Q59" s="12">
        <f t="shared" si="142"/>
        <v>3281.4206930129517</v>
      </c>
      <c r="R59" s="12">
        <f t="shared" si="142"/>
        <v>3306.0313482105489</v>
      </c>
      <c r="S59" s="12">
        <f t="shared" si="142"/>
        <v>3330.826583322128</v>
      </c>
      <c r="T59" s="12">
        <f t="shared" si="142"/>
        <v>3355.8077826970443</v>
      </c>
      <c r="U59" s="12">
        <f t="shared" si="142"/>
        <v>3380.9763410672722</v>
      </c>
      <c r="V59" s="12">
        <f t="shared" si="142"/>
        <v>3406.333663625277</v>
      </c>
      <c r="W59" s="12">
        <f t="shared" si="142"/>
        <v>3431.881166102467</v>
      </c>
      <c r="X59" s="12">
        <f t="shared" si="142"/>
        <v>3457.6202748482356</v>
      </c>
      <c r="Y59" s="12">
        <f t="shared" si="142"/>
        <v>3483.5524269095977</v>
      </c>
      <c r="Z59" s="12">
        <f t="shared" si="142"/>
        <v>3509.6790701114201</v>
      </c>
      <c r="AA59" s="12">
        <f t="shared" si="142"/>
        <v>3536.0016631372559</v>
      </c>
      <c r="AB59" s="12">
        <f t="shared" si="142"/>
        <v>3562.5216756107857</v>
      </c>
      <c r="AC59" s="12">
        <f t="shared" si="142"/>
        <v>3589.2405881778668</v>
      </c>
      <c r="AD59" s="12">
        <f t="shared" si="142"/>
        <v>3616.1598925892013</v>
      </c>
      <c r="AE59" s="12">
        <f t="shared" si="142"/>
        <v>3643.2810917836205</v>
      </c>
      <c r="AF59" s="12">
        <f t="shared" si="142"/>
        <v>3670.6056999719976</v>
      </c>
      <c r="AG59" s="12">
        <f t="shared" si="142"/>
        <v>3698.135242721788</v>
      </c>
      <c r="AH59" s="12">
        <f t="shared" si="142"/>
        <v>3725.8712570422017</v>
      </c>
      <c r="AI59" s="12">
        <f t="shared" si="142"/>
        <v>3753.8152914700186</v>
      </c>
      <c r="AJ59" s="12">
        <f t="shared" si="142"/>
        <v>3781.9689061560439</v>
      </c>
      <c r="AK59" s="12">
        <f t="shared" si="142"/>
        <v>3810.3336729522143</v>
      </c>
      <c r="AL59" s="12">
        <f t="shared" si="142"/>
        <v>3838.911175499356</v>
      </c>
      <c r="AM59" s="12">
        <f t="shared" si="142"/>
        <v>3867.7030093156013</v>
      </c>
      <c r="AN59" s="12">
        <f t="shared" si="142"/>
        <v>3896.7107818854684</v>
      </c>
      <c r="AO59" s="12">
        <f t="shared" si="142"/>
        <v>3925.9361127496095</v>
      </c>
      <c r="AP59" s="12">
        <f t="shared" si="142"/>
        <v>3955.3806335952318</v>
      </c>
      <c r="AQ59" s="12">
        <f t="shared" si="142"/>
        <v>3985.0459883471963</v>
      </c>
      <c r="AR59" s="12">
        <f t="shared" si="142"/>
        <v>4014.9338332598004</v>
      </c>
      <c r="AS59" s="12">
        <f t="shared" si="142"/>
        <v>4045.0458370092492</v>
      </c>
      <c r="AT59" s="12">
        <f t="shared" si="142"/>
        <v>4075.3836807868188</v>
      </c>
      <c r="AU59" s="12">
        <f t="shared" si="142"/>
        <v>4105.94905839272</v>
      </c>
      <c r="AV59" s="12">
        <f t="shared" si="142"/>
        <v>4136.7436763306659</v>
      </c>
      <c r="AW59" s="12">
        <f t="shared" si="142"/>
        <v>4167.7692539031459</v>
      </c>
      <c r="AX59" s="12">
        <f t="shared" si="142"/>
        <v>4199.0275233074199</v>
      </c>
      <c r="AY59" s="12">
        <f t="shared" si="142"/>
        <v>4230.5202297322257</v>
      </c>
      <c r="AZ59" s="12">
        <f t="shared" si="142"/>
        <v>4262.249131455218</v>
      </c>
      <c r="BA59" s="12">
        <f t="shared" si="142"/>
        <v>4294.2159999411324</v>
      </c>
      <c r="BB59" s="12">
        <f t="shared" si="142"/>
        <v>4326.4226199406912</v>
      </c>
      <c r="BC59" s="12">
        <f t="shared" si="142"/>
        <v>4358.8707895902471</v>
      </c>
      <c r="BD59" s="12">
        <f t="shared" si="142"/>
        <v>4391.5623205121747</v>
      </c>
      <c r="BE59" s="12">
        <f t="shared" si="142"/>
        <v>4424.4990379160163</v>
      </c>
      <c r="BF59" s="12">
        <f t="shared" si="142"/>
        <v>4457.6827807003865</v>
      </c>
      <c r="BG59" s="12">
        <f t="shared" si="142"/>
        <v>4491.1154015556394</v>
      </c>
      <c r="BH59" s="12">
        <f t="shared" si="142"/>
        <v>4524.7987670673074</v>
      </c>
      <c r="BI59" s="12">
        <f t="shared" si="142"/>
        <v>4558.7347578203126</v>
      </c>
      <c r="BJ59" s="12">
        <f t="shared" si="142"/>
        <v>4592.9252685039655</v>
      </c>
      <c r="BK59" s="12">
        <f t="shared" si="142"/>
        <v>4627.3722080177458</v>
      </c>
      <c r="BL59" s="12">
        <f t="shared" si="142"/>
        <v>4662.0774995778793</v>
      </c>
      <c r="BM59" s="12">
        <f t="shared" si="142"/>
        <v>4697.0430808247138</v>
      </c>
      <c r="BN59" s="12">
        <f t="shared" si="142"/>
        <v>4732.2709039308993</v>
      </c>
      <c r="BO59" s="12">
        <f t="shared" si="142"/>
        <v>4767.7629357103815</v>
      </c>
      <c r="BP59" s="12">
        <f t="shared" si="142"/>
        <v>4803.5211577282098</v>
      </c>
      <c r="BQ59" s="12">
        <f t="shared" si="142"/>
        <v>4839.5475664111718</v>
      </c>
      <c r="BR59" s="12">
        <f t="shared" si="142"/>
        <v>4875.8441731592557</v>
      </c>
      <c r="BS59" s="12">
        <f t="shared" si="140"/>
        <v>4912.4130044579506</v>
      </c>
      <c r="BT59" s="12">
        <f t="shared" si="140"/>
        <v>4949.2561019913855</v>
      </c>
      <c r="BU59" s="12">
        <f t="shared" si="140"/>
        <v>4986.3755227563215</v>
      </c>
      <c r="BV59" s="12">
        <f t="shared" si="140"/>
        <v>5023.7733391769943</v>
      </c>
      <c r="BW59" s="12">
        <f t="shared" si="140"/>
        <v>5061.4516392208225</v>
      </c>
      <c r="BX59" s="12">
        <f t="shared" si="140"/>
        <v>5099.4125265149787</v>
      </c>
      <c r="BY59" s="12">
        <f t="shared" si="140"/>
        <v>5137.6581204638414</v>
      </c>
      <c r="BZ59" s="12">
        <f t="shared" si="140"/>
        <v>5176.1905563673208</v>
      </c>
      <c r="CA59" s="12">
        <f t="shared" si="140"/>
        <v>5215.0119855400762</v>
      </c>
      <c r="CB59" s="12">
        <f t="shared" si="140"/>
        <v>5254.1245754316269</v>
      </c>
      <c r="CC59" s="12">
        <f t="shared" si="140"/>
        <v>5293.5305097473647</v>
      </c>
      <c r="CD59" s="12">
        <f t="shared" si="140"/>
        <v>5333.2319885704701</v>
      </c>
      <c r="CE59" s="12">
        <f t="shared" si="140"/>
        <v>5373.2312284847485</v>
      </c>
      <c r="CF59" s="12">
        <f t="shared" si="140"/>
        <v>5413.5304626983843</v>
      </c>
      <c r="CG59" s="12"/>
      <c r="CH59" s="12"/>
      <c r="CI59" s="12"/>
      <c r="CJ59" s="12"/>
    </row>
    <row r="60" spans="1:88" x14ac:dyDescent="0.15">
      <c r="C60" s="2" t="s">
        <v>247</v>
      </c>
      <c r="D60" s="270" t="s">
        <v>251</v>
      </c>
      <c r="E60" s="255">
        <f t="shared" ref="E60:BP60" si="143">SUM(E46:E59)</f>
        <v>56400</v>
      </c>
      <c r="F60" s="255">
        <f t="shared" si="143"/>
        <v>56595.5</v>
      </c>
      <c r="G60" s="255">
        <f t="shared" si="143"/>
        <v>66514.366250000006</v>
      </c>
      <c r="H60" s="255">
        <f t="shared" si="143"/>
        <v>66705.123996874987</v>
      </c>
      <c r="I60" s="255">
        <f t="shared" si="143"/>
        <v>67022.312426851553</v>
      </c>
      <c r="J60" s="255">
        <f t="shared" si="143"/>
        <v>67341.567270052969</v>
      </c>
      <c r="K60" s="255">
        <f t="shared" si="143"/>
        <v>67662.902462078331</v>
      </c>
      <c r="L60" s="255">
        <f t="shared" si="143"/>
        <v>67986.332035231433</v>
      </c>
      <c r="M60" s="255">
        <f t="shared" si="143"/>
        <v>68311.870119206593</v>
      </c>
      <c r="N60" s="255">
        <f t="shared" si="143"/>
        <v>68639.530941780133</v>
      </c>
      <c r="O60" s="255">
        <f t="shared" si="143"/>
        <v>68969.328829506383</v>
      </c>
      <c r="P60" s="255">
        <f t="shared" si="143"/>
        <v>69301.27820841888</v>
      </c>
      <c r="Q60" s="255">
        <f t="shared" si="143"/>
        <v>69635.393604736702</v>
      </c>
      <c r="R60" s="255">
        <f t="shared" si="143"/>
        <v>69971.689645575651</v>
      </c>
      <c r="S60" s="255">
        <f t="shared" si="143"/>
        <v>70310.181059664901</v>
      </c>
      <c r="T60" s="255">
        <f t="shared" si="143"/>
        <v>70650.882678068578</v>
      </c>
      <c r="U60" s="255">
        <f t="shared" si="143"/>
        <v>70993.80943491256</v>
      </c>
      <c r="V60" s="255">
        <f t="shared" si="143"/>
        <v>71338.976368116666</v>
      </c>
      <c r="W60" s="255">
        <f t="shared" si="143"/>
        <v>71686.398620132022</v>
      </c>
      <c r="X60" s="255">
        <f t="shared" si="143"/>
        <v>72036.091438683754</v>
      </c>
      <c r="Y60" s="255">
        <f t="shared" si="143"/>
        <v>72388.070177519112</v>
      </c>
      <c r="Z60" s="255">
        <f t="shared" si="143"/>
        <v>72742.350297161</v>
      </c>
      <c r="AA60" s="255">
        <f t="shared" si="143"/>
        <v>73098.947365666725</v>
      </c>
      <c r="AB60" s="255">
        <f t="shared" si="143"/>
        <v>73457.87705939266</v>
      </c>
      <c r="AC60" s="255">
        <f t="shared" si="143"/>
        <v>73819.15516376392</v>
      </c>
      <c r="AD60" s="255">
        <f t="shared" si="143"/>
        <v>74182.797574050113</v>
      </c>
      <c r="AE60" s="255">
        <f t="shared" si="143"/>
        <v>74548.820296146238</v>
      </c>
      <c r="AF60" s="255">
        <f t="shared" si="143"/>
        <v>74917.23944735952</v>
      </c>
      <c r="AG60" s="255">
        <f t="shared" si="143"/>
        <v>75288.071257201897</v>
      </c>
      <c r="AH60" s="255">
        <f t="shared" si="143"/>
        <v>75661.332068187985</v>
      </c>
      <c r="AI60" s="255">
        <f t="shared" si="143"/>
        <v>76037.038336639307</v>
      </c>
      <c r="AJ60" s="255">
        <f t="shared" si="143"/>
        <v>76415.206633493668</v>
      </c>
      <c r="AK60" s="255">
        <f t="shared" si="143"/>
        <v>76795.853645121111</v>
      </c>
      <c r="AL60" s="255">
        <f t="shared" si="143"/>
        <v>77178.996174145097</v>
      </c>
      <c r="AM60" s="255">
        <f t="shared" si="143"/>
        <v>77564.651140270231</v>
      </c>
      <c r="AN60" s="255">
        <f t="shared" si="143"/>
        <v>77952.835581115389</v>
      </c>
      <c r="AO60" s="255">
        <f t="shared" si="143"/>
        <v>78343.566653053393</v>
      </c>
      <c r="AP60" s="255">
        <f t="shared" si="143"/>
        <v>78736.861632056258</v>
      </c>
      <c r="AQ60" s="255">
        <f t="shared" si="143"/>
        <v>79132.737914547222</v>
      </c>
      <c r="AR60" s="255">
        <f t="shared" si="143"/>
        <v>79531.213018258088</v>
      </c>
      <c r="AS60" s="255">
        <f t="shared" si="143"/>
        <v>79932.304583093544</v>
      </c>
      <c r="AT60" s="255">
        <f t="shared" si="143"/>
        <v>80336.030372001303</v>
      </c>
      <c r="AU60" s="255">
        <f t="shared" si="143"/>
        <v>80742.408271848515</v>
      </c>
      <c r="AV60" s="255">
        <f t="shared" si="143"/>
        <v>81151.456294304851</v>
      </c>
      <c r="AW60" s="255">
        <f t="shared" si="143"/>
        <v>81563.19257673173</v>
      </c>
      <c r="AX60" s="255">
        <f t="shared" si="143"/>
        <v>81977.635383077883</v>
      </c>
      <c r="AY60" s="255">
        <f t="shared" si="143"/>
        <v>82394.803104781749</v>
      </c>
      <c r="AZ60" s="255">
        <f t="shared" si="143"/>
        <v>82814.714261680056</v>
      </c>
      <c r="BA60" s="255">
        <f t="shared" si="143"/>
        <v>83237.387502923142</v>
      </c>
      <c r="BB60" s="255">
        <f t="shared" si="143"/>
        <v>83662.841607896931</v>
      </c>
      <c r="BC60" s="255">
        <f t="shared" si="143"/>
        <v>84091.095487151542</v>
      </c>
      <c r="BD60" s="255">
        <f t="shared" si="143"/>
        <v>84522.168183336587</v>
      </c>
      <c r="BE60" s="255">
        <f t="shared" si="143"/>
        <v>84956.078872143145</v>
      </c>
      <c r="BF60" s="255">
        <f t="shared" si="143"/>
        <v>85392.846863252926</v>
      </c>
      <c r="BG60" s="255">
        <f t="shared" si="143"/>
        <v>85832.491601293863</v>
      </c>
      <c r="BH60" s="255">
        <f t="shared" si="143"/>
        <v>86275.032666802945</v>
      </c>
      <c r="BI60" s="255">
        <f t="shared" si="143"/>
        <v>86720.489777195849</v>
      </c>
      <c r="BJ60" s="255">
        <f t="shared" si="143"/>
        <v>87168.882787743598</v>
      </c>
      <c r="BK60" s="255">
        <f t="shared" si="143"/>
        <v>87620.231692556612</v>
      </c>
      <c r="BL60" s="255">
        <f t="shared" si="143"/>
        <v>88074.556625575249</v>
      </c>
      <c r="BM60" s="255">
        <f t="shared" si="143"/>
        <v>88531.877861568137</v>
      </c>
      <c r="BN60" s="255">
        <f t="shared" si="143"/>
        <v>88992.215817137476</v>
      </c>
      <c r="BO60" s="255">
        <f t="shared" si="143"/>
        <v>89455.591051731593</v>
      </c>
      <c r="BP60" s="255">
        <f t="shared" si="143"/>
        <v>89922.024268665031</v>
      </c>
      <c r="BQ60" s="255">
        <f t="shared" ref="BQ60:CF60" si="144">SUM(BQ46:BQ59)</f>
        <v>90391.536316145692</v>
      </c>
      <c r="BR60" s="255">
        <f t="shared" si="144"/>
        <v>90864.148188309773</v>
      </c>
      <c r="BS60" s="255">
        <f t="shared" si="144"/>
        <v>91339.881026264047</v>
      </c>
      <c r="BT60" s="255">
        <f t="shared" si="144"/>
        <v>91818.756119135724</v>
      </c>
      <c r="BU60" s="255">
        <f t="shared" si="144"/>
        <v>92300.794905129762</v>
      </c>
      <c r="BV60" s="255">
        <f t="shared" si="144"/>
        <v>92786.018972594291</v>
      </c>
      <c r="BW60" s="255">
        <f t="shared" si="144"/>
        <v>93274.450061093172</v>
      </c>
      <c r="BX60" s="255">
        <f t="shared" si="144"/>
        <v>93766.110062486841</v>
      </c>
      <c r="BY60" s="255">
        <f t="shared" si="144"/>
        <v>94261.021022020577</v>
      </c>
      <c r="BZ60" s="255">
        <f t="shared" si="144"/>
        <v>94759.205139421232</v>
      </c>
      <c r="CA60" s="255">
        <f t="shared" si="144"/>
        <v>95260.684770000982</v>
      </c>
      <c r="CB60" s="255">
        <f t="shared" si="144"/>
        <v>95765.482425770315</v>
      </c>
      <c r="CC60" s="255">
        <f t="shared" si="144"/>
        <v>96273.620776557844</v>
      </c>
      <c r="CD60" s="255">
        <f t="shared" si="144"/>
        <v>96785.122651139289</v>
      </c>
      <c r="CE60" s="255">
        <f t="shared" si="144"/>
        <v>97300.011038373836</v>
      </c>
      <c r="CF60" s="255">
        <f t="shared" si="144"/>
        <v>97818.30908834943</v>
      </c>
      <c r="CG60" s="12"/>
      <c r="CH60" s="12"/>
      <c r="CI60" s="12"/>
      <c r="CJ60" s="12"/>
    </row>
    <row r="61" spans="1:88" x14ac:dyDescent="0.15">
      <c r="E61" s="12"/>
      <c r="F61" s="12"/>
      <c r="G61" s="12"/>
      <c r="H61" s="12"/>
      <c r="I61" s="12"/>
      <c r="J61" s="12"/>
      <c r="K61" s="12"/>
      <c r="L61" s="12"/>
      <c r="M61" s="12"/>
      <c r="N61" s="12"/>
      <c r="O61" s="12"/>
      <c r="P61" s="12"/>
      <c r="Q61" s="12"/>
      <c r="R61" s="12"/>
      <c r="S61" s="12"/>
      <c r="T61" s="12"/>
      <c r="U61" s="12"/>
      <c r="Y61" s="12"/>
      <c r="Z61" s="12"/>
      <c r="AA61" s="12"/>
      <c r="AB61" s="12"/>
      <c r="AC61" s="12"/>
      <c r="AD61" s="12"/>
      <c r="AE61" s="12"/>
      <c r="AF61" s="12"/>
      <c r="AG61" s="12"/>
      <c r="AH61" s="12"/>
      <c r="AI61" s="12"/>
      <c r="AJ61" s="12"/>
      <c r="AK61" s="12"/>
      <c r="AL61" s="12"/>
      <c r="AM61" s="12"/>
      <c r="AN61" s="12"/>
      <c r="AO61" s="12"/>
      <c r="AP61" s="12"/>
      <c r="AQ61" s="12"/>
      <c r="AR61" s="12"/>
      <c r="AS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CC61" s="12"/>
      <c r="CD61" s="12"/>
      <c r="CE61" s="12"/>
      <c r="CF61" s="12"/>
      <c r="CG61" s="12"/>
      <c r="CH61" s="12"/>
      <c r="CI61" s="12"/>
      <c r="CJ61" s="12"/>
    </row>
    <row r="62" spans="1:88" x14ac:dyDescent="0.15">
      <c r="A62" s="271" t="s">
        <v>146</v>
      </c>
      <c r="E62" s="12"/>
      <c r="F62" s="12"/>
      <c r="G62" s="12"/>
      <c r="H62" s="12"/>
      <c r="I62" s="12"/>
      <c r="J62" s="12"/>
      <c r="K62" s="12"/>
      <c r="L62" s="12"/>
      <c r="M62" s="12"/>
      <c r="N62" s="12"/>
      <c r="O62" s="12"/>
      <c r="P62" s="12"/>
      <c r="Q62" s="12"/>
      <c r="R62" s="12"/>
      <c r="S62" s="12"/>
      <c r="T62" s="12"/>
      <c r="U62" s="12"/>
      <c r="Y62" s="12"/>
      <c r="Z62" s="12"/>
      <c r="AA62" s="12"/>
      <c r="AB62" s="12"/>
      <c r="AC62" s="12"/>
      <c r="AD62" s="12"/>
      <c r="AE62" s="12"/>
      <c r="AF62" s="12"/>
      <c r="AG62" s="12"/>
      <c r="AH62" s="12"/>
      <c r="AI62" s="12"/>
      <c r="AJ62" s="12"/>
      <c r="AK62" s="12"/>
      <c r="AL62" s="12"/>
      <c r="AM62" s="12"/>
      <c r="AN62" s="12"/>
      <c r="AO62" s="12"/>
      <c r="AP62" s="12"/>
      <c r="AQ62" s="12"/>
      <c r="AR62" s="12"/>
      <c r="AS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CC62" s="12"/>
      <c r="CD62" s="12"/>
      <c r="CE62" s="12"/>
      <c r="CF62" s="12"/>
      <c r="CG62" s="12"/>
      <c r="CH62" s="12"/>
      <c r="CI62" s="12"/>
      <c r="CJ62" s="12"/>
    </row>
    <row r="63" spans="1:88" x14ac:dyDescent="0.15">
      <c r="B63" s="271" t="s">
        <v>147</v>
      </c>
    </row>
    <row r="64" spans="1:88" x14ac:dyDescent="0.15">
      <c r="B64" s="3"/>
      <c r="C64" s="78" t="s">
        <v>137</v>
      </c>
      <c r="E64" s="5">
        <f>'Staffing Plan'!F6</f>
        <v>1</v>
      </c>
      <c r="F64" s="5">
        <f>'Staffing Plan'!G6</f>
        <v>1</v>
      </c>
      <c r="G64" s="5">
        <f>'Staffing Plan'!H6</f>
        <v>1</v>
      </c>
      <c r="H64" s="5">
        <f>'Staffing Plan'!I6</f>
        <v>1</v>
      </c>
      <c r="I64" s="5">
        <f>'Staffing Plan'!J6</f>
        <v>1</v>
      </c>
      <c r="J64" s="5">
        <f>'Staffing Plan'!K6</f>
        <v>1</v>
      </c>
      <c r="K64" s="5">
        <f>'Staffing Plan'!L6</f>
        <v>1</v>
      </c>
      <c r="L64" s="5">
        <f>'Staffing Plan'!M6</f>
        <v>1</v>
      </c>
      <c r="M64" s="5">
        <f>'Staffing Plan'!N6</f>
        <v>1</v>
      </c>
      <c r="N64" s="5">
        <f>'Staffing Plan'!O6</f>
        <v>1</v>
      </c>
      <c r="O64" s="5">
        <f>'Staffing Plan'!P6</f>
        <v>1</v>
      </c>
      <c r="P64" s="5">
        <f>'Staffing Plan'!Q6</f>
        <v>1</v>
      </c>
      <c r="Q64" s="5">
        <f>'Staffing Plan'!R6</f>
        <v>1</v>
      </c>
      <c r="R64" s="5">
        <f>'Staffing Plan'!S6</f>
        <v>1</v>
      </c>
      <c r="S64" s="5">
        <f>'Staffing Plan'!T6</f>
        <v>1</v>
      </c>
      <c r="T64" s="5">
        <f>'Staffing Plan'!U6</f>
        <v>1</v>
      </c>
      <c r="U64" s="5">
        <f>'Staffing Plan'!U6</f>
        <v>1</v>
      </c>
      <c r="V64" s="5">
        <f>'Staffing Plan'!W6</f>
        <v>1</v>
      </c>
      <c r="W64" s="5">
        <f>'Staffing Plan'!X6</f>
        <v>1</v>
      </c>
      <c r="X64" s="5">
        <f>'Staffing Plan'!Y6</f>
        <v>1</v>
      </c>
      <c r="Y64" s="5">
        <v>1</v>
      </c>
      <c r="Z64" s="5">
        <v>1</v>
      </c>
      <c r="AA64" s="5">
        <v>1</v>
      </c>
      <c r="AB64" s="5">
        <v>1</v>
      </c>
      <c r="AC64" s="5">
        <v>1</v>
      </c>
      <c r="AD64" s="5">
        <v>1</v>
      </c>
      <c r="AE64" s="5">
        <v>1</v>
      </c>
      <c r="AF64" s="5">
        <v>1</v>
      </c>
      <c r="AG64" s="5">
        <f>'Staffing Plan'!AH6</f>
        <v>1</v>
      </c>
      <c r="AH64" s="5">
        <f>'Staffing Plan'!AI6</f>
        <v>1</v>
      </c>
      <c r="AI64" s="5">
        <f>'Staffing Plan'!AJ6</f>
        <v>1</v>
      </c>
      <c r="AJ64" s="5">
        <f>'Staffing Plan'!AK6</f>
        <v>1</v>
      </c>
      <c r="AK64" s="5">
        <f>'Staffing Plan'!AL6</f>
        <v>1</v>
      </c>
      <c r="AL64" s="5">
        <f>'Staffing Plan'!AM6</f>
        <v>1</v>
      </c>
      <c r="AM64" s="5">
        <f>'Staffing Plan'!AN6</f>
        <v>1</v>
      </c>
      <c r="AN64" s="5">
        <f>'Staffing Plan'!AO6</f>
        <v>1</v>
      </c>
      <c r="AO64" s="5">
        <f>'Staffing Plan'!AP6</f>
        <v>1</v>
      </c>
      <c r="AP64" s="5">
        <f>'Staffing Plan'!AQ6</f>
        <v>1</v>
      </c>
      <c r="AQ64" s="5">
        <f>'Staffing Plan'!AR6</f>
        <v>1</v>
      </c>
      <c r="AR64" s="5">
        <f>'Staffing Plan'!AS6</f>
        <v>1</v>
      </c>
      <c r="AS64" s="5">
        <f>'Staffing Plan'!AS6</f>
        <v>1</v>
      </c>
      <c r="AT64" s="5">
        <f>'Staffing Plan'!AU6</f>
        <v>1</v>
      </c>
      <c r="AU64" s="5">
        <f>'Staffing Plan'!AV6</f>
        <v>1</v>
      </c>
      <c r="AV64" s="5">
        <f>'Staffing Plan'!AW6</f>
        <v>1</v>
      </c>
      <c r="AW64" s="5">
        <v>1</v>
      </c>
      <c r="AX64" s="5">
        <v>1</v>
      </c>
      <c r="AY64" s="5">
        <v>1</v>
      </c>
      <c r="AZ64" s="5">
        <v>1</v>
      </c>
      <c r="BA64" s="5">
        <v>1</v>
      </c>
      <c r="BB64" s="5">
        <v>1</v>
      </c>
      <c r="BC64" s="5">
        <v>1</v>
      </c>
      <c r="BD64" s="5">
        <v>1</v>
      </c>
      <c r="BE64" s="5">
        <v>1</v>
      </c>
      <c r="BF64" s="5">
        <v>1</v>
      </c>
      <c r="BG64" s="5">
        <v>1</v>
      </c>
      <c r="BH64" s="5">
        <v>1</v>
      </c>
      <c r="BI64" s="5">
        <v>1</v>
      </c>
      <c r="BJ64" s="5">
        <v>1</v>
      </c>
      <c r="BK64" s="5">
        <v>1</v>
      </c>
      <c r="BL64" s="5">
        <v>1</v>
      </c>
      <c r="BM64" s="5">
        <f>'Staffing Plan'!BN6</f>
        <v>1</v>
      </c>
      <c r="BN64" s="5">
        <f>'Staffing Plan'!BO6</f>
        <v>1</v>
      </c>
      <c r="BO64" s="5">
        <f>'Staffing Plan'!BP6</f>
        <v>1</v>
      </c>
      <c r="BP64" s="5">
        <f>'Staffing Plan'!BQ6</f>
        <v>1</v>
      </c>
      <c r="BQ64" s="5">
        <f>'Staffing Plan'!BR6</f>
        <v>1</v>
      </c>
      <c r="BR64" s="5">
        <f>'Staffing Plan'!BS6</f>
        <v>1</v>
      </c>
      <c r="BS64" s="5">
        <f>'Staffing Plan'!BT6</f>
        <v>1</v>
      </c>
      <c r="BT64" s="5">
        <f>'Staffing Plan'!BU6</f>
        <v>1</v>
      </c>
      <c r="BU64" s="5">
        <f>'Staffing Plan'!BV6</f>
        <v>1</v>
      </c>
      <c r="BV64" s="5">
        <f>'Staffing Plan'!BW6</f>
        <v>1</v>
      </c>
      <c r="BW64" s="5">
        <f>'Staffing Plan'!BX6</f>
        <v>1</v>
      </c>
      <c r="BX64" s="5">
        <f>'Staffing Plan'!BY6</f>
        <v>1</v>
      </c>
      <c r="BY64" s="5">
        <f>'Staffing Plan'!BY6</f>
        <v>1</v>
      </c>
      <c r="BZ64" s="5">
        <f>'Staffing Plan'!CA6</f>
        <v>1</v>
      </c>
      <c r="CA64" s="5">
        <f>'Staffing Plan'!CB6</f>
        <v>1</v>
      </c>
      <c r="CB64" s="5">
        <f>'Staffing Plan'!CC6</f>
        <v>1</v>
      </c>
      <c r="CC64" s="5">
        <v>1</v>
      </c>
      <c r="CD64" s="5">
        <v>1</v>
      </c>
      <c r="CE64" s="5">
        <v>1</v>
      </c>
      <c r="CF64" s="5">
        <v>1</v>
      </c>
    </row>
    <row r="65" spans="1:88" x14ac:dyDescent="0.15">
      <c r="B65" s="3"/>
      <c r="C65" s="78" t="s">
        <v>142</v>
      </c>
      <c r="E65" s="5">
        <f>'Staffing Plan'!F7</f>
        <v>1</v>
      </c>
      <c r="F65" s="5">
        <f>'Staffing Plan'!G7</f>
        <v>1</v>
      </c>
      <c r="G65" s="5">
        <f>'Staffing Plan'!H7</f>
        <v>1</v>
      </c>
      <c r="H65" s="5">
        <f>'Staffing Plan'!I7</f>
        <v>1</v>
      </c>
      <c r="I65" s="5">
        <f>'Staffing Plan'!J7</f>
        <v>1</v>
      </c>
      <c r="J65" s="5">
        <f>'Staffing Plan'!K7</f>
        <v>1</v>
      </c>
      <c r="K65" s="5">
        <f>'Staffing Plan'!L7</f>
        <v>1</v>
      </c>
      <c r="L65" s="5">
        <f>'Staffing Plan'!M7</f>
        <v>1</v>
      </c>
      <c r="M65" s="5">
        <f>'Staffing Plan'!N7</f>
        <v>1</v>
      </c>
      <c r="N65" s="5">
        <f>'Staffing Plan'!O7</f>
        <v>1</v>
      </c>
      <c r="O65" s="5">
        <f>'Staffing Plan'!P7</f>
        <v>1</v>
      </c>
      <c r="P65" s="5">
        <f>'Staffing Plan'!Q7</f>
        <v>1</v>
      </c>
      <c r="Q65" s="5">
        <f>'Staffing Plan'!R7</f>
        <v>1</v>
      </c>
      <c r="R65" s="5">
        <f>'Staffing Plan'!S7</f>
        <v>1</v>
      </c>
      <c r="S65" s="5">
        <f>'Staffing Plan'!T7</f>
        <v>1</v>
      </c>
      <c r="T65" s="5">
        <f>'Staffing Plan'!U7</f>
        <v>1</v>
      </c>
      <c r="U65" s="5">
        <f>'Staffing Plan'!U7</f>
        <v>1</v>
      </c>
      <c r="V65" s="5">
        <f>'Staffing Plan'!W7</f>
        <v>1</v>
      </c>
      <c r="W65" s="5">
        <f>'Staffing Plan'!X7</f>
        <v>1</v>
      </c>
      <c r="X65" s="5">
        <f>'Staffing Plan'!Y7</f>
        <v>1</v>
      </c>
      <c r="Y65" s="5">
        <v>5</v>
      </c>
      <c r="Z65" s="5">
        <v>5</v>
      </c>
      <c r="AA65" s="5">
        <v>5</v>
      </c>
      <c r="AB65" s="5">
        <v>5</v>
      </c>
      <c r="AC65" s="5">
        <v>5</v>
      </c>
      <c r="AD65" s="5">
        <v>5</v>
      </c>
      <c r="AE65" s="5">
        <v>5</v>
      </c>
      <c r="AF65" s="5">
        <v>5</v>
      </c>
      <c r="AG65" s="5">
        <f>'Staffing Plan'!AH7</f>
        <v>1</v>
      </c>
      <c r="AH65" s="5">
        <f>'Staffing Plan'!AI7</f>
        <v>1</v>
      </c>
      <c r="AI65" s="5">
        <f>'Staffing Plan'!AJ7</f>
        <v>1</v>
      </c>
      <c r="AJ65" s="5">
        <f>'Staffing Plan'!AK7</f>
        <v>1</v>
      </c>
      <c r="AK65" s="5">
        <f>'Staffing Plan'!AL7</f>
        <v>1</v>
      </c>
      <c r="AL65" s="5">
        <f>'Staffing Plan'!AM7</f>
        <v>1</v>
      </c>
      <c r="AM65" s="5">
        <f>'Staffing Plan'!AN7</f>
        <v>1</v>
      </c>
      <c r="AN65" s="5">
        <f>'Staffing Plan'!AO7</f>
        <v>1</v>
      </c>
      <c r="AO65" s="5">
        <f>'Staffing Plan'!AP7</f>
        <v>1</v>
      </c>
      <c r="AP65" s="5">
        <f>'Staffing Plan'!AQ7</f>
        <v>1</v>
      </c>
      <c r="AQ65" s="5">
        <f>'Staffing Plan'!AR7</f>
        <v>1</v>
      </c>
      <c r="AR65" s="5">
        <f>'Staffing Plan'!AS7</f>
        <v>1</v>
      </c>
      <c r="AS65" s="5">
        <f>'Staffing Plan'!AS7</f>
        <v>1</v>
      </c>
      <c r="AT65" s="5">
        <f>'Staffing Plan'!AU7</f>
        <v>1</v>
      </c>
      <c r="AU65" s="5">
        <f>'Staffing Plan'!AV7</f>
        <v>1</v>
      </c>
      <c r="AV65" s="5">
        <f>'Staffing Plan'!AW7</f>
        <v>1</v>
      </c>
      <c r="AW65" s="5">
        <v>5</v>
      </c>
      <c r="AX65" s="5">
        <v>5</v>
      </c>
      <c r="AY65" s="5">
        <v>5</v>
      </c>
      <c r="AZ65" s="5">
        <v>5</v>
      </c>
      <c r="BA65" s="5">
        <v>5</v>
      </c>
      <c r="BB65" s="5">
        <v>5</v>
      </c>
      <c r="BC65" s="5">
        <v>5</v>
      </c>
      <c r="BD65" s="5">
        <v>5</v>
      </c>
      <c r="BE65" s="5">
        <v>5</v>
      </c>
      <c r="BF65" s="5">
        <v>5</v>
      </c>
      <c r="BG65" s="5">
        <v>5</v>
      </c>
      <c r="BH65" s="5">
        <v>5</v>
      </c>
      <c r="BI65" s="5">
        <v>5</v>
      </c>
      <c r="BJ65" s="5">
        <v>5</v>
      </c>
      <c r="BK65" s="5">
        <v>5</v>
      </c>
      <c r="BL65" s="5">
        <v>5</v>
      </c>
      <c r="BM65" s="5">
        <f>'Staffing Plan'!BN7</f>
        <v>1</v>
      </c>
      <c r="BN65" s="5">
        <f>'Staffing Plan'!BO7</f>
        <v>1</v>
      </c>
      <c r="BO65" s="5">
        <f>'Staffing Plan'!BP7</f>
        <v>1</v>
      </c>
      <c r="BP65" s="5">
        <f>'Staffing Plan'!BQ7</f>
        <v>1</v>
      </c>
      <c r="BQ65" s="5">
        <f>'Staffing Plan'!BR7</f>
        <v>1</v>
      </c>
      <c r="BR65" s="5">
        <f>'Staffing Plan'!BS7</f>
        <v>1</v>
      </c>
      <c r="BS65" s="5">
        <f>'Staffing Plan'!BT7</f>
        <v>1</v>
      </c>
      <c r="BT65" s="5">
        <f>'Staffing Plan'!BU7</f>
        <v>1</v>
      </c>
      <c r="BU65" s="5">
        <f>'Staffing Plan'!BV7</f>
        <v>1</v>
      </c>
      <c r="BV65" s="5">
        <f>'Staffing Plan'!BW7</f>
        <v>1</v>
      </c>
      <c r="BW65" s="5">
        <f>'Staffing Plan'!BX7</f>
        <v>1</v>
      </c>
      <c r="BX65" s="5">
        <f>'Staffing Plan'!BY7</f>
        <v>1</v>
      </c>
      <c r="BY65" s="5">
        <f>'Staffing Plan'!BY7</f>
        <v>1</v>
      </c>
      <c r="BZ65" s="5">
        <f>'Staffing Plan'!CA7</f>
        <v>1</v>
      </c>
      <c r="CA65" s="5">
        <f>'Staffing Plan'!CB7</f>
        <v>1</v>
      </c>
      <c r="CB65" s="5">
        <f>'Staffing Plan'!CC7</f>
        <v>1</v>
      </c>
      <c r="CC65" s="5">
        <v>5</v>
      </c>
      <c r="CD65" s="5">
        <v>5</v>
      </c>
      <c r="CE65" s="5">
        <v>5</v>
      </c>
      <c r="CF65" s="5">
        <v>5</v>
      </c>
    </row>
    <row r="66" spans="1:88" x14ac:dyDescent="0.15">
      <c r="B66" s="3"/>
      <c r="C66" s="78" t="s">
        <v>138</v>
      </c>
      <c r="E66" s="5">
        <f>'Staffing Plan'!F9</f>
        <v>0</v>
      </c>
      <c r="F66" s="5">
        <f>'Staffing Plan'!G9</f>
        <v>0</v>
      </c>
      <c r="G66" s="5">
        <f>'Staffing Plan'!H9</f>
        <v>0</v>
      </c>
      <c r="H66" s="5">
        <f>'Staffing Plan'!I9</f>
        <v>0</v>
      </c>
      <c r="I66" s="5">
        <f>'Staffing Plan'!J9</f>
        <v>0</v>
      </c>
      <c r="J66" s="5">
        <f>'Staffing Plan'!K9</f>
        <v>0</v>
      </c>
      <c r="K66" s="5">
        <f>'Staffing Plan'!L9</f>
        <v>0</v>
      </c>
      <c r="L66" s="5">
        <f>'Staffing Plan'!M9</f>
        <v>0</v>
      </c>
      <c r="M66" s="5">
        <f>'Staffing Plan'!N9</f>
        <v>1</v>
      </c>
      <c r="N66" s="5">
        <f>'Staffing Plan'!O9</f>
        <v>1</v>
      </c>
      <c r="O66" s="5">
        <f>'Staffing Plan'!P9</f>
        <v>1</v>
      </c>
      <c r="P66" s="5">
        <f>'Staffing Plan'!Q9</f>
        <v>1</v>
      </c>
      <c r="Q66" s="5">
        <f>'Staffing Plan'!R9</f>
        <v>1</v>
      </c>
      <c r="R66" s="5">
        <f>'Staffing Plan'!S9</f>
        <v>1</v>
      </c>
      <c r="S66" s="5">
        <f>'Staffing Plan'!T9</f>
        <v>1</v>
      </c>
      <c r="T66" s="5">
        <f>'Staffing Plan'!U9</f>
        <v>1</v>
      </c>
      <c r="U66" s="5">
        <f>'Staffing Plan'!U9</f>
        <v>1</v>
      </c>
      <c r="V66" s="5">
        <f>'Staffing Plan'!W9</f>
        <v>1</v>
      </c>
      <c r="W66" s="5">
        <f>'Staffing Plan'!X9</f>
        <v>1</v>
      </c>
      <c r="X66" s="5">
        <f>'Staffing Plan'!Y9</f>
        <v>1</v>
      </c>
      <c r="Y66" s="5">
        <v>5</v>
      </c>
      <c r="Z66" s="5">
        <v>25</v>
      </c>
      <c r="AA66" s="5">
        <v>25</v>
      </c>
      <c r="AB66" s="5">
        <v>25</v>
      </c>
      <c r="AC66" s="5">
        <v>5</v>
      </c>
      <c r="AD66" s="5">
        <v>25</v>
      </c>
      <c r="AE66" s="5">
        <v>25</v>
      </c>
      <c r="AF66" s="5">
        <v>25</v>
      </c>
      <c r="AG66" s="5">
        <f>'Staffing Plan'!AH9</f>
        <v>1</v>
      </c>
      <c r="AH66" s="5">
        <f>'Staffing Plan'!AI9</f>
        <v>1</v>
      </c>
      <c r="AI66" s="5">
        <f>'Staffing Plan'!AJ9</f>
        <v>1</v>
      </c>
      <c r="AJ66" s="5">
        <f>'Staffing Plan'!AK9</f>
        <v>1</v>
      </c>
      <c r="AK66" s="5">
        <f>'Staffing Plan'!AL9</f>
        <v>1</v>
      </c>
      <c r="AL66" s="5">
        <f>'Staffing Plan'!AM9</f>
        <v>1</v>
      </c>
      <c r="AM66" s="5">
        <f>'Staffing Plan'!AN9</f>
        <v>1</v>
      </c>
      <c r="AN66" s="5">
        <f>'Staffing Plan'!AO9</f>
        <v>1</v>
      </c>
      <c r="AO66" s="5">
        <f>'Staffing Plan'!AP9</f>
        <v>1</v>
      </c>
      <c r="AP66" s="5">
        <f>'Staffing Plan'!AQ9</f>
        <v>1</v>
      </c>
      <c r="AQ66" s="5">
        <f>'Staffing Plan'!AR9</f>
        <v>1</v>
      </c>
      <c r="AR66" s="5">
        <f>'Staffing Plan'!AS9</f>
        <v>1</v>
      </c>
      <c r="AS66" s="5">
        <f>'Staffing Plan'!AS9</f>
        <v>1</v>
      </c>
      <c r="AT66" s="5">
        <f>'Staffing Plan'!AU9</f>
        <v>1</v>
      </c>
      <c r="AU66" s="5">
        <f>'Staffing Plan'!AV9</f>
        <v>1</v>
      </c>
      <c r="AV66" s="5">
        <f>'Staffing Plan'!AW9</f>
        <v>1</v>
      </c>
      <c r="AW66" s="5">
        <v>5</v>
      </c>
      <c r="AX66" s="5">
        <v>25</v>
      </c>
      <c r="AY66" s="5">
        <v>25</v>
      </c>
      <c r="AZ66" s="5">
        <v>25</v>
      </c>
      <c r="BA66" s="5">
        <v>5</v>
      </c>
      <c r="BB66" s="5">
        <v>25</v>
      </c>
      <c r="BC66" s="5">
        <v>25</v>
      </c>
      <c r="BD66" s="5">
        <v>25</v>
      </c>
      <c r="BE66" s="5">
        <v>5</v>
      </c>
      <c r="BF66" s="5">
        <v>25</v>
      </c>
      <c r="BG66" s="5">
        <v>25</v>
      </c>
      <c r="BH66" s="5">
        <v>25</v>
      </c>
      <c r="BI66" s="5">
        <v>5</v>
      </c>
      <c r="BJ66" s="5">
        <v>25</v>
      </c>
      <c r="BK66" s="5">
        <v>25</v>
      </c>
      <c r="BL66" s="5">
        <v>25</v>
      </c>
      <c r="BM66" s="5">
        <f>'Staffing Plan'!BN9</f>
        <v>1</v>
      </c>
      <c r="BN66" s="5">
        <f>'Staffing Plan'!BO9</f>
        <v>1</v>
      </c>
      <c r="BO66" s="5">
        <f>'Staffing Plan'!BP9</f>
        <v>1</v>
      </c>
      <c r="BP66" s="5">
        <f>'Staffing Plan'!BQ9</f>
        <v>1</v>
      </c>
      <c r="BQ66" s="5">
        <f>'Staffing Plan'!BR9</f>
        <v>1</v>
      </c>
      <c r="BR66" s="5">
        <f>'Staffing Plan'!BS9</f>
        <v>1</v>
      </c>
      <c r="BS66" s="5">
        <f>'Staffing Plan'!BT9</f>
        <v>1</v>
      </c>
      <c r="BT66" s="5">
        <f>'Staffing Plan'!BU9</f>
        <v>1</v>
      </c>
      <c r="BU66" s="5">
        <f>'Staffing Plan'!BV9</f>
        <v>1</v>
      </c>
      <c r="BV66" s="5">
        <f>'Staffing Plan'!BW9</f>
        <v>1</v>
      </c>
      <c r="BW66" s="5">
        <f>'Staffing Plan'!BX9</f>
        <v>1</v>
      </c>
      <c r="BX66" s="5">
        <f>'Staffing Plan'!BY9</f>
        <v>1</v>
      </c>
      <c r="BY66" s="5">
        <f>'Staffing Plan'!BY9</f>
        <v>1</v>
      </c>
      <c r="BZ66" s="5">
        <f>'Staffing Plan'!CA9</f>
        <v>1</v>
      </c>
      <c r="CA66" s="5">
        <f>'Staffing Plan'!CB9</f>
        <v>1</v>
      </c>
      <c r="CB66" s="5">
        <f>'Staffing Plan'!CC9</f>
        <v>1</v>
      </c>
      <c r="CC66" s="5">
        <v>5</v>
      </c>
      <c r="CD66" s="5">
        <v>25</v>
      </c>
      <c r="CE66" s="5">
        <v>25</v>
      </c>
      <c r="CF66" s="5">
        <v>25</v>
      </c>
    </row>
    <row r="67" spans="1:88" x14ac:dyDescent="0.15">
      <c r="B67" s="3"/>
      <c r="C67" s="78" t="s">
        <v>139</v>
      </c>
      <c r="E67" s="5">
        <f>'Staffing Plan'!F10</f>
        <v>0</v>
      </c>
      <c r="F67" s="5">
        <f>'Staffing Plan'!G10</f>
        <v>0</v>
      </c>
      <c r="G67" s="5">
        <f>'Staffing Plan'!H10</f>
        <v>0</v>
      </c>
      <c r="H67" s="5">
        <f>'Staffing Plan'!I10</f>
        <v>0</v>
      </c>
      <c r="I67" s="5">
        <f>'Staffing Plan'!J10</f>
        <v>0</v>
      </c>
      <c r="J67" s="5">
        <f>'Staffing Plan'!K10</f>
        <v>0</v>
      </c>
      <c r="K67" s="5">
        <f>'Staffing Plan'!L10</f>
        <v>0</v>
      </c>
      <c r="L67" s="5">
        <f>'Staffing Plan'!M10</f>
        <v>0</v>
      </c>
      <c r="M67" s="5">
        <f>'Staffing Plan'!N10</f>
        <v>1</v>
      </c>
      <c r="N67" s="5">
        <f>'Staffing Plan'!O10</f>
        <v>1</v>
      </c>
      <c r="O67" s="5">
        <f>'Staffing Plan'!P10</f>
        <v>1</v>
      </c>
      <c r="P67" s="5">
        <f>'Staffing Plan'!Q10</f>
        <v>1</v>
      </c>
      <c r="Q67" s="5">
        <f>'Staffing Plan'!R10</f>
        <v>1</v>
      </c>
      <c r="R67" s="5">
        <f>'Staffing Plan'!S10</f>
        <v>1</v>
      </c>
      <c r="S67" s="5">
        <f>'Staffing Plan'!T10</f>
        <v>1</v>
      </c>
      <c r="T67" s="5">
        <f>'Staffing Plan'!U10</f>
        <v>1</v>
      </c>
      <c r="U67" s="5">
        <f>'Staffing Plan'!U10</f>
        <v>1</v>
      </c>
      <c r="V67" s="5">
        <f>'Staffing Plan'!W10</f>
        <v>1</v>
      </c>
      <c r="W67" s="5">
        <f>'Staffing Plan'!X10</f>
        <v>1</v>
      </c>
      <c r="X67" s="5">
        <f>'Staffing Plan'!Y10</f>
        <v>1</v>
      </c>
      <c r="Y67" s="5">
        <v>5</v>
      </c>
      <c r="Z67" s="5">
        <v>5</v>
      </c>
      <c r="AA67" s="5">
        <v>5</v>
      </c>
      <c r="AB67" s="5">
        <v>5</v>
      </c>
      <c r="AC67" s="5">
        <v>5</v>
      </c>
      <c r="AD67" s="5">
        <v>5</v>
      </c>
      <c r="AE67" s="5">
        <v>5</v>
      </c>
      <c r="AF67" s="5">
        <v>5</v>
      </c>
      <c r="AG67" s="5">
        <f>'Staffing Plan'!AH10</f>
        <v>1</v>
      </c>
      <c r="AH67" s="5">
        <f>'Staffing Plan'!AI10</f>
        <v>1</v>
      </c>
      <c r="AI67" s="5">
        <f>'Staffing Plan'!AJ10</f>
        <v>1</v>
      </c>
      <c r="AJ67" s="5">
        <f>'Staffing Plan'!AK10</f>
        <v>1</v>
      </c>
      <c r="AK67" s="5">
        <f>'Staffing Plan'!AL10</f>
        <v>1</v>
      </c>
      <c r="AL67" s="5">
        <f>'Staffing Plan'!AM10</f>
        <v>1</v>
      </c>
      <c r="AM67" s="5">
        <f>'Staffing Plan'!AN10</f>
        <v>1</v>
      </c>
      <c r="AN67" s="5">
        <f>'Staffing Plan'!AO10</f>
        <v>1</v>
      </c>
      <c r="AO67" s="5">
        <f>'Staffing Plan'!AP10</f>
        <v>1</v>
      </c>
      <c r="AP67" s="5">
        <f>'Staffing Plan'!AQ10</f>
        <v>1</v>
      </c>
      <c r="AQ67" s="5">
        <f>'Staffing Plan'!AR10</f>
        <v>1</v>
      </c>
      <c r="AR67" s="5">
        <f>'Staffing Plan'!AS10</f>
        <v>1</v>
      </c>
      <c r="AS67" s="5">
        <f>'Staffing Plan'!AS10</f>
        <v>1</v>
      </c>
      <c r="AT67" s="5">
        <f>'Staffing Plan'!AU10</f>
        <v>1</v>
      </c>
      <c r="AU67" s="5">
        <f>'Staffing Plan'!AV10</f>
        <v>1</v>
      </c>
      <c r="AV67" s="5">
        <f>'Staffing Plan'!AW10</f>
        <v>1</v>
      </c>
      <c r="AW67" s="5">
        <v>5</v>
      </c>
      <c r="AX67" s="5">
        <v>5</v>
      </c>
      <c r="AY67" s="5">
        <v>5</v>
      </c>
      <c r="AZ67" s="5">
        <v>5</v>
      </c>
      <c r="BA67" s="5">
        <v>5</v>
      </c>
      <c r="BB67" s="5">
        <v>5</v>
      </c>
      <c r="BC67" s="5">
        <v>5</v>
      </c>
      <c r="BD67" s="5">
        <v>5</v>
      </c>
      <c r="BE67" s="5">
        <v>5</v>
      </c>
      <c r="BF67" s="5">
        <v>5</v>
      </c>
      <c r="BG67" s="5">
        <v>5</v>
      </c>
      <c r="BH67" s="5">
        <v>5</v>
      </c>
      <c r="BI67" s="5">
        <v>5</v>
      </c>
      <c r="BJ67" s="5">
        <v>5</v>
      </c>
      <c r="BK67" s="5">
        <v>5</v>
      </c>
      <c r="BL67" s="5">
        <v>5</v>
      </c>
      <c r="BM67" s="5">
        <f>'Staffing Plan'!BN10</f>
        <v>1</v>
      </c>
      <c r="BN67" s="5">
        <f>'Staffing Plan'!BO10</f>
        <v>1</v>
      </c>
      <c r="BO67" s="5">
        <f>'Staffing Plan'!BP10</f>
        <v>1</v>
      </c>
      <c r="BP67" s="5">
        <f>'Staffing Plan'!BQ10</f>
        <v>1</v>
      </c>
      <c r="BQ67" s="5">
        <f>'Staffing Plan'!BR10</f>
        <v>1</v>
      </c>
      <c r="BR67" s="5">
        <f>'Staffing Plan'!BS10</f>
        <v>1</v>
      </c>
      <c r="BS67" s="5">
        <f>'Staffing Plan'!BT10</f>
        <v>1</v>
      </c>
      <c r="BT67" s="5">
        <f>'Staffing Plan'!BU10</f>
        <v>1</v>
      </c>
      <c r="BU67" s="5">
        <f>'Staffing Plan'!BV10</f>
        <v>1</v>
      </c>
      <c r="BV67" s="5">
        <f>'Staffing Plan'!BW10</f>
        <v>1</v>
      </c>
      <c r="BW67" s="5">
        <f>'Staffing Plan'!BX10</f>
        <v>1</v>
      </c>
      <c r="BX67" s="5">
        <f>'Staffing Plan'!BY10</f>
        <v>1</v>
      </c>
      <c r="BY67" s="5">
        <f>'Staffing Plan'!BY10</f>
        <v>1</v>
      </c>
      <c r="BZ67" s="5">
        <f>'Staffing Plan'!CA10</f>
        <v>1</v>
      </c>
      <c r="CA67" s="5">
        <f>'Staffing Plan'!CB10</f>
        <v>1</v>
      </c>
      <c r="CB67" s="5">
        <f>'Staffing Plan'!CC10</f>
        <v>1</v>
      </c>
      <c r="CC67" s="5">
        <v>5</v>
      </c>
      <c r="CD67" s="5">
        <v>5</v>
      </c>
      <c r="CE67" s="5">
        <v>5</v>
      </c>
      <c r="CF67" s="5">
        <v>5</v>
      </c>
    </row>
    <row r="68" spans="1:88" x14ac:dyDescent="0.15">
      <c r="B68" s="3"/>
      <c r="C68" s="78" t="s">
        <v>141</v>
      </c>
      <c r="E68" s="5">
        <f>'Staffing Plan'!F11</f>
        <v>0</v>
      </c>
      <c r="F68" s="5">
        <f>'Staffing Plan'!G11</f>
        <v>0</v>
      </c>
      <c r="G68" s="5">
        <f>'Staffing Plan'!H11</f>
        <v>0</v>
      </c>
      <c r="H68" s="5">
        <f>'Staffing Plan'!I11</f>
        <v>0</v>
      </c>
      <c r="I68" s="5">
        <f>'Staffing Plan'!J11</f>
        <v>1</v>
      </c>
      <c r="J68" s="5">
        <f>'Staffing Plan'!K11</f>
        <v>1</v>
      </c>
      <c r="K68" s="5">
        <f>'Staffing Plan'!L11</f>
        <v>1</v>
      </c>
      <c r="L68" s="5">
        <f>'Staffing Plan'!M11</f>
        <v>1</v>
      </c>
      <c r="M68" s="5">
        <f>'Staffing Plan'!N11</f>
        <v>3</v>
      </c>
      <c r="N68" s="5">
        <f>'Staffing Plan'!O11</f>
        <v>3</v>
      </c>
      <c r="O68" s="5">
        <f>'Staffing Plan'!P11</f>
        <v>3</v>
      </c>
      <c r="P68" s="5">
        <f>'Staffing Plan'!Q11</f>
        <v>3</v>
      </c>
      <c r="Q68" s="5">
        <f>'Staffing Plan'!R11</f>
        <v>5</v>
      </c>
      <c r="R68" s="5">
        <f>'Staffing Plan'!S11</f>
        <v>5</v>
      </c>
      <c r="S68" s="5">
        <f>'Staffing Plan'!T11</f>
        <v>5</v>
      </c>
      <c r="T68" s="5">
        <f>'Staffing Plan'!U11</f>
        <v>5</v>
      </c>
      <c r="U68" s="5">
        <f>'Staffing Plan'!U11</f>
        <v>5</v>
      </c>
      <c r="V68" s="5">
        <f>'Staffing Plan'!W11</f>
        <v>5</v>
      </c>
      <c r="W68" s="5">
        <f>'Staffing Plan'!X11</f>
        <v>5</v>
      </c>
      <c r="X68" s="5">
        <f>'Staffing Plan'!Y11</f>
        <v>5</v>
      </c>
      <c r="Y68" s="5">
        <v>4</v>
      </c>
      <c r="Z68" s="5">
        <v>4</v>
      </c>
      <c r="AA68" s="5">
        <v>4</v>
      </c>
      <c r="AB68" s="5">
        <v>4</v>
      </c>
      <c r="AC68" s="5">
        <v>4</v>
      </c>
      <c r="AD68" s="5">
        <v>4</v>
      </c>
      <c r="AE68" s="5">
        <v>4</v>
      </c>
      <c r="AF68" s="5">
        <v>4</v>
      </c>
      <c r="AG68" s="5">
        <f>'Staffing Plan'!AH11</f>
        <v>5</v>
      </c>
      <c r="AH68" s="5">
        <f>'Staffing Plan'!AI11</f>
        <v>5</v>
      </c>
      <c r="AI68" s="5">
        <f>'Staffing Plan'!AJ11</f>
        <v>5</v>
      </c>
      <c r="AJ68" s="5">
        <f>'Staffing Plan'!AK11</f>
        <v>5</v>
      </c>
      <c r="AK68" s="5">
        <f>'Staffing Plan'!AL11</f>
        <v>5</v>
      </c>
      <c r="AL68" s="5">
        <f>'Staffing Plan'!AM11</f>
        <v>5</v>
      </c>
      <c r="AM68" s="5">
        <f>'Staffing Plan'!AN11</f>
        <v>5</v>
      </c>
      <c r="AN68" s="5">
        <f>'Staffing Plan'!AO11</f>
        <v>5</v>
      </c>
      <c r="AO68" s="5">
        <f>'Staffing Plan'!AP11</f>
        <v>5</v>
      </c>
      <c r="AP68" s="5">
        <f>'Staffing Plan'!AQ11</f>
        <v>5</v>
      </c>
      <c r="AQ68" s="5">
        <f>'Staffing Plan'!AR11</f>
        <v>5</v>
      </c>
      <c r="AR68" s="5">
        <f>'Staffing Plan'!AS11</f>
        <v>5</v>
      </c>
      <c r="AS68" s="5">
        <f>'Staffing Plan'!AS11</f>
        <v>5</v>
      </c>
      <c r="AT68" s="5">
        <f>'Staffing Plan'!AU11</f>
        <v>5</v>
      </c>
      <c r="AU68" s="5">
        <f>'Staffing Plan'!AV11</f>
        <v>5</v>
      </c>
      <c r="AV68" s="5">
        <f>'Staffing Plan'!AW11</f>
        <v>5</v>
      </c>
      <c r="AW68" s="5">
        <v>4</v>
      </c>
      <c r="AX68" s="5">
        <v>4</v>
      </c>
      <c r="AY68" s="5">
        <v>4</v>
      </c>
      <c r="AZ68" s="5">
        <v>4</v>
      </c>
      <c r="BA68" s="5">
        <v>4</v>
      </c>
      <c r="BB68" s="5">
        <v>4</v>
      </c>
      <c r="BC68" s="5">
        <v>4</v>
      </c>
      <c r="BD68" s="5">
        <v>4</v>
      </c>
      <c r="BE68" s="5">
        <v>4</v>
      </c>
      <c r="BF68" s="5">
        <v>4</v>
      </c>
      <c r="BG68" s="5">
        <v>4</v>
      </c>
      <c r="BH68" s="5">
        <v>4</v>
      </c>
      <c r="BI68" s="5">
        <v>4</v>
      </c>
      <c r="BJ68" s="5">
        <v>4</v>
      </c>
      <c r="BK68" s="5">
        <v>4</v>
      </c>
      <c r="BL68" s="5">
        <v>4</v>
      </c>
      <c r="BM68" s="5">
        <f>'Staffing Plan'!BN11</f>
        <v>5</v>
      </c>
      <c r="BN68" s="5">
        <f>'Staffing Plan'!BO11</f>
        <v>5</v>
      </c>
      <c r="BO68" s="5">
        <f>'Staffing Plan'!BP11</f>
        <v>5</v>
      </c>
      <c r="BP68" s="5">
        <f>'Staffing Plan'!BQ11</f>
        <v>5</v>
      </c>
      <c r="BQ68" s="5">
        <f>'Staffing Plan'!BR11</f>
        <v>5</v>
      </c>
      <c r="BR68" s="5">
        <f>'Staffing Plan'!BS11</f>
        <v>5</v>
      </c>
      <c r="BS68" s="5">
        <f>'Staffing Plan'!BT11</f>
        <v>5</v>
      </c>
      <c r="BT68" s="5">
        <f>'Staffing Plan'!BU11</f>
        <v>5</v>
      </c>
      <c r="BU68" s="5">
        <f>'Staffing Plan'!BV11</f>
        <v>5</v>
      </c>
      <c r="BV68" s="5">
        <f>'Staffing Plan'!BW11</f>
        <v>5</v>
      </c>
      <c r="BW68" s="5">
        <f>'Staffing Plan'!BX11</f>
        <v>5</v>
      </c>
      <c r="BX68" s="5">
        <f>'Staffing Plan'!BY11</f>
        <v>5</v>
      </c>
      <c r="BY68" s="5">
        <f>'Staffing Plan'!BY11</f>
        <v>5</v>
      </c>
      <c r="BZ68" s="5">
        <f>'Staffing Plan'!CA11</f>
        <v>5</v>
      </c>
      <c r="CA68" s="5">
        <f>'Staffing Plan'!CB11</f>
        <v>5</v>
      </c>
      <c r="CB68" s="5">
        <f>'Staffing Plan'!CC11</f>
        <v>5</v>
      </c>
      <c r="CC68" s="5">
        <v>4</v>
      </c>
      <c r="CD68" s="5">
        <v>4</v>
      </c>
      <c r="CE68" s="5">
        <v>4</v>
      </c>
      <c r="CF68" s="5">
        <v>4</v>
      </c>
    </row>
    <row r="69" spans="1:88" x14ac:dyDescent="0.15">
      <c r="B69" s="3"/>
      <c r="C69" s="6" t="s">
        <v>104</v>
      </c>
      <c r="E69" s="272">
        <f t="shared" ref="E69:X69" si="145">SUM(E64:E68)</f>
        <v>2</v>
      </c>
      <c r="F69" s="272">
        <f t="shared" si="145"/>
        <v>2</v>
      </c>
      <c r="G69" s="272">
        <f t="shared" si="145"/>
        <v>2</v>
      </c>
      <c r="H69" s="272">
        <f t="shared" si="145"/>
        <v>2</v>
      </c>
      <c r="I69" s="272">
        <f t="shared" si="145"/>
        <v>3</v>
      </c>
      <c r="J69" s="272">
        <f t="shared" si="145"/>
        <v>3</v>
      </c>
      <c r="K69" s="272">
        <f t="shared" si="145"/>
        <v>3</v>
      </c>
      <c r="L69" s="272">
        <f t="shared" si="145"/>
        <v>3</v>
      </c>
      <c r="M69" s="272">
        <f t="shared" si="145"/>
        <v>7</v>
      </c>
      <c r="N69" s="272">
        <f t="shared" si="145"/>
        <v>7</v>
      </c>
      <c r="O69" s="272">
        <f t="shared" si="145"/>
        <v>7</v>
      </c>
      <c r="P69" s="272">
        <f t="shared" si="145"/>
        <v>7</v>
      </c>
      <c r="Q69" s="272">
        <f t="shared" si="145"/>
        <v>9</v>
      </c>
      <c r="R69" s="272">
        <f t="shared" si="145"/>
        <v>9</v>
      </c>
      <c r="S69" s="272">
        <f t="shared" si="145"/>
        <v>9</v>
      </c>
      <c r="T69" s="272">
        <f t="shared" si="145"/>
        <v>9</v>
      </c>
      <c r="U69" s="272">
        <f t="shared" si="145"/>
        <v>9</v>
      </c>
      <c r="V69" s="272">
        <f t="shared" si="145"/>
        <v>9</v>
      </c>
      <c r="W69" s="272">
        <f t="shared" si="145"/>
        <v>9</v>
      </c>
      <c r="X69" s="272">
        <f t="shared" si="145"/>
        <v>9</v>
      </c>
      <c r="Y69" s="272">
        <v>60</v>
      </c>
      <c r="Z69" s="272">
        <v>80</v>
      </c>
      <c r="AA69" s="272">
        <v>80</v>
      </c>
      <c r="AB69" s="272">
        <v>80</v>
      </c>
      <c r="AC69" s="272">
        <v>60</v>
      </c>
      <c r="AD69" s="272">
        <v>80</v>
      </c>
      <c r="AE69" s="272">
        <v>80</v>
      </c>
      <c r="AF69" s="272">
        <v>80</v>
      </c>
      <c r="AG69" s="272">
        <f t="shared" ref="AG69:AV69" si="146">SUM(AG64:AG68)</f>
        <v>9</v>
      </c>
      <c r="AH69" s="272">
        <f t="shared" si="146"/>
        <v>9</v>
      </c>
      <c r="AI69" s="272">
        <f t="shared" si="146"/>
        <v>9</v>
      </c>
      <c r="AJ69" s="272">
        <f t="shared" si="146"/>
        <v>9</v>
      </c>
      <c r="AK69" s="272">
        <f t="shared" si="146"/>
        <v>9</v>
      </c>
      <c r="AL69" s="272">
        <f t="shared" si="146"/>
        <v>9</v>
      </c>
      <c r="AM69" s="272">
        <f t="shared" si="146"/>
        <v>9</v>
      </c>
      <c r="AN69" s="272">
        <f t="shared" si="146"/>
        <v>9</v>
      </c>
      <c r="AO69" s="272">
        <f t="shared" si="146"/>
        <v>9</v>
      </c>
      <c r="AP69" s="272">
        <f t="shared" si="146"/>
        <v>9</v>
      </c>
      <c r="AQ69" s="272">
        <f t="shared" si="146"/>
        <v>9</v>
      </c>
      <c r="AR69" s="272">
        <f t="shared" si="146"/>
        <v>9</v>
      </c>
      <c r="AS69" s="272">
        <f t="shared" si="146"/>
        <v>9</v>
      </c>
      <c r="AT69" s="272">
        <f t="shared" si="146"/>
        <v>9</v>
      </c>
      <c r="AU69" s="272">
        <f t="shared" si="146"/>
        <v>9</v>
      </c>
      <c r="AV69" s="272">
        <f t="shared" si="146"/>
        <v>9</v>
      </c>
      <c r="AW69" s="272">
        <v>60</v>
      </c>
      <c r="AX69" s="272">
        <v>80</v>
      </c>
      <c r="AY69" s="272">
        <v>80</v>
      </c>
      <c r="AZ69" s="272">
        <v>80</v>
      </c>
      <c r="BA69" s="272">
        <v>60</v>
      </c>
      <c r="BB69" s="272">
        <v>80</v>
      </c>
      <c r="BC69" s="272">
        <v>80</v>
      </c>
      <c r="BD69" s="272">
        <v>80</v>
      </c>
      <c r="BE69" s="272">
        <v>60</v>
      </c>
      <c r="BF69" s="272">
        <v>80</v>
      </c>
      <c r="BG69" s="272">
        <v>80</v>
      </c>
      <c r="BH69" s="272">
        <v>80</v>
      </c>
      <c r="BI69" s="272">
        <v>60</v>
      </c>
      <c r="BJ69" s="272">
        <v>80</v>
      </c>
      <c r="BK69" s="272">
        <v>80</v>
      </c>
      <c r="BL69" s="272">
        <v>80</v>
      </c>
      <c r="BM69" s="272">
        <f t="shared" ref="BM69:CB69" si="147">SUM(BM64:BM68)</f>
        <v>9</v>
      </c>
      <c r="BN69" s="272">
        <f t="shared" si="147"/>
        <v>9</v>
      </c>
      <c r="BO69" s="272">
        <f t="shared" si="147"/>
        <v>9</v>
      </c>
      <c r="BP69" s="272">
        <f t="shared" si="147"/>
        <v>9</v>
      </c>
      <c r="BQ69" s="272">
        <f t="shared" si="147"/>
        <v>9</v>
      </c>
      <c r="BR69" s="272">
        <f t="shared" si="147"/>
        <v>9</v>
      </c>
      <c r="BS69" s="272">
        <f t="shared" si="147"/>
        <v>9</v>
      </c>
      <c r="BT69" s="272">
        <f t="shared" si="147"/>
        <v>9</v>
      </c>
      <c r="BU69" s="272">
        <f t="shared" si="147"/>
        <v>9</v>
      </c>
      <c r="BV69" s="272">
        <f t="shared" si="147"/>
        <v>9</v>
      </c>
      <c r="BW69" s="272">
        <f t="shared" si="147"/>
        <v>9</v>
      </c>
      <c r="BX69" s="272">
        <f t="shared" si="147"/>
        <v>9</v>
      </c>
      <c r="BY69" s="272">
        <f t="shared" si="147"/>
        <v>9</v>
      </c>
      <c r="BZ69" s="272">
        <f t="shared" si="147"/>
        <v>9</v>
      </c>
      <c r="CA69" s="272">
        <f t="shared" si="147"/>
        <v>9</v>
      </c>
      <c r="CB69" s="272">
        <f t="shared" si="147"/>
        <v>9</v>
      </c>
      <c r="CC69" s="272">
        <v>60</v>
      </c>
      <c r="CD69" s="272">
        <v>80</v>
      </c>
      <c r="CE69" s="272">
        <v>80</v>
      </c>
      <c r="CF69" s="272">
        <v>80</v>
      </c>
      <c r="CG69" s="272"/>
      <c r="CH69" s="272"/>
      <c r="CI69" s="272"/>
      <c r="CJ69" s="272"/>
    </row>
    <row r="70" spans="1:88" x14ac:dyDescent="0.15">
      <c r="B70" s="3"/>
    </row>
    <row r="71" spans="1:88" x14ac:dyDescent="0.15">
      <c r="B71" s="271" t="s">
        <v>148</v>
      </c>
      <c r="D71" s="361" t="s">
        <v>52</v>
      </c>
      <c r="E71" s="6"/>
      <c r="F71" s="6"/>
      <c r="G71" s="6"/>
      <c r="H71" s="6"/>
      <c r="I71" s="6"/>
      <c r="J71" s="6"/>
      <c r="K71" s="6"/>
      <c r="L71" s="6"/>
      <c r="M71" s="6"/>
      <c r="N71" s="6"/>
      <c r="O71" s="6"/>
      <c r="P71" s="6"/>
      <c r="Q71" s="6"/>
      <c r="R71" s="6"/>
      <c r="S71" s="6"/>
      <c r="T71" s="6"/>
      <c r="U71" s="6"/>
      <c r="Y71" s="6"/>
      <c r="Z71" s="6"/>
      <c r="AA71" s="6"/>
      <c r="AB71" s="6"/>
      <c r="AC71" s="6"/>
      <c r="AD71" s="6"/>
      <c r="AE71" s="6"/>
      <c r="AF71" s="6"/>
      <c r="AG71" s="6"/>
      <c r="AH71" s="6"/>
      <c r="AI71" s="6"/>
      <c r="AJ71" s="6"/>
      <c r="AK71" s="6"/>
      <c r="AL71" s="6"/>
      <c r="AM71" s="6"/>
      <c r="AN71" s="6"/>
      <c r="AO71" s="6"/>
      <c r="AP71" s="6"/>
      <c r="AQ71" s="6"/>
      <c r="AR71" s="6"/>
      <c r="AS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CC71" s="6"/>
      <c r="CD71" s="6"/>
      <c r="CE71" s="6"/>
      <c r="CF71" s="6"/>
      <c r="CG71" s="6"/>
      <c r="CH71" s="6"/>
      <c r="CI71" s="6"/>
      <c r="CJ71" s="6"/>
    </row>
    <row r="72" spans="1:88" x14ac:dyDescent="0.15">
      <c r="B72" s="3"/>
      <c r="C72" s="6" t="str">
        <f>'Staffing Plan'!CJ6</f>
        <v>Plant Manager</v>
      </c>
      <c r="D72" s="361" t="s">
        <v>52</v>
      </c>
      <c r="E72" s="282">
        <f>'Staffing Plan'!CM6</f>
        <v>43031.25</v>
      </c>
      <c r="F72" s="282">
        <f>'Staffing Plan'!CN6</f>
        <v>43265.625</v>
      </c>
      <c r="G72" s="282">
        <f>'Staffing Plan'!CO6</f>
        <v>43500.000000000007</v>
      </c>
      <c r="H72" s="282">
        <f>'Staffing Plan'!CP6</f>
        <v>43734.375000000007</v>
      </c>
      <c r="I72" s="282">
        <f>'Staffing Plan'!CQ6</f>
        <v>43968.750000000007</v>
      </c>
      <c r="J72" s="282">
        <f>'Staffing Plan'!CR6</f>
        <v>44203.125000000007</v>
      </c>
      <c r="K72" s="12">
        <f>'Staffing Plan'!CS6</f>
        <v>44437.500000000015</v>
      </c>
      <c r="L72" s="12">
        <f>'Staffing Plan'!CT6</f>
        <v>44671.875000000015</v>
      </c>
      <c r="M72" s="12">
        <f>'Staffing Plan'!CU6</f>
        <v>44906.250000000015</v>
      </c>
      <c r="N72" s="12">
        <f>'Staffing Plan'!CV6</f>
        <v>45140.625000000015</v>
      </c>
      <c r="O72" s="12">
        <f>'Staffing Plan'!CW6</f>
        <v>45375.000000000022</v>
      </c>
      <c r="P72" s="12">
        <f>'Staffing Plan'!CX6</f>
        <v>45609.375000000022</v>
      </c>
      <c r="Q72" s="12">
        <f>'Staffing Plan'!CY6</f>
        <v>45843.750000000022</v>
      </c>
      <c r="R72" s="12">
        <f>'Staffing Plan'!CZ6</f>
        <v>46078.125000000022</v>
      </c>
      <c r="S72" s="12">
        <f>'Staffing Plan'!DA6</f>
        <v>46312.500000000029</v>
      </c>
      <c r="T72" s="12">
        <f>'Staffing Plan'!DB6</f>
        <v>46546.875000000029</v>
      </c>
      <c r="U72" s="12">
        <f>'Staffing Plan'!DB6</f>
        <v>46546.875000000029</v>
      </c>
      <c r="V72" s="12">
        <f>'Staffing Plan'!DD6</f>
        <v>47015.625000000036</v>
      </c>
      <c r="W72" s="12">
        <f>'Staffing Plan'!DE6</f>
        <v>47250.000000000036</v>
      </c>
      <c r="X72" s="12">
        <f>'Staffing Plan'!DF6</f>
        <v>47484.375000000036</v>
      </c>
      <c r="Y72" s="12">
        <f>'Staffing Plan'!DG6</f>
        <v>47718.750000000036</v>
      </c>
      <c r="Z72" s="12">
        <f>'Staffing Plan'!DH6</f>
        <v>47953.125000000044</v>
      </c>
      <c r="AA72" s="12">
        <f>'Staffing Plan'!DI6</f>
        <v>48187.500000000044</v>
      </c>
      <c r="AB72" s="12">
        <f>'Staffing Plan'!DJ6</f>
        <v>48421.875000000044</v>
      </c>
      <c r="AC72" s="12">
        <f>'Staffing Plan'!DK6</f>
        <v>48656.250000000044</v>
      </c>
      <c r="AD72" s="12">
        <f>'Staffing Plan'!DL6</f>
        <v>48890.625000000051</v>
      </c>
      <c r="AE72" s="12">
        <f>'Staffing Plan'!DM6</f>
        <v>49125.000000000051</v>
      </c>
      <c r="AF72" s="12">
        <f>'Staffing Plan'!DN6</f>
        <v>49359.375000000051</v>
      </c>
      <c r="AG72" s="282">
        <f>'Staffing Plan'!DO6</f>
        <v>49593.750000000051</v>
      </c>
      <c r="AH72" s="282">
        <f>'Staffing Plan'!DP6</f>
        <v>49828.125000000058</v>
      </c>
      <c r="AI72" s="12">
        <f>'Staffing Plan'!DQ6</f>
        <v>50062.500000000058</v>
      </c>
      <c r="AJ72" s="12">
        <f>'Staffing Plan'!DR6</f>
        <v>50296.875000000058</v>
      </c>
      <c r="AK72" s="12">
        <f>'Staffing Plan'!DS6</f>
        <v>50531.250000000065</v>
      </c>
      <c r="AL72" s="12">
        <f>'Staffing Plan'!DT6</f>
        <v>50765.625000000065</v>
      </c>
      <c r="AM72" s="12">
        <f>'Staffing Plan'!DU6</f>
        <v>51000.000000000065</v>
      </c>
      <c r="AN72" s="12">
        <f>'Staffing Plan'!DV6</f>
        <v>51234.375000000065</v>
      </c>
      <c r="AO72" s="12">
        <f>'Staffing Plan'!DW6</f>
        <v>51468.750000000073</v>
      </c>
      <c r="AP72" s="12">
        <f>'Staffing Plan'!DX6</f>
        <v>51703.125000000073</v>
      </c>
      <c r="AQ72" s="12">
        <f>'Staffing Plan'!DY6</f>
        <v>51937.500000000073</v>
      </c>
      <c r="AR72" s="12">
        <f>'Staffing Plan'!DZ6</f>
        <v>52171.875000000073</v>
      </c>
      <c r="AS72" s="12">
        <f>'Staffing Plan'!DZ6</f>
        <v>52171.875000000073</v>
      </c>
      <c r="AT72" s="12">
        <f>'Staffing Plan'!EB6</f>
        <v>52640.62500000008</v>
      </c>
      <c r="AU72" s="12">
        <f>'Staffing Plan'!EC6</f>
        <v>52875.00000000008</v>
      </c>
      <c r="AV72" s="12">
        <f>'Staffing Plan'!ED6</f>
        <v>53109.37500000008</v>
      </c>
      <c r="AW72" s="12">
        <f>'Staffing Plan'!EE6</f>
        <v>53343.750000000087</v>
      </c>
      <c r="AX72" s="12">
        <f>'Staffing Plan'!EF6</f>
        <v>53578.125000000087</v>
      </c>
      <c r="AY72" s="12">
        <f>'Staffing Plan'!EG6</f>
        <v>53812.500000000087</v>
      </c>
      <c r="AZ72" s="12">
        <f>'Staffing Plan'!EH6</f>
        <v>54046.875000000095</v>
      </c>
      <c r="BA72" s="12">
        <f>'Staffing Plan'!EI6</f>
        <v>54281.250000000095</v>
      </c>
      <c r="BB72" s="12">
        <f>'Staffing Plan'!EJ6</f>
        <v>54515.625000000095</v>
      </c>
      <c r="BC72" s="12">
        <f>'Staffing Plan'!EK6</f>
        <v>54750.000000000095</v>
      </c>
      <c r="BD72" s="12">
        <f>'Staffing Plan'!EL6</f>
        <v>54984.375000000102</v>
      </c>
      <c r="BE72" s="12">
        <f>'Staffing Plan'!EM6</f>
        <v>55218.750000000102</v>
      </c>
      <c r="BF72" s="12">
        <f>'Staffing Plan'!EN6</f>
        <v>55453.125000000102</v>
      </c>
      <c r="BG72" s="12">
        <f>'Staffing Plan'!EO6</f>
        <v>55687.500000000102</v>
      </c>
      <c r="BH72" s="12">
        <f>'Staffing Plan'!EP6</f>
        <v>55921.875000000109</v>
      </c>
      <c r="BI72" s="12">
        <f>'Staffing Plan'!EQ6</f>
        <v>56156.250000000109</v>
      </c>
      <c r="BJ72" s="12">
        <f>'Staffing Plan'!ER6</f>
        <v>56390.625000000109</v>
      </c>
      <c r="BK72" s="12">
        <f>'Staffing Plan'!ES6</f>
        <v>56625.000000000109</v>
      </c>
      <c r="BL72" s="12">
        <f>'Staffing Plan'!ET6</f>
        <v>56859.375000000116</v>
      </c>
      <c r="BM72" s="282">
        <f>'Staffing Plan'!EU6</f>
        <v>57093.750000000116</v>
      </c>
      <c r="BN72" s="282">
        <f>'Staffing Plan'!EV6</f>
        <v>57328.125000000116</v>
      </c>
      <c r="BO72" s="12">
        <f>'Staffing Plan'!EW6</f>
        <v>57562.500000000124</v>
      </c>
      <c r="BP72" s="12">
        <f>'Staffing Plan'!EX6</f>
        <v>57796.875000000124</v>
      </c>
      <c r="BQ72" s="12">
        <f>'Staffing Plan'!EY6</f>
        <v>58031.250000000124</v>
      </c>
      <c r="BR72" s="12">
        <f>'Staffing Plan'!EZ6</f>
        <v>58265.625000000124</v>
      </c>
      <c r="BS72" s="12">
        <f>'Staffing Plan'!FA6</f>
        <v>58500.000000000131</v>
      </c>
      <c r="BT72" s="12">
        <f>'Staffing Plan'!FB6</f>
        <v>58734.375000000131</v>
      </c>
      <c r="BU72" s="12">
        <f>'Staffing Plan'!FC6</f>
        <v>58968.750000000131</v>
      </c>
      <c r="BV72" s="12">
        <f>'Staffing Plan'!FD6</f>
        <v>59203.125000000131</v>
      </c>
      <c r="BW72" s="12">
        <f>'Staffing Plan'!FE6</f>
        <v>59437.500000000138</v>
      </c>
      <c r="BX72" s="12">
        <f>'Staffing Plan'!FF6</f>
        <v>59671.875000000138</v>
      </c>
      <c r="BY72" s="12">
        <f>'Staffing Plan'!FF6</f>
        <v>59671.875000000138</v>
      </c>
      <c r="BZ72" s="12">
        <f>'Staffing Plan'!FH6</f>
        <v>60140.625000000146</v>
      </c>
      <c r="CA72" s="12">
        <f>'Staffing Plan'!FI6</f>
        <v>60375.000000000146</v>
      </c>
      <c r="CB72" s="12">
        <f>'Staffing Plan'!FJ6</f>
        <v>60609.375000000146</v>
      </c>
      <c r="CC72" s="12">
        <f>'Staffing Plan'!FK6</f>
        <v>60843.750000000146</v>
      </c>
      <c r="CD72" s="12">
        <f>'Staffing Plan'!FL6</f>
        <v>61078.125000000153</v>
      </c>
      <c r="CE72" s="12">
        <f>'Staffing Plan'!FM6</f>
        <v>61312.500000000153</v>
      </c>
      <c r="CF72" s="12">
        <f>'Staffing Plan'!FN6</f>
        <v>61546.875000000153</v>
      </c>
      <c r="CG72" s="12"/>
      <c r="CH72" s="12"/>
      <c r="CI72" s="12"/>
      <c r="CJ72" s="12"/>
    </row>
    <row r="73" spans="1:88" x14ac:dyDescent="0.15">
      <c r="B73" s="3"/>
      <c r="C73" s="6" t="str">
        <f>'Staffing Plan'!CJ7</f>
        <v>Lead Production</v>
      </c>
      <c r="D73" s="361" t="s">
        <v>52</v>
      </c>
      <c r="E73" s="282">
        <f>'Staffing Plan'!CM7</f>
        <v>30982.5</v>
      </c>
      <c r="F73" s="282">
        <f>'Staffing Plan'!CN7</f>
        <v>31151.25</v>
      </c>
      <c r="G73" s="282">
        <f>'Staffing Plan'!CO7</f>
        <v>31320.000000000004</v>
      </c>
      <c r="H73" s="282">
        <f>'Staffing Plan'!CP7</f>
        <v>31488.750000000004</v>
      </c>
      <c r="I73" s="282">
        <f>'Staffing Plan'!CQ7</f>
        <v>31657.500000000007</v>
      </c>
      <c r="J73" s="282">
        <f>'Staffing Plan'!CR7</f>
        <v>31826.250000000007</v>
      </c>
      <c r="K73" s="12">
        <f>'Staffing Plan'!CS7</f>
        <v>31995.000000000007</v>
      </c>
      <c r="L73" s="12">
        <f>'Staffing Plan'!CT7</f>
        <v>32163.750000000011</v>
      </c>
      <c r="M73" s="12">
        <f>'Staffing Plan'!CU7</f>
        <v>32332.500000000011</v>
      </c>
      <c r="N73" s="12">
        <f>'Staffing Plan'!CV7</f>
        <v>32501.250000000011</v>
      </c>
      <c r="O73" s="12">
        <f>'Staffing Plan'!CW7</f>
        <v>32670.000000000015</v>
      </c>
      <c r="P73" s="12">
        <f>'Staffing Plan'!CX7</f>
        <v>32838.750000000015</v>
      </c>
      <c r="Q73" s="12">
        <f>'Staffing Plan'!CY7</f>
        <v>33007.500000000015</v>
      </c>
      <c r="R73" s="12">
        <f>'Staffing Plan'!CZ7</f>
        <v>33176.250000000022</v>
      </c>
      <c r="S73" s="12">
        <f>'Staffing Plan'!DA7</f>
        <v>33345.000000000022</v>
      </c>
      <c r="T73" s="12">
        <f>'Staffing Plan'!DB7</f>
        <v>33513.750000000022</v>
      </c>
      <c r="U73" s="12">
        <f>'Staffing Plan'!DB7</f>
        <v>33513.750000000022</v>
      </c>
      <c r="V73" s="12">
        <f>'Staffing Plan'!DD7</f>
        <v>33851.250000000022</v>
      </c>
      <c r="W73" s="12">
        <f>'Staffing Plan'!DE7</f>
        <v>34020.000000000022</v>
      </c>
      <c r="X73" s="12">
        <f>'Staffing Plan'!DF7</f>
        <v>34188.750000000029</v>
      </c>
      <c r="Y73" s="12">
        <f>'Staffing Plan'!DG7</f>
        <v>34357.500000000029</v>
      </c>
      <c r="Z73" s="12">
        <f>'Staffing Plan'!DH7</f>
        <v>34526.250000000029</v>
      </c>
      <c r="AA73" s="12">
        <f>'Staffing Plan'!DI7</f>
        <v>34695.000000000029</v>
      </c>
      <c r="AB73" s="12">
        <f>'Staffing Plan'!DJ7</f>
        <v>34863.750000000029</v>
      </c>
      <c r="AC73" s="12">
        <f>'Staffing Plan'!DK7</f>
        <v>35032.500000000036</v>
      </c>
      <c r="AD73" s="12">
        <f>'Staffing Plan'!DL7</f>
        <v>35201.250000000036</v>
      </c>
      <c r="AE73" s="12">
        <f>'Staffing Plan'!DM7</f>
        <v>35370.000000000036</v>
      </c>
      <c r="AF73" s="12">
        <f>'Staffing Plan'!DN7</f>
        <v>35538.750000000036</v>
      </c>
      <c r="AG73" s="282">
        <f>'Staffing Plan'!DO7</f>
        <v>35707.500000000036</v>
      </c>
      <c r="AH73" s="282">
        <f>'Staffing Plan'!DP7</f>
        <v>35876.250000000044</v>
      </c>
      <c r="AI73" s="12">
        <f>'Staffing Plan'!DQ7</f>
        <v>36045.000000000044</v>
      </c>
      <c r="AJ73" s="12">
        <f>'Staffing Plan'!DR7</f>
        <v>36213.750000000044</v>
      </c>
      <c r="AK73" s="12">
        <f>'Staffing Plan'!DS7</f>
        <v>36382.500000000044</v>
      </c>
      <c r="AL73" s="12">
        <f>'Staffing Plan'!DT7</f>
        <v>36551.250000000044</v>
      </c>
      <c r="AM73" s="12">
        <f>'Staffing Plan'!DU7</f>
        <v>36720.000000000051</v>
      </c>
      <c r="AN73" s="12">
        <f>'Staffing Plan'!DV7</f>
        <v>36888.750000000051</v>
      </c>
      <c r="AO73" s="12">
        <f>'Staffing Plan'!DW7</f>
        <v>37057.500000000051</v>
      </c>
      <c r="AP73" s="12">
        <f>'Staffing Plan'!DX7</f>
        <v>37226.250000000051</v>
      </c>
      <c r="AQ73" s="12">
        <f>'Staffing Plan'!DY7</f>
        <v>37395.000000000051</v>
      </c>
      <c r="AR73" s="12">
        <f>'Staffing Plan'!DZ7</f>
        <v>37563.750000000058</v>
      </c>
      <c r="AS73" s="12">
        <f>'Staffing Plan'!DZ7</f>
        <v>37563.750000000058</v>
      </c>
      <c r="AT73" s="12">
        <f>'Staffing Plan'!EB7</f>
        <v>37901.250000000058</v>
      </c>
      <c r="AU73" s="12">
        <f>'Staffing Plan'!EC7</f>
        <v>38070.000000000058</v>
      </c>
      <c r="AV73" s="12">
        <f>'Staffing Plan'!ED7</f>
        <v>38238.750000000058</v>
      </c>
      <c r="AW73" s="12">
        <f>'Staffing Plan'!EE7</f>
        <v>38407.500000000058</v>
      </c>
      <c r="AX73" s="12">
        <f>'Staffing Plan'!EF7</f>
        <v>38576.250000000065</v>
      </c>
      <c r="AY73" s="12">
        <f>'Staffing Plan'!EG7</f>
        <v>38745.000000000065</v>
      </c>
      <c r="AZ73" s="12">
        <f>'Staffing Plan'!EH7</f>
        <v>38913.750000000065</v>
      </c>
      <c r="BA73" s="12">
        <f>'Staffing Plan'!EI7</f>
        <v>39082.500000000065</v>
      </c>
      <c r="BB73" s="12">
        <f>'Staffing Plan'!EJ7</f>
        <v>39251.250000000065</v>
      </c>
      <c r="BC73" s="12">
        <f>'Staffing Plan'!EK7</f>
        <v>39420.000000000073</v>
      </c>
      <c r="BD73" s="12">
        <f>'Staffing Plan'!EL7</f>
        <v>39588.750000000073</v>
      </c>
      <c r="BE73" s="12">
        <f>'Staffing Plan'!EM7</f>
        <v>39757.500000000073</v>
      </c>
      <c r="BF73" s="12">
        <f>'Staffing Plan'!EN7</f>
        <v>39926.250000000073</v>
      </c>
      <c r="BG73" s="12">
        <f>'Staffing Plan'!EO7</f>
        <v>40095.000000000073</v>
      </c>
      <c r="BH73" s="12">
        <f>'Staffing Plan'!EP7</f>
        <v>40263.75000000008</v>
      </c>
      <c r="BI73" s="12">
        <f>'Staffing Plan'!EQ7</f>
        <v>40432.50000000008</v>
      </c>
      <c r="BJ73" s="12">
        <f>'Staffing Plan'!ER7</f>
        <v>40601.25000000008</v>
      </c>
      <c r="BK73" s="12">
        <f>'Staffing Plan'!ES7</f>
        <v>40770.00000000008</v>
      </c>
      <c r="BL73" s="12">
        <f>'Staffing Plan'!ET7</f>
        <v>40938.75000000008</v>
      </c>
      <c r="BM73" s="282">
        <f>'Staffing Plan'!EU7</f>
        <v>41107.500000000087</v>
      </c>
      <c r="BN73" s="282">
        <f>'Staffing Plan'!EV7</f>
        <v>41276.250000000087</v>
      </c>
      <c r="BO73" s="12">
        <f>'Staffing Plan'!EW7</f>
        <v>41445.000000000087</v>
      </c>
      <c r="BP73" s="12">
        <f>'Staffing Plan'!EX7</f>
        <v>41613.750000000087</v>
      </c>
      <c r="BQ73" s="12">
        <f>'Staffing Plan'!EY7</f>
        <v>41782.500000000087</v>
      </c>
      <c r="BR73" s="12">
        <f>'Staffing Plan'!EZ7</f>
        <v>41951.250000000095</v>
      </c>
      <c r="BS73" s="12">
        <f>'Staffing Plan'!FA7</f>
        <v>42120.000000000095</v>
      </c>
      <c r="BT73" s="12">
        <f>'Staffing Plan'!FB7</f>
        <v>42288.750000000095</v>
      </c>
      <c r="BU73" s="12">
        <f>'Staffing Plan'!FC7</f>
        <v>42457.500000000095</v>
      </c>
      <c r="BV73" s="12">
        <f>'Staffing Plan'!FD7</f>
        <v>42626.250000000095</v>
      </c>
      <c r="BW73" s="12">
        <f>'Staffing Plan'!FE7</f>
        <v>42795.000000000095</v>
      </c>
      <c r="BX73" s="12">
        <f>'Staffing Plan'!FF7</f>
        <v>42963.750000000102</v>
      </c>
      <c r="BY73" s="12">
        <f>'Staffing Plan'!FF7</f>
        <v>42963.750000000102</v>
      </c>
      <c r="BZ73" s="12">
        <f>'Staffing Plan'!FH7</f>
        <v>43301.250000000102</v>
      </c>
      <c r="CA73" s="12">
        <f>'Staffing Plan'!FI7</f>
        <v>43470.000000000102</v>
      </c>
      <c r="CB73" s="12">
        <f>'Staffing Plan'!FJ7</f>
        <v>43638.750000000102</v>
      </c>
      <c r="CC73" s="12">
        <f>'Staffing Plan'!FK7</f>
        <v>43807.500000000109</v>
      </c>
      <c r="CD73" s="12">
        <f>'Staffing Plan'!FL7</f>
        <v>43976.250000000109</v>
      </c>
      <c r="CE73" s="12">
        <f>'Staffing Plan'!FM7</f>
        <v>44145.000000000109</v>
      </c>
      <c r="CF73" s="12">
        <f>'Staffing Plan'!FN7</f>
        <v>44313.750000000109</v>
      </c>
      <c r="CG73" s="12"/>
      <c r="CH73" s="12"/>
      <c r="CI73" s="12"/>
      <c r="CJ73" s="12"/>
    </row>
    <row r="74" spans="1:88" x14ac:dyDescent="0.15">
      <c r="B74" s="3"/>
      <c r="C74" s="6" t="str">
        <f>'Staffing Plan'!CJ8</f>
        <v>Fabricator</v>
      </c>
      <c r="D74" s="361" t="s">
        <v>52</v>
      </c>
      <c r="E74" s="282">
        <f>'Staffing Plan'!CM8</f>
        <v>0</v>
      </c>
      <c r="F74" s="282">
        <f>'Staffing Plan'!CN8</f>
        <v>0</v>
      </c>
      <c r="G74" s="282">
        <f>'Staffing Plan'!CO8</f>
        <v>0</v>
      </c>
      <c r="H74" s="282">
        <f>'Staffing Plan'!CP8</f>
        <v>0</v>
      </c>
      <c r="I74" s="282">
        <f>'Staffing Plan'!CQ8</f>
        <v>26381.250000000004</v>
      </c>
      <c r="J74" s="282">
        <f>'Staffing Plan'!CR8</f>
        <v>26521.875000000007</v>
      </c>
      <c r="K74" s="12">
        <f>'Staffing Plan'!CS8</f>
        <v>26662.500000000007</v>
      </c>
      <c r="L74" s="12">
        <f>'Staffing Plan'!CT8</f>
        <v>26803.125000000007</v>
      </c>
      <c r="M74" s="12">
        <f>'Staffing Plan'!CU8</f>
        <v>26943.750000000011</v>
      </c>
      <c r="N74" s="12">
        <f>'Staffing Plan'!CV8</f>
        <v>27084.375000000011</v>
      </c>
      <c r="O74" s="12">
        <f>'Staffing Plan'!CW8</f>
        <v>27225.000000000011</v>
      </c>
      <c r="P74" s="12">
        <f>'Staffing Plan'!CX8</f>
        <v>27365.625000000015</v>
      </c>
      <c r="Q74" s="12">
        <f>'Staffing Plan'!CY8</f>
        <v>82518.750000000044</v>
      </c>
      <c r="R74" s="12">
        <f>'Staffing Plan'!CZ8</f>
        <v>82940.625000000044</v>
      </c>
      <c r="S74" s="12">
        <f>'Staffing Plan'!DA8</f>
        <v>83362.500000000044</v>
      </c>
      <c r="T74" s="12">
        <f>'Staffing Plan'!DB8</f>
        <v>83784.375000000058</v>
      </c>
      <c r="U74" s="12">
        <f>'Staffing Plan'!DB8</f>
        <v>83784.375000000058</v>
      </c>
      <c r="V74" s="12">
        <f>'Staffing Plan'!DD8</f>
        <v>84628.125000000058</v>
      </c>
      <c r="W74" s="12">
        <f>'Staffing Plan'!DE8</f>
        <v>85050.000000000058</v>
      </c>
      <c r="X74" s="12">
        <f>'Staffing Plan'!DF8</f>
        <v>85471.875000000073</v>
      </c>
      <c r="Y74" s="12">
        <f>'Staffing Plan'!DG8</f>
        <v>85893.750000000073</v>
      </c>
      <c r="Z74" s="12">
        <f>'Staffing Plan'!DH8</f>
        <v>86315.625000000073</v>
      </c>
      <c r="AA74" s="12">
        <f>'Staffing Plan'!DI8</f>
        <v>86737.500000000073</v>
      </c>
      <c r="AB74" s="12">
        <f>'Staffing Plan'!DJ8</f>
        <v>87159.375000000087</v>
      </c>
      <c r="AC74" s="12">
        <f>'Staffing Plan'!DK8</f>
        <v>87581.250000000087</v>
      </c>
      <c r="AD74" s="12">
        <f>'Staffing Plan'!DL8</f>
        <v>88003.125000000087</v>
      </c>
      <c r="AE74" s="12">
        <f>'Staffing Plan'!DM8</f>
        <v>88425.000000000087</v>
      </c>
      <c r="AF74" s="12">
        <f>'Staffing Plan'!DN8</f>
        <v>88846.875000000087</v>
      </c>
      <c r="AG74" s="282">
        <f>'Staffing Plan'!DO8</f>
        <v>89268.750000000102</v>
      </c>
      <c r="AH74" s="282">
        <f>'Staffing Plan'!DP8</f>
        <v>89690.625000000102</v>
      </c>
      <c r="AI74" s="12">
        <f>'Staffing Plan'!DQ8</f>
        <v>90112.500000000102</v>
      </c>
      <c r="AJ74" s="12">
        <f>'Staffing Plan'!DR8</f>
        <v>90534.375000000102</v>
      </c>
      <c r="AK74" s="12">
        <f>'Staffing Plan'!DS8</f>
        <v>90956.250000000116</v>
      </c>
      <c r="AL74" s="12">
        <f>'Staffing Plan'!DT8</f>
        <v>91378.125000000116</v>
      </c>
      <c r="AM74" s="12">
        <f>'Staffing Plan'!DU8</f>
        <v>91800.000000000116</v>
      </c>
      <c r="AN74" s="12">
        <f>'Staffing Plan'!DV8</f>
        <v>92221.875000000116</v>
      </c>
      <c r="AO74" s="12">
        <f>'Staffing Plan'!DW8</f>
        <v>92643.750000000131</v>
      </c>
      <c r="AP74" s="12">
        <f>'Staffing Plan'!DX8</f>
        <v>93065.625000000131</v>
      </c>
      <c r="AQ74" s="12">
        <f>'Staffing Plan'!DY8</f>
        <v>93487.500000000131</v>
      </c>
      <c r="AR74" s="12">
        <f>'Staffing Plan'!DZ8</f>
        <v>93909.375000000131</v>
      </c>
      <c r="AS74" s="12">
        <f>'Staffing Plan'!DZ8</f>
        <v>93909.375000000131</v>
      </c>
      <c r="AT74" s="12">
        <f>'Staffing Plan'!EB8</f>
        <v>94753.125000000146</v>
      </c>
      <c r="AU74" s="12">
        <f>'Staffing Plan'!EC8</f>
        <v>95175.000000000146</v>
      </c>
      <c r="AV74" s="12">
        <f>'Staffing Plan'!ED8</f>
        <v>95596.875000000146</v>
      </c>
      <c r="AW74" s="12">
        <f>'Staffing Plan'!EE8</f>
        <v>96018.75000000016</v>
      </c>
      <c r="AX74" s="12">
        <f>'Staffing Plan'!EF8</f>
        <v>96440.62500000016</v>
      </c>
      <c r="AY74" s="12">
        <f>'Staffing Plan'!EG8</f>
        <v>96862.50000000016</v>
      </c>
      <c r="AZ74" s="12">
        <f>'Staffing Plan'!EH8</f>
        <v>97284.37500000016</v>
      </c>
      <c r="BA74" s="12">
        <f>'Staffing Plan'!EI8</f>
        <v>97706.250000000175</v>
      </c>
      <c r="BB74" s="12">
        <f>'Staffing Plan'!EJ8</f>
        <v>98128.125000000175</v>
      </c>
      <c r="BC74" s="12">
        <f>'Staffing Plan'!EK8</f>
        <v>98550.000000000175</v>
      </c>
      <c r="BD74" s="12">
        <f>'Staffing Plan'!EL8</f>
        <v>98971.875000000175</v>
      </c>
      <c r="BE74" s="12">
        <f>'Staffing Plan'!EM8</f>
        <v>99393.750000000189</v>
      </c>
      <c r="BF74" s="12">
        <f>'Staffing Plan'!EN8</f>
        <v>99815.625000000189</v>
      </c>
      <c r="BG74" s="12">
        <f>'Staffing Plan'!EO8</f>
        <v>100237.50000000019</v>
      </c>
      <c r="BH74" s="12">
        <f>'Staffing Plan'!EP8</f>
        <v>100659.37500000019</v>
      </c>
      <c r="BI74" s="12">
        <f>'Staffing Plan'!EQ8</f>
        <v>101081.25000000019</v>
      </c>
      <c r="BJ74" s="12">
        <f>'Staffing Plan'!ER8</f>
        <v>101503.1250000002</v>
      </c>
      <c r="BK74" s="12">
        <f>'Staffing Plan'!ES8</f>
        <v>101925.0000000002</v>
      </c>
      <c r="BL74" s="12">
        <f>'Staffing Plan'!ET8</f>
        <v>102346.8750000002</v>
      </c>
      <c r="BM74" s="282">
        <f>'Staffing Plan'!EU8</f>
        <v>102768.7500000002</v>
      </c>
      <c r="BN74" s="282">
        <f>'Staffing Plan'!EV8</f>
        <v>103190.62500000022</v>
      </c>
      <c r="BO74" s="12">
        <f>'Staffing Plan'!EW8</f>
        <v>103612.50000000022</v>
      </c>
      <c r="BP74" s="12">
        <f>'Staffing Plan'!EX8</f>
        <v>104034.37500000022</v>
      </c>
      <c r="BQ74" s="12">
        <f>'Staffing Plan'!EY8</f>
        <v>104456.25000000022</v>
      </c>
      <c r="BR74" s="12">
        <f>'Staffing Plan'!EZ8</f>
        <v>104878.12500000023</v>
      </c>
      <c r="BS74" s="12">
        <f>'Staffing Plan'!FA8</f>
        <v>105300.00000000023</v>
      </c>
      <c r="BT74" s="12">
        <f>'Staffing Plan'!FB8</f>
        <v>105721.87500000023</v>
      </c>
      <c r="BU74" s="12">
        <f>'Staffing Plan'!FC8</f>
        <v>106143.75000000023</v>
      </c>
      <c r="BV74" s="12">
        <f>'Staffing Plan'!FD8</f>
        <v>106565.62500000025</v>
      </c>
      <c r="BW74" s="12">
        <f>'Staffing Plan'!FE8</f>
        <v>106987.50000000025</v>
      </c>
      <c r="BX74" s="12">
        <f>'Staffing Plan'!FF8</f>
        <v>107409.37500000025</v>
      </c>
      <c r="BY74" s="12">
        <f>'Staffing Plan'!FF8</f>
        <v>107409.37500000025</v>
      </c>
      <c r="BZ74" s="12">
        <f>'Staffing Plan'!FH8</f>
        <v>108253.12500000026</v>
      </c>
      <c r="CA74" s="12">
        <f>'Staffing Plan'!FI8</f>
        <v>108675.00000000026</v>
      </c>
      <c r="CB74" s="12">
        <f>'Staffing Plan'!FJ8</f>
        <v>109096.87500000026</v>
      </c>
      <c r="CC74" s="12">
        <f>'Staffing Plan'!FK8</f>
        <v>109518.75000000026</v>
      </c>
      <c r="CD74" s="12">
        <f>'Staffing Plan'!FL8</f>
        <v>109940.62500000028</v>
      </c>
      <c r="CE74" s="12">
        <f>'Staffing Plan'!FM8</f>
        <v>110362.50000000028</v>
      </c>
      <c r="CF74" s="12">
        <f>'Staffing Plan'!FN8</f>
        <v>110784.37500000028</v>
      </c>
      <c r="CG74" s="12"/>
      <c r="CH74" s="12"/>
      <c r="CI74" s="12"/>
      <c r="CJ74" s="12"/>
    </row>
    <row r="75" spans="1:88" x14ac:dyDescent="0.15">
      <c r="B75" s="3"/>
      <c r="C75" s="6" t="str">
        <f>'Staffing Plan'!CJ9</f>
        <v>Shipping and Receiving</v>
      </c>
      <c r="D75" s="361" t="s">
        <v>52</v>
      </c>
      <c r="E75" s="282">
        <f>'Staffing Plan'!CM9</f>
        <v>0</v>
      </c>
      <c r="F75" s="282">
        <f>'Staffing Plan'!CN9</f>
        <v>0</v>
      </c>
      <c r="G75" s="282">
        <f>'Staffing Plan'!CO9</f>
        <v>0</v>
      </c>
      <c r="H75" s="282">
        <f>'Staffing Plan'!CP9</f>
        <v>0</v>
      </c>
      <c r="I75" s="282">
        <f>'Staffing Plan'!CQ9</f>
        <v>0</v>
      </c>
      <c r="J75" s="282">
        <f>'Staffing Plan'!CR9</f>
        <v>0</v>
      </c>
      <c r="K75" s="12">
        <f>'Staffing Plan'!CS9</f>
        <v>0</v>
      </c>
      <c r="L75" s="12">
        <f>'Staffing Plan'!CT9</f>
        <v>0</v>
      </c>
      <c r="M75" s="12">
        <f>'Staffing Plan'!CU9</f>
        <v>17962.500000000007</v>
      </c>
      <c r="N75" s="12">
        <f>'Staffing Plan'!CV9</f>
        <v>18056.250000000007</v>
      </c>
      <c r="O75" s="12">
        <f>'Staffing Plan'!CW9</f>
        <v>18150.000000000007</v>
      </c>
      <c r="P75" s="12">
        <f>'Staffing Plan'!CX9</f>
        <v>18243.750000000007</v>
      </c>
      <c r="Q75" s="12">
        <f>'Staffing Plan'!CY9</f>
        <v>18337.500000000011</v>
      </c>
      <c r="R75" s="12">
        <f>'Staffing Plan'!CZ9</f>
        <v>18431.250000000011</v>
      </c>
      <c r="S75" s="12">
        <f>'Staffing Plan'!DA9</f>
        <v>18525.000000000011</v>
      </c>
      <c r="T75" s="12">
        <f>'Staffing Plan'!DB9</f>
        <v>18618.750000000011</v>
      </c>
      <c r="U75" s="12">
        <f>'Staffing Plan'!DB9</f>
        <v>18618.750000000011</v>
      </c>
      <c r="V75" s="12">
        <f>'Staffing Plan'!DD9</f>
        <v>18806.250000000015</v>
      </c>
      <c r="W75" s="12">
        <f>'Staffing Plan'!DE9</f>
        <v>18900.000000000015</v>
      </c>
      <c r="X75" s="12">
        <f>'Staffing Plan'!DF9</f>
        <v>18993.750000000015</v>
      </c>
      <c r="Y75" s="12">
        <f>'Staffing Plan'!DG9</f>
        <v>19087.500000000015</v>
      </c>
      <c r="Z75" s="12">
        <f>'Staffing Plan'!DH9</f>
        <v>19181.250000000015</v>
      </c>
      <c r="AA75" s="12">
        <f>'Staffing Plan'!DI9</f>
        <v>19275.000000000018</v>
      </c>
      <c r="AB75" s="12">
        <f>'Staffing Plan'!DJ9</f>
        <v>19368.750000000018</v>
      </c>
      <c r="AC75" s="12">
        <f>'Staffing Plan'!DK9</f>
        <v>19462.500000000018</v>
      </c>
      <c r="AD75" s="12">
        <f>'Staffing Plan'!DL9</f>
        <v>19556.250000000018</v>
      </c>
      <c r="AE75" s="12">
        <f>'Staffing Plan'!DM9</f>
        <v>19650.000000000022</v>
      </c>
      <c r="AF75" s="12">
        <f>'Staffing Plan'!DN9</f>
        <v>19743.750000000022</v>
      </c>
      <c r="AG75" s="282">
        <f>'Staffing Plan'!DO9</f>
        <v>19837.500000000022</v>
      </c>
      <c r="AH75" s="282">
        <f>'Staffing Plan'!DP9</f>
        <v>19931.250000000022</v>
      </c>
      <c r="AI75" s="12">
        <f>'Staffing Plan'!DQ9</f>
        <v>20025.000000000022</v>
      </c>
      <c r="AJ75" s="12">
        <f>'Staffing Plan'!DR9</f>
        <v>20118.750000000025</v>
      </c>
      <c r="AK75" s="12">
        <f>'Staffing Plan'!DS9</f>
        <v>20212.500000000025</v>
      </c>
      <c r="AL75" s="12">
        <f>'Staffing Plan'!DT9</f>
        <v>20306.250000000025</v>
      </c>
      <c r="AM75" s="12">
        <f>'Staffing Plan'!DU9</f>
        <v>20400.000000000025</v>
      </c>
      <c r="AN75" s="12">
        <f>'Staffing Plan'!DV9</f>
        <v>20493.750000000025</v>
      </c>
      <c r="AO75" s="12">
        <f>'Staffing Plan'!DW9</f>
        <v>20587.500000000029</v>
      </c>
      <c r="AP75" s="12">
        <f>'Staffing Plan'!DX9</f>
        <v>20681.250000000029</v>
      </c>
      <c r="AQ75" s="12">
        <f>'Staffing Plan'!DY9</f>
        <v>20775.000000000029</v>
      </c>
      <c r="AR75" s="12">
        <f>'Staffing Plan'!DZ9</f>
        <v>20868.750000000029</v>
      </c>
      <c r="AS75" s="12">
        <f>'Staffing Plan'!DZ9</f>
        <v>20868.750000000029</v>
      </c>
      <c r="AT75" s="12">
        <f>'Staffing Plan'!EB9</f>
        <v>21056.250000000033</v>
      </c>
      <c r="AU75" s="12">
        <f>'Staffing Plan'!EC9</f>
        <v>21150.000000000033</v>
      </c>
      <c r="AV75" s="12">
        <f>'Staffing Plan'!ED9</f>
        <v>21243.750000000033</v>
      </c>
      <c r="AW75" s="12">
        <f>'Staffing Plan'!EE9</f>
        <v>21337.500000000033</v>
      </c>
      <c r="AX75" s="12">
        <f>'Staffing Plan'!EF9</f>
        <v>21431.250000000036</v>
      </c>
      <c r="AY75" s="12">
        <f>'Staffing Plan'!EG9</f>
        <v>21525.000000000036</v>
      </c>
      <c r="AZ75" s="12">
        <f>'Staffing Plan'!EH9</f>
        <v>21618.750000000036</v>
      </c>
      <c r="BA75" s="12">
        <f>'Staffing Plan'!EI9</f>
        <v>21712.500000000036</v>
      </c>
      <c r="BB75" s="12">
        <f>'Staffing Plan'!EJ9</f>
        <v>21806.250000000036</v>
      </c>
      <c r="BC75" s="12">
        <f>'Staffing Plan'!EK9</f>
        <v>21900.00000000004</v>
      </c>
      <c r="BD75" s="12">
        <f>'Staffing Plan'!EL9</f>
        <v>21993.75000000004</v>
      </c>
      <c r="BE75" s="12">
        <f>'Staffing Plan'!EM9</f>
        <v>22087.50000000004</v>
      </c>
      <c r="BF75" s="12">
        <f>'Staffing Plan'!EN9</f>
        <v>22181.25000000004</v>
      </c>
      <c r="BG75" s="12">
        <f>'Staffing Plan'!EO9</f>
        <v>22275.000000000044</v>
      </c>
      <c r="BH75" s="12">
        <f>'Staffing Plan'!EP9</f>
        <v>22368.750000000044</v>
      </c>
      <c r="BI75" s="12">
        <f>'Staffing Plan'!EQ9</f>
        <v>22462.500000000044</v>
      </c>
      <c r="BJ75" s="12">
        <f>'Staffing Plan'!ER9</f>
        <v>22556.250000000044</v>
      </c>
      <c r="BK75" s="12">
        <f>'Staffing Plan'!ES9</f>
        <v>22650.000000000044</v>
      </c>
      <c r="BL75" s="12">
        <f>'Staffing Plan'!ET9</f>
        <v>22743.750000000047</v>
      </c>
      <c r="BM75" s="282">
        <f>'Staffing Plan'!EU9</f>
        <v>22837.500000000047</v>
      </c>
      <c r="BN75" s="282">
        <f>'Staffing Plan'!EV9</f>
        <v>22931.250000000047</v>
      </c>
      <c r="BO75" s="12">
        <f>'Staffing Plan'!EW9</f>
        <v>23025.000000000047</v>
      </c>
      <c r="BP75" s="12">
        <f>'Staffing Plan'!EX9</f>
        <v>23118.750000000047</v>
      </c>
      <c r="BQ75" s="12">
        <f>'Staffing Plan'!EY9</f>
        <v>23212.500000000051</v>
      </c>
      <c r="BR75" s="12">
        <f>'Staffing Plan'!EZ9</f>
        <v>23306.250000000051</v>
      </c>
      <c r="BS75" s="12">
        <f>'Staffing Plan'!FA9</f>
        <v>23400.000000000051</v>
      </c>
      <c r="BT75" s="12">
        <f>'Staffing Plan'!FB9</f>
        <v>23493.750000000051</v>
      </c>
      <c r="BU75" s="12">
        <f>'Staffing Plan'!FC9</f>
        <v>23587.500000000055</v>
      </c>
      <c r="BV75" s="12">
        <f>'Staffing Plan'!FD9</f>
        <v>23681.250000000055</v>
      </c>
      <c r="BW75" s="12">
        <f>'Staffing Plan'!FE9</f>
        <v>23775.000000000055</v>
      </c>
      <c r="BX75" s="12">
        <f>'Staffing Plan'!FF9</f>
        <v>23868.750000000055</v>
      </c>
      <c r="BY75" s="12">
        <f>'Staffing Plan'!FF9</f>
        <v>23868.750000000055</v>
      </c>
      <c r="BZ75" s="12">
        <f>'Staffing Plan'!FH9</f>
        <v>24056.250000000058</v>
      </c>
      <c r="CA75" s="12">
        <f>'Staffing Plan'!FI9</f>
        <v>24150.000000000058</v>
      </c>
      <c r="CB75" s="12">
        <f>'Staffing Plan'!FJ9</f>
        <v>24243.750000000058</v>
      </c>
      <c r="CC75" s="12">
        <f>'Staffing Plan'!FK9</f>
        <v>24337.500000000058</v>
      </c>
      <c r="CD75" s="12">
        <f>'Staffing Plan'!FL9</f>
        <v>24431.250000000058</v>
      </c>
      <c r="CE75" s="12">
        <f>'Staffing Plan'!FM9</f>
        <v>24525.000000000062</v>
      </c>
      <c r="CF75" s="12">
        <f>'Staffing Plan'!FN9</f>
        <v>24618.750000000062</v>
      </c>
      <c r="CG75" s="12"/>
      <c r="CH75" s="12"/>
      <c r="CI75" s="12"/>
      <c r="CJ75" s="12"/>
    </row>
    <row r="76" spans="1:88" x14ac:dyDescent="0.15">
      <c r="B76" s="3"/>
      <c r="C76" s="6" t="str">
        <f>'Staffing Plan'!CJ10</f>
        <v>Facilities Maintenance</v>
      </c>
      <c r="D76" s="361" t="s">
        <v>52</v>
      </c>
      <c r="E76" s="282">
        <f>'Staffing Plan'!CM10</f>
        <v>0</v>
      </c>
      <c r="F76" s="282">
        <f>'Staffing Plan'!CN10</f>
        <v>0</v>
      </c>
      <c r="G76" s="282">
        <f>'Staffing Plan'!CO10</f>
        <v>0</v>
      </c>
      <c r="H76" s="282">
        <f>'Staffing Plan'!CP10</f>
        <v>0</v>
      </c>
      <c r="I76" s="282">
        <f>'Staffing Plan'!CQ10</f>
        <v>0</v>
      </c>
      <c r="J76" s="282">
        <f>'Staffing Plan'!CR10</f>
        <v>0</v>
      </c>
      <c r="K76" s="12">
        <f>'Staffing Plan'!CS10</f>
        <v>0</v>
      </c>
      <c r="L76" s="12">
        <f>'Staffing Plan'!CT10</f>
        <v>0</v>
      </c>
      <c r="M76" s="12">
        <f>'Staffing Plan'!CU10</f>
        <v>14370.000000000005</v>
      </c>
      <c r="N76" s="12">
        <f>'Staffing Plan'!CV10</f>
        <v>14445.000000000005</v>
      </c>
      <c r="O76" s="12">
        <f>'Staffing Plan'!CW10</f>
        <v>14520.000000000005</v>
      </c>
      <c r="P76" s="12">
        <f>'Staffing Plan'!CX10</f>
        <v>14595.000000000007</v>
      </c>
      <c r="Q76" s="12">
        <f>'Staffing Plan'!CY10</f>
        <v>14670.000000000007</v>
      </c>
      <c r="R76" s="12">
        <f>'Staffing Plan'!CZ10</f>
        <v>14745.000000000007</v>
      </c>
      <c r="S76" s="12">
        <f>'Staffing Plan'!DA10</f>
        <v>14820.000000000009</v>
      </c>
      <c r="T76" s="12">
        <f>'Staffing Plan'!DB10</f>
        <v>14895.000000000009</v>
      </c>
      <c r="U76" s="12">
        <f>'Staffing Plan'!DB10</f>
        <v>14895.000000000009</v>
      </c>
      <c r="V76" s="12">
        <f>'Staffing Plan'!DD10</f>
        <v>15045.000000000011</v>
      </c>
      <c r="W76" s="12">
        <f>'Staffing Plan'!DE10</f>
        <v>15120.000000000011</v>
      </c>
      <c r="X76" s="12">
        <f>'Staffing Plan'!DF10</f>
        <v>15195.000000000013</v>
      </c>
      <c r="Y76" s="12">
        <f>'Staffing Plan'!DG10</f>
        <v>15270.000000000013</v>
      </c>
      <c r="Z76" s="12">
        <f>'Staffing Plan'!DH10</f>
        <v>15345.000000000013</v>
      </c>
      <c r="AA76" s="12">
        <f>'Staffing Plan'!DI10</f>
        <v>15420.000000000015</v>
      </c>
      <c r="AB76" s="12">
        <f>'Staffing Plan'!DJ10</f>
        <v>15495.000000000015</v>
      </c>
      <c r="AC76" s="12">
        <f>'Staffing Plan'!DK10</f>
        <v>15570.000000000015</v>
      </c>
      <c r="AD76" s="12">
        <f>'Staffing Plan'!DL10</f>
        <v>15645.000000000016</v>
      </c>
      <c r="AE76" s="12">
        <f>'Staffing Plan'!DM10</f>
        <v>15720.000000000016</v>
      </c>
      <c r="AF76" s="12">
        <f>'Staffing Plan'!DN10</f>
        <v>15795.000000000016</v>
      </c>
      <c r="AG76" s="282">
        <f>'Staffing Plan'!DO10</f>
        <v>15870.000000000018</v>
      </c>
      <c r="AH76" s="282">
        <f>'Staffing Plan'!DP10</f>
        <v>15945.000000000018</v>
      </c>
      <c r="AI76" s="12">
        <f>'Staffing Plan'!DQ10</f>
        <v>16020.000000000018</v>
      </c>
      <c r="AJ76" s="12">
        <f>'Staffing Plan'!DR10</f>
        <v>16095.00000000002</v>
      </c>
      <c r="AK76" s="12">
        <f>'Staffing Plan'!DS10</f>
        <v>16170.00000000002</v>
      </c>
      <c r="AL76" s="12">
        <f>'Staffing Plan'!DT10</f>
        <v>16245.00000000002</v>
      </c>
      <c r="AM76" s="12">
        <f>'Staffing Plan'!DU10</f>
        <v>16320.000000000022</v>
      </c>
      <c r="AN76" s="12">
        <f>'Staffing Plan'!DV10</f>
        <v>16395.000000000022</v>
      </c>
      <c r="AO76" s="12">
        <f>'Staffing Plan'!DW10</f>
        <v>16470.000000000022</v>
      </c>
      <c r="AP76" s="12">
        <f>'Staffing Plan'!DX10</f>
        <v>16545.000000000022</v>
      </c>
      <c r="AQ76" s="12">
        <f>'Staffing Plan'!DY10</f>
        <v>16620.000000000022</v>
      </c>
      <c r="AR76" s="12">
        <f>'Staffing Plan'!DZ10</f>
        <v>16695.000000000025</v>
      </c>
      <c r="AS76" s="12">
        <f>'Staffing Plan'!DZ10</f>
        <v>16695.000000000025</v>
      </c>
      <c r="AT76" s="12">
        <f>'Staffing Plan'!EB10</f>
        <v>16845.000000000025</v>
      </c>
      <c r="AU76" s="12">
        <f>'Staffing Plan'!EC10</f>
        <v>16920.000000000025</v>
      </c>
      <c r="AV76" s="12">
        <f>'Staffing Plan'!ED10</f>
        <v>16995.000000000025</v>
      </c>
      <c r="AW76" s="12">
        <f>'Staffing Plan'!EE10</f>
        <v>17070.000000000029</v>
      </c>
      <c r="AX76" s="12">
        <f>'Staffing Plan'!EF10</f>
        <v>17145.000000000029</v>
      </c>
      <c r="AY76" s="12">
        <f>'Staffing Plan'!EG10</f>
        <v>17220.000000000029</v>
      </c>
      <c r="AZ76" s="12">
        <f>'Staffing Plan'!EH10</f>
        <v>17295.000000000029</v>
      </c>
      <c r="BA76" s="12">
        <f>'Staffing Plan'!EI10</f>
        <v>17370.000000000029</v>
      </c>
      <c r="BB76" s="12">
        <f>'Staffing Plan'!EJ10</f>
        <v>17445.000000000029</v>
      </c>
      <c r="BC76" s="12">
        <f>'Staffing Plan'!EK10</f>
        <v>17520.000000000033</v>
      </c>
      <c r="BD76" s="12">
        <f>'Staffing Plan'!EL10</f>
        <v>17595.000000000033</v>
      </c>
      <c r="BE76" s="12">
        <f>'Staffing Plan'!EM10</f>
        <v>17670.000000000033</v>
      </c>
      <c r="BF76" s="12">
        <f>'Staffing Plan'!EN10</f>
        <v>17745.000000000033</v>
      </c>
      <c r="BG76" s="12">
        <f>'Staffing Plan'!EO10</f>
        <v>17820.000000000033</v>
      </c>
      <c r="BH76" s="12">
        <f>'Staffing Plan'!EP10</f>
        <v>17895.000000000033</v>
      </c>
      <c r="BI76" s="12">
        <f>'Staffing Plan'!EQ10</f>
        <v>17970.000000000036</v>
      </c>
      <c r="BJ76" s="12">
        <f>'Staffing Plan'!ER10</f>
        <v>18045.000000000036</v>
      </c>
      <c r="BK76" s="12">
        <f>'Staffing Plan'!ES10</f>
        <v>18120.000000000036</v>
      </c>
      <c r="BL76" s="12">
        <f>'Staffing Plan'!ET10</f>
        <v>18195.000000000036</v>
      </c>
      <c r="BM76" s="282">
        <f>'Staffing Plan'!EU10</f>
        <v>18270.000000000036</v>
      </c>
      <c r="BN76" s="282">
        <f>'Staffing Plan'!EV10</f>
        <v>18345.000000000036</v>
      </c>
      <c r="BO76" s="12">
        <f>'Staffing Plan'!EW10</f>
        <v>18420.00000000004</v>
      </c>
      <c r="BP76" s="12">
        <f>'Staffing Plan'!EX10</f>
        <v>18495.00000000004</v>
      </c>
      <c r="BQ76" s="12">
        <f>'Staffing Plan'!EY10</f>
        <v>18570.00000000004</v>
      </c>
      <c r="BR76" s="12">
        <f>'Staffing Plan'!EZ10</f>
        <v>18645.00000000004</v>
      </c>
      <c r="BS76" s="12">
        <f>'Staffing Plan'!FA10</f>
        <v>18720.00000000004</v>
      </c>
      <c r="BT76" s="12">
        <f>'Staffing Plan'!FB10</f>
        <v>18795.00000000004</v>
      </c>
      <c r="BU76" s="12">
        <f>'Staffing Plan'!FC10</f>
        <v>18870.000000000044</v>
      </c>
      <c r="BV76" s="12">
        <f>'Staffing Plan'!FD10</f>
        <v>18945.000000000044</v>
      </c>
      <c r="BW76" s="12">
        <f>'Staffing Plan'!FE10</f>
        <v>19020.000000000044</v>
      </c>
      <c r="BX76" s="12">
        <f>'Staffing Plan'!FF10</f>
        <v>19095.000000000044</v>
      </c>
      <c r="BY76" s="12">
        <f>'Staffing Plan'!FF10</f>
        <v>19095.000000000044</v>
      </c>
      <c r="BZ76" s="12">
        <f>'Staffing Plan'!FH10</f>
        <v>19245.000000000044</v>
      </c>
      <c r="CA76" s="12">
        <f>'Staffing Plan'!FI10</f>
        <v>19320.000000000047</v>
      </c>
      <c r="CB76" s="12">
        <f>'Staffing Plan'!FJ10</f>
        <v>19395.000000000047</v>
      </c>
      <c r="CC76" s="12">
        <f>'Staffing Plan'!FK10</f>
        <v>19470.000000000047</v>
      </c>
      <c r="CD76" s="12">
        <f>'Staffing Plan'!FL10</f>
        <v>19545.000000000047</v>
      </c>
      <c r="CE76" s="12">
        <f>'Staffing Plan'!FM10</f>
        <v>19620.000000000047</v>
      </c>
      <c r="CF76" s="12">
        <f>'Staffing Plan'!FN10</f>
        <v>19695.000000000051</v>
      </c>
      <c r="CG76" s="12"/>
      <c r="CH76" s="12"/>
      <c r="CI76" s="12"/>
      <c r="CJ76" s="12"/>
    </row>
    <row r="77" spans="1:88" ht="14" customHeight="1" x14ac:dyDescent="0.15">
      <c r="B77" s="3"/>
      <c r="C77" s="6" t="str">
        <f>'Staffing Plan'!CJ11</f>
        <v>General Labor</v>
      </c>
      <c r="D77" s="361" t="s">
        <v>52</v>
      </c>
      <c r="E77" s="282">
        <f>'Staffing Plan'!CM11</f>
        <v>0</v>
      </c>
      <c r="F77" s="282">
        <f>'Staffing Plan'!CN11</f>
        <v>0</v>
      </c>
      <c r="G77" s="282">
        <f>'Staffing Plan'!CO11</f>
        <v>0</v>
      </c>
      <c r="H77" s="282">
        <f>'Staffing Plan'!CP11</f>
        <v>0</v>
      </c>
      <c r="I77" s="282">
        <f>'Staffing Plan'!CQ11</f>
        <v>10552.500000000002</v>
      </c>
      <c r="J77" s="282">
        <f>'Staffing Plan'!CR11</f>
        <v>10608.750000000002</v>
      </c>
      <c r="K77" s="12">
        <f>'Staffing Plan'!CS11</f>
        <v>10665.000000000004</v>
      </c>
      <c r="L77" s="12">
        <f>'Staffing Plan'!CT11</f>
        <v>10721.250000000004</v>
      </c>
      <c r="M77" s="12">
        <f>'Staffing Plan'!CU11</f>
        <v>32332.500000000011</v>
      </c>
      <c r="N77" s="12">
        <f>'Staffing Plan'!CV11</f>
        <v>32501.250000000011</v>
      </c>
      <c r="O77" s="12">
        <f>'Staffing Plan'!CW11</f>
        <v>32670.000000000015</v>
      </c>
      <c r="P77" s="12">
        <f>'Staffing Plan'!CX11</f>
        <v>32838.750000000015</v>
      </c>
      <c r="Q77" s="12">
        <f>'Staffing Plan'!CY11</f>
        <v>55012.500000000029</v>
      </c>
      <c r="R77" s="12">
        <f>'Staffing Plan'!CZ11</f>
        <v>55293.750000000029</v>
      </c>
      <c r="S77" s="12">
        <f>'Staffing Plan'!DA11</f>
        <v>55575.000000000029</v>
      </c>
      <c r="T77" s="12">
        <f>'Staffing Plan'!DB11</f>
        <v>55856.250000000036</v>
      </c>
      <c r="U77" s="12">
        <f>'Staffing Plan'!DB11</f>
        <v>55856.250000000036</v>
      </c>
      <c r="V77" s="12">
        <f>'Staffing Plan'!DD11</f>
        <v>56418.750000000036</v>
      </c>
      <c r="W77" s="12">
        <f>'Staffing Plan'!DE11</f>
        <v>56700.000000000044</v>
      </c>
      <c r="X77" s="12">
        <f>'Staffing Plan'!DF11</f>
        <v>56981.250000000044</v>
      </c>
      <c r="Y77" s="12">
        <f>'Staffing Plan'!DG11</f>
        <v>57262.500000000044</v>
      </c>
      <c r="Z77" s="12">
        <f>'Staffing Plan'!DH11</f>
        <v>57543.750000000051</v>
      </c>
      <c r="AA77" s="12">
        <f>'Staffing Plan'!DI11</f>
        <v>57825.000000000051</v>
      </c>
      <c r="AB77" s="12">
        <f>'Staffing Plan'!DJ11</f>
        <v>58106.250000000051</v>
      </c>
      <c r="AC77" s="12">
        <f>'Staffing Plan'!DK11</f>
        <v>58387.500000000058</v>
      </c>
      <c r="AD77" s="12">
        <f>'Staffing Plan'!DL11</f>
        <v>58668.750000000058</v>
      </c>
      <c r="AE77" s="12">
        <f>'Staffing Plan'!DM11</f>
        <v>58950.000000000058</v>
      </c>
      <c r="AF77" s="12">
        <f>'Staffing Plan'!DN11</f>
        <v>59231.250000000065</v>
      </c>
      <c r="AG77" s="282">
        <f>'Staffing Plan'!DO11</f>
        <v>59512.500000000065</v>
      </c>
      <c r="AH77" s="282">
        <f>'Staffing Plan'!DP11</f>
        <v>59793.750000000065</v>
      </c>
      <c r="AI77" s="12">
        <f>'Staffing Plan'!DQ11</f>
        <v>60075.000000000073</v>
      </c>
      <c r="AJ77" s="12">
        <f>'Staffing Plan'!DR11</f>
        <v>60356.250000000073</v>
      </c>
      <c r="AK77" s="12">
        <f>'Staffing Plan'!DS11</f>
        <v>60637.500000000073</v>
      </c>
      <c r="AL77" s="12">
        <f>'Staffing Plan'!DT11</f>
        <v>60918.75000000008</v>
      </c>
      <c r="AM77" s="12">
        <f>'Staffing Plan'!DU11</f>
        <v>61200.00000000008</v>
      </c>
      <c r="AN77" s="12">
        <f>'Staffing Plan'!DV11</f>
        <v>61481.25000000008</v>
      </c>
      <c r="AO77" s="12">
        <f>'Staffing Plan'!DW11</f>
        <v>61762.500000000087</v>
      </c>
      <c r="AP77" s="12">
        <f>'Staffing Plan'!DX11</f>
        <v>62043.750000000087</v>
      </c>
      <c r="AQ77" s="12">
        <f>'Staffing Plan'!DY11</f>
        <v>62325.000000000087</v>
      </c>
      <c r="AR77" s="12">
        <f>'Staffing Plan'!DZ11</f>
        <v>62606.250000000095</v>
      </c>
      <c r="AS77" s="12">
        <f>'Staffing Plan'!DZ11</f>
        <v>62606.250000000095</v>
      </c>
      <c r="AT77" s="12">
        <f>'Staffing Plan'!EB11</f>
        <v>63168.750000000095</v>
      </c>
      <c r="AU77" s="12">
        <f>'Staffing Plan'!EC11</f>
        <v>63450.000000000095</v>
      </c>
      <c r="AV77" s="12">
        <f>'Staffing Plan'!ED11</f>
        <v>63731.250000000102</v>
      </c>
      <c r="AW77" s="12">
        <f>'Staffing Plan'!EE11</f>
        <v>64012.500000000102</v>
      </c>
      <c r="AX77" s="12">
        <f>'Staffing Plan'!EF11</f>
        <v>64293.750000000102</v>
      </c>
      <c r="AY77" s="12">
        <f>'Staffing Plan'!EG11</f>
        <v>64575.000000000109</v>
      </c>
      <c r="AZ77" s="12">
        <f>'Staffing Plan'!EH11</f>
        <v>64856.250000000109</v>
      </c>
      <c r="BA77" s="12">
        <f>'Staffing Plan'!EI11</f>
        <v>65137.500000000109</v>
      </c>
      <c r="BB77" s="12">
        <f>'Staffing Plan'!EJ11</f>
        <v>65418.750000000116</v>
      </c>
      <c r="BC77" s="12">
        <f>'Staffing Plan'!EK11</f>
        <v>65700.000000000116</v>
      </c>
      <c r="BD77" s="12">
        <f>'Staffing Plan'!EL11</f>
        <v>65981.250000000116</v>
      </c>
      <c r="BE77" s="12">
        <f>'Staffing Plan'!EM11</f>
        <v>66262.500000000116</v>
      </c>
      <c r="BF77" s="12">
        <f>'Staffing Plan'!EN11</f>
        <v>66543.750000000116</v>
      </c>
      <c r="BG77" s="12">
        <f>'Staffing Plan'!EO11</f>
        <v>66825.000000000131</v>
      </c>
      <c r="BH77" s="12">
        <f>'Staffing Plan'!EP11</f>
        <v>67106.250000000131</v>
      </c>
      <c r="BI77" s="12">
        <f>'Staffing Plan'!EQ11</f>
        <v>67387.500000000131</v>
      </c>
      <c r="BJ77" s="12">
        <f>'Staffing Plan'!ER11</f>
        <v>67668.750000000131</v>
      </c>
      <c r="BK77" s="12">
        <f>'Staffing Plan'!ES11</f>
        <v>67950.000000000131</v>
      </c>
      <c r="BL77" s="12">
        <f>'Staffing Plan'!ET11</f>
        <v>68231.250000000131</v>
      </c>
      <c r="BM77" s="282">
        <f>'Staffing Plan'!EU11</f>
        <v>68512.500000000146</v>
      </c>
      <c r="BN77" s="282">
        <f>'Staffing Plan'!EV11</f>
        <v>68793.750000000146</v>
      </c>
      <c r="BO77" s="12">
        <f>'Staffing Plan'!EW11</f>
        <v>69075.000000000146</v>
      </c>
      <c r="BP77" s="12">
        <f>'Staffing Plan'!EX11</f>
        <v>69356.250000000146</v>
      </c>
      <c r="BQ77" s="12">
        <f>'Staffing Plan'!EY11</f>
        <v>69637.500000000146</v>
      </c>
      <c r="BR77" s="12">
        <f>'Staffing Plan'!EZ11</f>
        <v>69918.750000000146</v>
      </c>
      <c r="BS77" s="12">
        <f>'Staffing Plan'!FA11</f>
        <v>70200.00000000016</v>
      </c>
      <c r="BT77" s="12">
        <f>'Staffing Plan'!FB11</f>
        <v>70481.25000000016</v>
      </c>
      <c r="BU77" s="12">
        <f>'Staffing Plan'!FC11</f>
        <v>70762.50000000016</v>
      </c>
      <c r="BV77" s="12">
        <f>'Staffing Plan'!FD11</f>
        <v>71043.75000000016</v>
      </c>
      <c r="BW77" s="12">
        <f>'Staffing Plan'!FE11</f>
        <v>71325.00000000016</v>
      </c>
      <c r="BX77" s="12">
        <f>'Staffing Plan'!FF11</f>
        <v>71606.25000000016</v>
      </c>
      <c r="BY77" s="12">
        <f>'Staffing Plan'!FF11</f>
        <v>71606.25000000016</v>
      </c>
      <c r="BZ77" s="12">
        <f>'Staffing Plan'!FH11</f>
        <v>72168.750000000175</v>
      </c>
      <c r="CA77" s="12">
        <f>'Staffing Plan'!FI11</f>
        <v>72450.000000000175</v>
      </c>
      <c r="CB77" s="12">
        <f>'Staffing Plan'!FJ11</f>
        <v>72731.250000000175</v>
      </c>
      <c r="CC77" s="12">
        <f>'Staffing Plan'!FK11</f>
        <v>73012.500000000175</v>
      </c>
      <c r="CD77" s="12">
        <f>'Staffing Plan'!FL11</f>
        <v>73293.750000000175</v>
      </c>
      <c r="CE77" s="12">
        <f>'Staffing Plan'!FM11</f>
        <v>73575.000000000189</v>
      </c>
      <c r="CF77" s="12">
        <f>'Staffing Plan'!FN11</f>
        <v>73856.250000000189</v>
      </c>
      <c r="CG77" s="12"/>
      <c r="CH77" s="12"/>
      <c r="CI77" s="12"/>
      <c r="CJ77" s="12"/>
    </row>
    <row r="78" spans="1:88" s="329" customFormat="1" x14ac:dyDescent="0.15">
      <c r="A78" s="328"/>
      <c r="C78" s="330"/>
      <c r="E78" s="362">
        <f>SUM(E72:E77)</f>
        <v>74013.75</v>
      </c>
      <c r="F78" s="362">
        <f t="shared" ref="F78:T78" si="148">SUM(F72:F77)</f>
        <v>74416.875</v>
      </c>
      <c r="G78" s="362">
        <f t="shared" si="148"/>
        <v>74820.000000000015</v>
      </c>
      <c r="H78" s="362">
        <f t="shared" si="148"/>
        <v>75223.125000000015</v>
      </c>
      <c r="I78" s="362">
        <f t="shared" si="148"/>
        <v>112560.00000000001</v>
      </c>
      <c r="J78" s="362">
        <f t="shared" si="148"/>
        <v>113160.00000000003</v>
      </c>
      <c r="K78" s="362">
        <f t="shared" si="148"/>
        <v>113760.00000000003</v>
      </c>
      <c r="L78" s="362">
        <f t="shared" si="148"/>
        <v>114360.00000000003</v>
      </c>
      <c r="M78" s="362">
        <f t="shared" si="148"/>
        <v>168847.50000000006</v>
      </c>
      <c r="N78" s="362">
        <f t="shared" si="148"/>
        <v>169728.75000000006</v>
      </c>
      <c r="O78" s="362">
        <f t="shared" si="148"/>
        <v>170610.00000000006</v>
      </c>
      <c r="P78" s="362">
        <f t="shared" si="148"/>
        <v>171491.25000000006</v>
      </c>
      <c r="Q78" s="362">
        <f t="shared" si="148"/>
        <v>249390.00000000009</v>
      </c>
      <c r="R78" s="362">
        <f t="shared" si="148"/>
        <v>250665.00000000012</v>
      </c>
      <c r="S78" s="362">
        <f t="shared" si="148"/>
        <v>251940.00000000015</v>
      </c>
      <c r="T78" s="362">
        <f t="shared" si="148"/>
        <v>253215.00000000015</v>
      </c>
      <c r="U78" s="362">
        <f t="shared" ref="U78:W78" si="149">SUM(U72:U77)</f>
        <v>253215.00000000015</v>
      </c>
      <c r="V78" s="362">
        <f t="shared" si="149"/>
        <v>255765.00000000015</v>
      </c>
      <c r="W78" s="362">
        <f t="shared" si="149"/>
        <v>257040.00000000017</v>
      </c>
      <c r="X78" s="362">
        <f t="shared" ref="X78:AU78" si="150">SUM(X72:X77)</f>
        <v>258315.00000000017</v>
      </c>
      <c r="Y78" s="362">
        <f t="shared" si="150"/>
        <v>259590.00000000017</v>
      </c>
      <c r="Z78" s="362">
        <f t="shared" si="150"/>
        <v>260865.00000000023</v>
      </c>
      <c r="AA78" s="362">
        <f t="shared" si="150"/>
        <v>262140.00000000023</v>
      </c>
      <c r="AB78" s="362">
        <f t="shared" si="150"/>
        <v>263415.00000000029</v>
      </c>
      <c r="AC78" s="362">
        <f t="shared" si="150"/>
        <v>264690.00000000029</v>
      </c>
      <c r="AD78" s="362">
        <f t="shared" si="150"/>
        <v>265965.00000000029</v>
      </c>
      <c r="AE78" s="362">
        <f t="shared" si="150"/>
        <v>267240.00000000029</v>
      </c>
      <c r="AF78" s="362">
        <f t="shared" si="150"/>
        <v>268515.00000000029</v>
      </c>
      <c r="AG78" s="362">
        <f t="shared" si="150"/>
        <v>269790.00000000029</v>
      </c>
      <c r="AH78" s="362">
        <f t="shared" si="150"/>
        <v>271065.00000000035</v>
      </c>
      <c r="AI78" s="362">
        <f t="shared" si="150"/>
        <v>272340.00000000035</v>
      </c>
      <c r="AJ78" s="362">
        <f t="shared" si="150"/>
        <v>273615.00000000035</v>
      </c>
      <c r="AK78" s="362">
        <f t="shared" si="150"/>
        <v>274890.00000000035</v>
      </c>
      <c r="AL78" s="362">
        <f t="shared" si="150"/>
        <v>276165.00000000035</v>
      </c>
      <c r="AM78" s="362">
        <f t="shared" si="150"/>
        <v>277440.00000000035</v>
      </c>
      <c r="AN78" s="362">
        <f t="shared" si="150"/>
        <v>278715.00000000035</v>
      </c>
      <c r="AO78" s="362">
        <f t="shared" si="150"/>
        <v>279990.00000000035</v>
      </c>
      <c r="AP78" s="362">
        <f t="shared" si="150"/>
        <v>281265.00000000035</v>
      </c>
      <c r="AQ78" s="362">
        <f t="shared" si="150"/>
        <v>282540.00000000035</v>
      </c>
      <c r="AR78" s="362">
        <f t="shared" si="150"/>
        <v>283815.00000000041</v>
      </c>
      <c r="AS78" s="362">
        <f t="shared" si="150"/>
        <v>283815.00000000041</v>
      </c>
      <c r="AT78" s="362">
        <f t="shared" si="150"/>
        <v>286365.00000000047</v>
      </c>
      <c r="AU78" s="362">
        <f t="shared" si="150"/>
        <v>287640.00000000047</v>
      </c>
      <c r="AV78" s="362">
        <f t="shared" ref="AV78:CA78" si="151">SUM(AV72:AV77)</f>
        <v>288915.00000000047</v>
      </c>
      <c r="AW78" s="362">
        <f t="shared" si="151"/>
        <v>290190.00000000047</v>
      </c>
      <c r="AX78" s="362">
        <f t="shared" si="151"/>
        <v>291465.00000000047</v>
      </c>
      <c r="AY78" s="362">
        <f t="shared" si="151"/>
        <v>292740.00000000047</v>
      </c>
      <c r="AZ78" s="362">
        <f t="shared" si="151"/>
        <v>294015.00000000047</v>
      </c>
      <c r="BA78" s="362">
        <f t="shared" si="151"/>
        <v>295290.00000000052</v>
      </c>
      <c r="BB78" s="362">
        <f t="shared" si="151"/>
        <v>296565.00000000052</v>
      </c>
      <c r="BC78" s="362">
        <f t="shared" si="151"/>
        <v>297840.00000000052</v>
      </c>
      <c r="BD78" s="362">
        <f t="shared" si="151"/>
        <v>299115.00000000052</v>
      </c>
      <c r="BE78" s="362">
        <f t="shared" si="151"/>
        <v>300390.00000000052</v>
      </c>
      <c r="BF78" s="362">
        <f t="shared" si="151"/>
        <v>301665.00000000052</v>
      </c>
      <c r="BG78" s="362">
        <f t="shared" si="151"/>
        <v>302940.00000000058</v>
      </c>
      <c r="BH78" s="362">
        <f t="shared" si="151"/>
        <v>304215.00000000058</v>
      </c>
      <c r="BI78" s="362">
        <f t="shared" si="151"/>
        <v>305490.00000000058</v>
      </c>
      <c r="BJ78" s="362">
        <f t="shared" si="151"/>
        <v>306765.00000000064</v>
      </c>
      <c r="BK78" s="362">
        <f t="shared" si="151"/>
        <v>308040.00000000064</v>
      </c>
      <c r="BL78" s="362">
        <f t="shared" si="151"/>
        <v>309315.00000000064</v>
      </c>
      <c r="BM78" s="362">
        <f t="shared" si="151"/>
        <v>310590.00000000064</v>
      </c>
      <c r="BN78" s="362">
        <f t="shared" si="151"/>
        <v>311865.00000000064</v>
      </c>
      <c r="BO78" s="362">
        <f t="shared" si="151"/>
        <v>313140.00000000064</v>
      </c>
      <c r="BP78" s="362">
        <f t="shared" si="151"/>
        <v>314415.00000000064</v>
      </c>
      <c r="BQ78" s="362">
        <f t="shared" si="151"/>
        <v>315690.00000000064</v>
      </c>
      <c r="BR78" s="362">
        <f t="shared" si="151"/>
        <v>316965.0000000007</v>
      </c>
      <c r="BS78" s="362">
        <f t="shared" si="151"/>
        <v>318240.0000000007</v>
      </c>
      <c r="BT78" s="362">
        <f t="shared" si="151"/>
        <v>319515.0000000007</v>
      </c>
      <c r="BU78" s="362">
        <f t="shared" si="151"/>
        <v>320790.00000000076</v>
      </c>
      <c r="BV78" s="362">
        <f t="shared" si="151"/>
        <v>322065.00000000076</v>
      </c>
      <c r="BW78" s="362">
        <f t="shared" si="151"/>
        <v>323340.00000000076</v>
      </c>
      <c r="BX78" s="362">
        <f t="shared" si="151"/>
        <v>324615.00000000076</v>
      </c>
      <c r="BY78" s="362">
        <f t="shared" si="151"/>
        <v>324615.00000000076</v>
      </c>
      <c r="BZ78" s="362">
        <f t="shared" si="151"/>
        <v>327165.00000000081</v>
      </c>
      <c r="CA78" s="362">
        <f t="shared" si="151"/>
        <v>328440.00000000081</v>
      </c>
      <c r="CB78" s="362">
        <f t="shared" ref="CB78:CF78" si="152">SUM(CB72:CB77)</f>
        <v>329715.00000000081</v>
      </c>
      <c r="CC78" s="362">
        <f t="shared" si="152"/>
        <v>330990.00000000081</v>
      </c>
      <c r="CD78" s="362">
        <f t="shared" si="152"/>
        <v>332265.00000000081</v>
      </c>
      <c r="CE78" s="362">
        <f t="shared" si="152"/>
        <v>333540.00000000081</v>
      </c>
      <c r="CF78" s="362">
        <f t="shared" si="152"/>
        <v>334815.00000000081</v>
      </c>
      <c r="CG78" s="262"/>
      <c r="CH78" s="262"/>
      <c r="CI78" s="262"/>
      <c r="CJ78" s="262"/>
    </row>
    <row r="79" spans="1:88" s="260" customFormat="1" x14ac:dyDescent="0.15">
      <c r="A79" s="3"/>
      <c r="B79" s="3" t="s">
        <v>253</v>
      </c>
      <c r="C79" s="6"/>
      <c r="D79" s="361"/>
      <c r="E79" s="259"/>
      <c r="F79" s="259"/>
      <c r="G79" s="259"/>
      <c r="H79" s="259"/>
      <c r="I79" s="259"/>
      <c r="J79" s="259"/>
      <c r="K79" s="259"/>
      <c r="L79" s="259"/>
      <c r="M79" s="259"/>
      <c r="N79" s="259"/>
      <c r="O79" s="259"/>
      <c r="P79" s="259"/>
      <c r="Q79" s="259"/>
      <c r="R79" s="259"/>
      <c r="S79" s="259"/>
      <c r="T79" s="259"/>
      <c r="U79" s="259"/>
      <c r="Y79" s="293"/>
      <c r="Z79" s="293"/>
      <c r="AA79" s="293"/>
      <c r="AB79" s="293"/>
      <c r="AC79" s="293"/>
      <c r="AD79" s="293"/>
      <c r="AE79" s="293"/>
      <c r="AF79" s="293"/>
      <c r="AG79" s="259"/>
      <c r="AH79" s="259"/>
      <c r="AI79" s="259"/>
      <c r="AJ79" s="259"/>
      <c r="AK79" s="259"/>
      <c r="AL79" s="259"/>
      <c r="AM79" s="259"/>
      <c r="AN79" s="259"/>
      <c r="AO79" s="259"/>
      <c r="AP79" s="259"/>
      <c r="AQ79" s="259"/>
      <c r="AR79" s="259"/>
      <c r="AS79" s="259"/>
      <c r="AW79" s="293"/>
      <c r="AX79" s="293"/>
      <c r="AY79" s="293"/>
      <c r="AZ79" s="293"/>
      <c r="BA79" s="293"/>
      <c r="BB79" s="293"/>
      <c r="BC79" s="293"/>
      <c r="BD79" s="293"/>
      <c r="BE79" s="293"/>
      <c r="BF79" s="293"/>
      <c r="BG79" s="293"/>
      <c r="BH79" s="293"/>
      <c r="BI79" s="293"/>
      <c r="BJ79" s="293"/>
      <c r="BK79" s="293"/>
      <c r="BL79" s="293"/>
      <c r="BM79" s="259"/>
      <c r="BN79" s="259"/>
      <c r="BO79" s="259"/>
      <c r="BP79" s="259"/>
      <c r="BQ79" s="259"/>
      <c r="BR79" s="259"/>
      <c r="BS79" s="259"/>
      <c r="BT79" s="259"/>
      <c r="BU79" s="259"/>
      <c r="BV79" s="259"/>
      <c r="BW79" s="259"/>
      <c r="BX79" s="259"/>
      <c r="BY79" s="259"/>
      <c r="CC79" s="293"/>
      <c r="CD79" s="293"/>
      <c r="CE79" s="293"/>
      <c r="CF79" s="293"/>
      <c r="CG79" s="293"/>
      <c r="CH79" s="293"/>
      <c r="CI79" s="293"/>
      <c r="CJ79" s="293"/>
    </row>
    <row r="80" spans="1:88" s="260" customFormat="1" x14ac:dyDescent="0.15">
      <c r="A80" s="3"/>
      <c r="B80" s="5">
        <v>2000</v>
      </c>
      <c r="C80" s="6" t="s">
        <v>21</v>
      </c>
      <c r="D80" s="323" t="s">
        <v>52</v>
      </c>
      <c r="E80" s="262">
        <f>'Staffing Plan'!F13*$B80</f>
        <v>4000</v>
      </c>
      <c r="F80" s="262">
        <f>'Staffing Plan'!G13*$B80</f>
        <v>4000</v>
      </c>
      <c r="G80" s="262">
        <f>'Staffing Plan'!H13*$B80</f>
        <v>4000</v>
      </c>
      <c r="H80" s="262">
        <f>'Staffing Plan'!I13*$B80</f>
        <v>4000</v>
      </c>
      <c r="I80" s="262">
        <f>'Staffing Plan'!J13*$B80</f>
        <v>8000</v>
      </c>
      <c r="J80" s="262">
        <f>'Staffing Plan'!K13*$B80</f>
        <v>8000</v>
      </c>
      <c r="K80" s="262">
        <f>J80*1.0075</f>
        <v>8060.0000000000009</v>
      </c>
      <c r="L80" s="262">
        <f t="shared" ref="L80:BW80" si="153">K80*1.0075</f>
        <v>8120.4500000000016</v>
      </c>
      <c r="M80" s="262">
        <f t="shared" si="153"/>
        <v>8181.3533750000024</v>
      </c>
      <c r="N80" s="262">
        <f t="shared" si="153"/>
        <v>8242.7135253125034</v>
      </c>
      <c r="O80" s="262">
        <f t="shared" si="153"/>
        <v>8304.5338767523481</v>
      </c>
      <c r="P80" s="262">
        <f t="shared" si="153"/>
        <v>8366.8178808279918</v>
      </c>
      <c r="Q80" s="262">
        <f t="shared" si="153"/>
        <v>8429.5690149342026</v>
      </c>
      <c r="R80" s="262">
        <f t="shared" si="153"/>
        <v>8492.7907825462098</v>
      </c>
      <c r="S80" s="262">
        <f t="shared" si="153"/>
        <v>8556.4867134153064</v>
      </c>
      <c r="T80" s="262">
        <f t="shared" si="153"/>
        <v>8620.6603637659209</v>
      </c>
      <c r="U80" s="262">
        <f t="shared" si="153"/>
        <v>8685.315316494165</v>
      </c>
      <c r="V80" s="262">
        <f t="shared" si="153"/>
        <v>8750.4551813678718</v>
      </c>
      <c r="W80" s="262">
        <f t="shared" si="153"/>
        <v>8816.0835952281323</v>
      </c>
      <c r="X80" s="262">
        <f t="shared" si="153"/>
        <v>8882.2042221923439</v>
      </c>
      <c r="Y80" s="262">
        <f t="shared" si="153"/>
        <v>8948.8207538587867</v>
      </c>
      <c r="Z80" s="262">
        <f t="shared" si="153"/>
        <v>9015.9369095127277</v>
      </c>
      <c r="AA80" s="262">
        <f t="shared" si="153"/>
        <v>9083.5564363340745</v>
      </c>
      <c r="AB80" s="262">
        <f t="shared" si="153"/>
        <v>9151.6831096065798</v>
      </c>
      <c r="AC80" s="262">
        <f t="shared" si="153"/>
        <v>9220.3207329286306</v>
      </c>
      <c r="AD80" s="262">
        <f t="shared" si="153"/>
        <v>9289.4731384255956</v>
      </c>
      <c r="AE80" s="262">
        <f t="shared" si="153"/>
        <v>9359.1441869637874</v>
      </c>
      <c r="AF80" s="262">
        <f t="shared" si="153"/>
        <v>9429.3377683660165</v>
      </c>
      <c r="AG80" s="262">
        <f t="shared" si="153"/>
        <v>9500.0578016287618</v>
      </c>
      <c r="AH80" s="262">
        <f t="shared" si="153"/>
        <v>9571.3082351409776</v>
      </c>
      <c r="AI80" s="262">
        <f t="shared" si="153"/>
        <v>9643.0930469045361</v>
      </c>
      <c r="AJ80" s="262">
        <f t="shared" si="153"/>
        <v>9715.4162447563212</v>
      </c>
      <c r="AK80" s="262">
        <f t="shared" si="153"/>
        <v>9788.2818665919949</v>
      </c>
      <c r="AL80" s="262">
        <f t="shared" si="153"/>
        <v>9861.6939805914353</v>
      </c>
      <c r="AM80" s="262">
        <f t="shared" si="153"/>
        <v>9935.6566854458724</v>
      </c>
      <c r="AN80" s="262">
        <f t="shared" si="153"/>
        <v>10010.174110586717</v>
      </c>
      <c r="AO80" s="262">
        <f t="shared" si="153"/>
        <v>10085.250416416118</v>
      </c>
      <c r="AP80" s="262">
        <f t="shared" si="153"/>
        <v>10160.88979453924</v>
      </c>
      <c r="AQ80" s="262">
        <f t="shared" si="153"/>
        <v>10237.096467998284</v>
      </c>
      <c r="AR80" s="262">
        <f t="shared" si="153"/>
        <v>10313.874691508272</v>
      </c>
      <c r="AS80" s="262">
        <f t="shared" si="153"/>
        <v>10391.228751694585</v>
      </c>
      <c r="AT80" s="262">
        <f t="shared" si="153"/>
        <v>10469.162967332295</v>
      </c>
      <c r="AU80" s="262">
        <f t="shared" si="153"/>
        <v>10547.681689587287</v>
      </c>
      <c r="AV80" s="262">
        <f t="shared" si="153"/>
        <v>10626.789302259192</v>
      </c>
      <c r="AW80" s="262">
        <f t="shared" si="153"/>
        <v>10706.490222026137</v>
      </c>
      <c r="AX80" s="262">
        <f t="shared" si="153"/>
        <v>10786.788898691335</v>
      </c>
      <c r="AY80" s="262">
        <f t="shared" si="153"/>
        <v>10867.68981543152</v>
      </c>
      <c r="AZ80" s="262">
        <f t="shared" si="153"/>
        <v>10949.197489047257</v>
      </c>
      <c r="BA80" s="262">
        <f t="shared" si="153"/>
        <v>11031.316470215113</v>
      </c>
      <c r="BB80" s="262">
        <f t="shared" si="153"/>
        <v>11114.051343741727</v>
      </c>
      <c r="BC80" s="262">
        <f t="shared" si="153"/>
        <v>11197.406728819791</v>
      </c>
      <c r="BD80" s="262">
        <f t="shared" si="153"/>
        <v>11281.38727928594</v>
      </c>
      <c r="BE80" s="262">
        <f t="shared" si="153"/>
        <v>11365.997683880585</v>
      </c>
      <c r="BF80" s="262">
        <f t="shared" si="153"/>
        <v>11451.24266650969</v>
      </c>
      <c r="BG80" s="262">
        <f t="shared" si="153"/>
        <v>11537.126986508514</v>
      </c>
      <c r="BH80" s="262">
        <f t="shared" si="153"/>
        <v>11623.655438907328</v>
      </c>
      <c r="BI80" s="262">
        <f t="shared" si="153"/>
        <v>11710.832854699134</v>
      </c>
      <c r="BJ80" s="262">
        <f t="shared" si="153"/>
        <v>11798.664101109378</v>
      </c>
      <c r="BK80" s="262">
        <f t="shared" si="153"/>
        <v>11887.154081867699</v>
      </c>
      <c r="BL80" s="262">
        <f t="shared" si="153"/>
        <v>11976.307737481708</v>
      </c>
      <c r="BM80" s="262">
        <f t="shared" si="153"/>
        <v>12066.13004551282</v>
      </c>
      <c r="BN80" s="262">
        <f t="shared" si="153"/>
        <v>12156.626020854168</v>
      </c>
      <c r="BO80" s="262">
        <f t="shared" si="153"/>
        <v>12247.800716010575</v>
      </c>
      <c r="BP80" s="262">
        <f t="shared" si="153"/>
        <v>12339.659221380656</v>
      </c>
      <c r="BQ80" s="262">
        <f t="shared" si="153"/>
        <v>12432.206665541013</v>
      </c>
      <c r="BR80" s="262">
        <f t="shared" si="153"/>
        <v>12525.448215532571</v>
      </c>
      <c r="BS80" s="262">
        <f t="shared" si="153"/>
        <v>12619.389077149066</v>
      </c>
      <c r="BT80" s="262">
        <f t="shared" si="153"/>
        <v>12714.034495227685</v>
      </c>
      <c r="BU80" s="262">
        <f t="shared" si="153"/>
        <v>12809.389753941892</v>
      </c>
      <c r="BV80" s="262">
        <f t="shared" si="153"/>
        <v>12905.460177096456</v>
      </c>
      <c r="BW80" s="262">
        <f t="shared" si="153"/>
        <v>13002.251128424681</v>
      </c>
      <c r="BX80" s="262">
        <f t="shared" ref="BX80:CF80" si="154">BW80*1.0075</f>
        <v>13099.768011887867</v>
      </c>
      <c r="BY80" s="262">
        <f t="shared" si="154"/>
        <v>13198.016271977027</v>
      </c>
      <c r="BZ80" s="262">
        <f t="shared" si="154"/>
        <v>13297.001394016856</v>
      </c>
      <c r="CA80" s="262">
        <f t="shared" si="154"/>
        <v>13396.728904471984</v>
      </c>
      <c r="CB80" s="262">
        <f t="shared" si="154"/>
        <v>13497.204371255524</v>
      </c>
      <c r="CC80" s="262">
        <f t="shared" si="154"/>
        <v>13598.433404039941</v>
      </c>
      <c r="CD80" s="262">
        <f t="shared" si="154"/>
        <v>13700.421654570242</v>
      </c>
      <c r="CE80" s="262">
        <f t="shared" si="154"/>
        <v>13803.174816979519</v>
      </c>
      <c r="CF80" s="262">
        <f t="shared" si="154"/>
        <v>13906.698628106866</v>
      </c>
      <c r="CG80" s="336"/>
      <c r="CH80" s="336"/>
      <c r="CI80" s="336"/>
      <c r="CJ80" s="336"/>
    </row>
    <row r="81" spans="1:88" s="260" customFormat="1" x14ac:dyDescent="0.15">
      <c r="A81" s="3"/>
      <c r="B81" s="5"/>
      <c r="C81" s="6" t="s">
        <v>10</v>
      </c>
      <c r="D81" s="270" t="s">
        <v>45</v>
      </c>
      <c r="E81" s="320">
        <v>1500</v>
      </c>
      <c r="F81" s="320">
        <f>E81*1.0075</f>
        <v>1511.25</v>
      </c>
      <c r="G81" s="320">
        <f t="shared" ref="G81:BR81" si="155">F81*1.0075</f>
        <v>1522.5843750000001</v>
      </c>
      <c r="H81" s="320">
        <f t="shared" si="155"/>
        <v>1534.0037578125002</v>
      </c>
      <c r="I81" s="320">
        <f t="shared" si="155"/>
        <v>1545.508785996094</v>
      </c>
      <c r="J81" s="320">
        <f t="shared" si="155"/>
        <v>1557.1001018910649</v>
      </c>
      <c r="K81" s="320">
        <f t="shared" si="155"/>
        <v>1568.778352655248</v>
      </c>
      <c r="L81" s="320">
        <f t="shared" si="155"/>
        <v>1580.5441903001624</v>
      </c>
      <c r="M81" s="320">
        <f t="shared" si="155"/>
        <v>1592.3982717274137</v>
      </c>
      <c r="N81" s="320">
        <f t="shared" si="155"/>
        <v>1604.3412587653693</v>
      </c>
      <c r="O81" s="320">
        <f t="shared" si="155"/>
        <v>1616.3738182061097</v>
      </c>
      <c r="P81" s="320">
        <f t="shared" si="155"/>
        <v>1628.4966218426557</v>
      </c>
      <c r="Q81" s="320">
        <f t="shared" si="155"/>
        <v>1640.7103465064758</v>
      </c>
      <c r="R81" s="320">
        <f t="shared" si="155"/>
        <v>1653.0156741052745</v>
      </c>
      <c r="S81" s="320">
        <f t="shared" si="155"/>
        <v>1665.413291661064</v>
      </c>
      <c r="T81" s="320">
        <f t="shared" si="155"/>
        <v>1677.9038913485222</v>
      </c>
      <c r="U81" s="320">
        <f t="shared" si="155"/>
        <v>1690.4881705336361</v>
      </c>
      <c r="V81" s="320">
        <f t="shared" si="155"/>
        <v>1703.1668318126385</v>
      </c>
      <c r="W81" s="320">
        <f t="shared" si="155"/>
        <v>1715.9405830512335</v>
      </c>
      <c r="X81" s="320">
        <f t="shared" si="155"/>
        <v>1728.8101374241178</v>
      </c>
      <c r="Y81" s="320">
        <f t="shared" si="155"/>
        <v>1741.7762134547988</v>
      </c>
      <c r="Z81" s="320">
        <f t="shared" si="155"/>
        <v>1754.83953505571</v>
      </c>
      <c r="AA81" s="320">
        <f t="shared" si="155"/>
        <v>1768.000831568628</v>
      </c>
      <c r="AB81" s="320">
        <f t="shared" si="155"/>
        <v>1781.2608378053928</v>
      </c>
      <c r="AC81" s="320">
        <f t="shared" si="155"/>
        <v>1794.6202940889334</v>
      </c>
      <c r="AD81" s="320">
        <f t="shared" si="155"/>
        <v>1808.0799462946006</v>
      </c>
      <c r="AE81" s="320">
        <f t="shared" si="155"/>
        <v>1821.6405458918102</v>
      </c>
      <c r="AF81" s="320">
        <f t="shared" si="155"/>
        <v>1835.3028499859988</v>
      </c>
      <c r="AG81" s="320">
        <f t="shared" si="155"/>
        <v>1849.067621360894</v>
      </c>
      <c r="AH81" s="320">
        <f t="shared" si="155"/>
        <v>1862.9356285211009</v>
      </c>
      <c r="AI81" s="320">
        <f t="shared" si="155"/>
        <v>1876.9076457350093</v>
      </c>
      <c r="AJ81" s="320">
        <f t="shared" si="155"/>
        <v>1890.9844530780219</v>
      </c>
      <c r="AK81" s="320">
        <f t="shared" si="155"/>
        <v>1905.1668364761072</v>
      </c>
      <c r="AL81" s="320">
        <f t="shared" si="155"/>
        <v>1919.455587749678</v>
      </c>
      <c r="AM81" s="320">
        <f t="shared" si="155"/>
        <v>1933.8515046578007</v>
      </c>
      <c r="AN81" s="320">
        <f t="shared" si="155"/>
        <v>1948.3553909427342</v>
      </c>
      <c r="AO81" s="320">
        <f t="shared" si="155"/>
        <v>1962.9680563748047</v>
      </c>
      <c r="AP81" s="320">
        <f t="shared" si="155"/>
        <v>1977.6903167976159</v>
      </c>
      <c r="AQ81" s="320">
        <f t="shared" si="155"/>
        <v>1992.5229941735981</v>
      </c>
      <c r="AR81" s="320">
        <f t="shared" si="155"/>
        <v>2007.4669166299002</v>
      </c>
      <c r="AS81" s="320">
        <f t="shared" si="155"/>
        <v>2022.5229185046246</v>
      </c>
      <c r="AT81" s="320">
        <f t="shared" si="155"/>
        <v>2037.6918403934094</v>
      </c>
      <c r="AU81" s="320">
        <f t="shared" si="155"/>
        <v>2052.97452919636</v>
      </c>
      <c r="AV81" s="320">
        <f t="shared" si="155"/>
        <v>2068.371838165333</v>
      </c>
      <c r="AW81" s="320">
        <f t="shared" si="155"/>
        <v>2083.884626951573</v>
      </c>
      <c r="AX81" s="320">
        <f t="shared" si="155"/>
        <v>2099.5137616537099</v>
      </c>
      <c r="AY81" s="320">
        <f t="shared" si="155"/>
        <v>2115.2601148661129</v>
      </c>
      <c r="AZ81" s="320">
        <f t="shared" si="155"/>
        <v>2131.124565727609</v>
      </c>
      <c r="BA81" s="320">
        <f t="shared" si="155"/>
        <v>2147.1079999705662</v>
      </c>
      <c r="BB81" s="320">
        <f t="shared" si="155"/>
        <v>2163.2113099703456</v>
      </c>
      <c r="BC81" s="320">
        <f t="shared" si="155"/>
        <v>2179.4353947951236</v>
      </c>
      <c r="BD81" s="320">
        <f t="shared" si="155"/>
        <v>2195.7811602560873</v>
      </c>
      <c r="BE81" s="320">
        <f t="shared" si="155"/>
        <v>2212.2495189580081</v>
      </c>
      <c r="BF81" s="320">
        <f t="shared" si="155"/>
        <v>2228.8413903501933</v>
      </c>
      <c r="BG81" s="320">
        <f t="shared" si="155"/>
        <v>2245.5577007778197</v>
      </c>
      <c r="BH81" s="320">
        <f t="shared" si="155"/>
        <v>2262.3993835336537</v>
      </c>
      <c r="BI81" s="320">
        <f t="shared" si="155"/>
        <v>2279.3673789101563</v>
      </c>
      <c r="BJ81" s="320">
        <f t="shared" si="155"/>
        <v>2296.4626342519828</v>
      </c>
      <c r="BK81" s="320">
        <f t="shared" si="155"/>
        <v>2313.6861040088729</v>
      </c>
      <c r="BL81" s="320">
        <f t="shared" si="155"/>
        <v>2331.0387497889396</v>
      </c>
      <c r="BM81" s="320">
        <f t="shared" si="155"/>
        <v>2348.5215404123569</v>
      </c>
      <c r="BN81" s="320">
        <f t="shared" si="155"/>
        <v>2366.1354519654496</v>
      </c>
      <c r="BO81" s="320">
        <f t="shared" si="155"/>
        <v>2383.8814678551907</v>
      </c>
      <c r="BP81" s="320">
        <f t="shared" si="155"/>
        <v>2401.7605788641049</v>
      </c>
      <c r="BQ81" s="320">
        <f t="shared" si="155"/>
        <v>2419.7737832055859</v>
      </c>
      <c r="BR81" s="320">
        <f t="shared" si="155"/>
        <v>2437.9220865796278</v>
      </c>
      <c r="BS81" s="320">
        <f t="shared" ref="BS81:CF81" si="156">BR81*1.0075</f>
        <v>2456.2065022289753</v>
      </c>
      <c r="BT81" s="320">
        <f t="shared" si="156"/>
        <v>2474.6280509956928</v>
      </c>
      <c r="BU81" s="320">
        <f t="shared" si="156"/>
        <v>2493.1877613781608</v>
      </c>
      <c r="BV81" s="320">
        <f t="shared" si="156"/>
        <v>2511.8866695884972</v>
      </c>
      <c r="BW81" s="320">
        <f t="shared" si="156"/>
        <v>2530.7258196104112</v>
      </c>
      <c r="BX81" s="320">
        <f t="shared" si="156"/>
        <v>2549.7062632574894</v>
      </c>
      <c r="BY81" s="320">
        <f t="shared" si="156"/>
        <v>2568.8290602319207</v>
      </c>
      <c r="BZ81" s="320">
        <f t="shared" si="156"/>
        <v>2588.0952781836604</v>
      </c>
      <c r="CA81" s="320">
        <f t="shared" si="156"/>
        <v>2607.5059927700381</v>
      </c>
      <c r="CB81" s="320">
        <f t="shared" si="156"/>
        <v>2627.0622877158135</v>
      </c>
      <c r="CC81" s="320">
        <f t="shared" si="156"/>
        <v>2646.7652548736824</v>
      </c>
      <c r="CD81" s="320">
        <f t="shared" si="156"/>
        <v>2666.615994285235</v>
      </c>
      <c r="CE81" s="320">
        <f t="shared" si="156"/>
        <v>2686.6156142423742</v>
      </c>
      <c r="CF81" s="320">
        <f t="shared" si="156"/>
        <v>2706.7652313491922</v>
      </c>
      <c r="CG81" s="337"/>
      <c r="CH81" s="337"/>
      <c r="CI81" s="337"/>
      <c r="CJ81" s="337"/>
    </row>
    <row r="82" spans="1:88" s="329" customFormat="1" x14ac:dyDescent="0.15">
      <c r="A82" s="328"/>
      <c r="C82" s="330"/>
      <c r="E82" s="362">
        <f>+E80+E81</f>
        <v>5500</v>
      </c>
      <c r="F82" s="362">
        <f t="shared" ref="F82:AF82" si="157">+F80+F81</f>
        <v>5511.25</v>
      </c>
      <c r="G82" s="362">
        <f t="shared" si="157"/>
        <v>5522.5843750000004</v>
      </c>
      <c r="H82" s="362">
        <f t="shared" si="157"/>
        <v>5534.0037578125002</v>
      </c>
      <c r="I82" s="362">
        <f t="shared" si="157"/>
        <v>9545.508785996095</v>
      </c>
      <c r="J82" s="362">
        <f t="shared" si="157"/>
        <v>9557.1001018910647</v>
      </c>
      <c r="K82" s="362">
        <f t="shared" si="157"/>
        <v>9628.7783526552485</v>
      </c>
      <c r="L82" s="362">
        <f t="shared" si="157"/>
        <v>9700.9941903001636</v>
      </c>
      <c r="M82" s="362">
        <f t="shared" si="157"/>
        <v>9773.7516467274163</v>
      </c>
      <c r="N82" s="362">
        <f t="shared" si="157"/>
        <v>9847.0547840778727</v>
      </c>
      <c r="O82" s="362">
        <f t="shared" si="157"/>
        <v>9920.9076949584578</v>
      </c>
      <c r="P82" s="362">
        <f t="shared" si="157"/>
        <v>9995.3145026706479</v>
      </c>
      <c r="Q82" s="362">
        <f t="shared" si="157"/>
        <v>10070.279361440678</v>
      </c>
      <c r="R82" s="362">
        <f t="shared" si="157"/>
        <v>10145.806456651484</v>
      </c>
      <c r="S82" s="362">
        <f t="shared" si="157"/>
        <v>10221.90000507637</v>
      </c>
      <c r="T82" s="362">
        <f t="shared" si="157"/>
        <v>10298.564255114443</v>
      </c>
      <c r="U82" s="362">
        <f t="shared" si="157"/>
        <v>10375.803487027801</v>
      </c>
      <c r="V82" s="362">
        <f t="shared" si="157"/>
        <v>10453.622013180509</v>
      </c>
      <c r="W82" s="362">
        <f t="shared" si="157"/>
        <v>10532.024178279366</v>
      </c>
      <c r="X82" s="362">
        <f t="shared" si="157"/>
        <v>10611.014359616462</v>
      </c>
      <c r="Y82" s="362">
        <f t="shared" si="157"/>
        <v>10690.596967313586</v>
      </c>
      <c r="Z82" s="362">
        <f t="shared" si="157"/>
        <v>10770.776444568437</v>
      </c>
      <c r="AA82" s="362">
        <f t="shared" si="157"/>
        <v>10851.557267902703</v>
      </c>
      <c r="AB82" s="362">
        <f t="shared" si="157"/>
        <v>10932.943947411972</v>
      </c>
      <c r="AC82" s="362">
        <f t="shared" si="157"/>
        <v>11014.941027017565</v>
      </c>
      <c r="AD82" s="362">
        <f t="shared" si="157"/>
        <v>11097.553084720195</v>
      </c>
      <c r="AE82" s="362">
        <f t="shared" si="157"/>
        <v>11180.784732855598</v>
      </c>
      <c r="AF82" s="362">
        <f t="shared" si="157"/>
        <v>11264.640618352016</v>
      </c>
      <c r="AG82" s="362">
        <f t="shared" ref="AG82:BL82" si="158">+AG80+AG81</f>
        <v>11349.125422989655</v>
      </c>
      <c r="AH82" s="362">
        <f t="shared" si="158"/>
        <v>11434.243863662079</v>
      </c>
      <c r="AI82" s="362">
        <f t="shared" si="158"/>
        <v>11520.000692639545</v>
      </c>
      <c r="AJ82" s="362">
        <f t="shared" si="158"/>
        <v>11606.400697834342</v>
      </c>
      <c r="AK82" s="362">
        <f t="shared" si="158"/>
        <v>11693.448703068101</v>
      </c>
      <c r="AL82" s="362">
        <f t="shared" si="158"/>
        <v>11781.149568341114</v>
      </c>
      <c r="AM82" s="362">
        <f t="shared" si="158"/>
        <v>11869.508190103674</v>
      </c>
      <c r="AN82" s="362">
        <f t="shared" si="158"/>
        <v>11958.52950152945</v>
      </c>
      <c r="AO82" s="362">
        <f t="shared" si="158"/>
        <v>12048.218472790923</v>
      </c>
      <c r="AP82" s="362">
        <f t="shared" si="158"/>
        <v>12138.580111336856</v>
      </c>
      <c r="AQ82" s="362">
        <f t="shared" si="158"/>
        <v>12229.619462171882</v>
      </c>
      <c r="AR82" s="362">
        <f t="shared" si="158"/>
        <v>12321.341608138173</v>
      </c>
      <c r="AS82" s="362">
        <f t="shared" si="158"/>
        <v>12413.75167019921</v>
      </c>
      <c r="AT82" s="362">
        <f t="shared" si="158"/>
        <v>12506.854807725704</v>
      </c>
      <c r="AU82" s="362">
        <f t="shared" si="158"/>
        <v>12600.656218783646</v>
      </c>
      <c r="AV82" s="362">
        <f t="shared" si="158"/>
        <v>12695.161140424525</v>
      </c>
      <c r="AW82" s="362">
        <f t="shared" si="158"/>
        <v>12790.37484897771</v>
      </c>
      <c r="AX82" s="362">
        <f t="shared" si="158"/>
        <v>12886.302660345045</v>
      </c>
      <c r="AY82" s="362">
        <f t="shared" si="158"/>
        <v>12982.949930297633</v>
      </c>
      <c r="AZ82" s="362">
        <f t="shared" si="158"/>
        <v>13080.322054774866</v>
      </c>
      <c r="BA82" s="362">
        <f t="shared" si="158"/>
        <v>13178.424470185681</v>
      </c>
      <c r="BB82" s="362">
        <f t="shared" si="158"/>
        <v>13277.262653712072</v>
      </c>
      <c r="BC82" s="362">
        <f t="shared" si="158"/>
        <v>13376.842123614915</v>
      </c>
      <c r="BD82" s="362">
        <f t="shared" si="158"/>
        <v>13477.168439542027</v>
      </c>
      <c r="BE82" s="362">
        <f t="shared" si="158"/>
        <v>13578.247202838593</v>
      </c>
      <c r="BF82" s="362">
        <f t="shared" si="158"/>
        <v>13680.084056859883</v>
      </c>
      <c r="BG82" s="362">
        <f t="shared" si="158"/>
        <v>13782.684687286333</v>
      </c>
      <c r="BH82" s="362">
        <f t="shared" si="158"/>
        <v>13886.054822440981</v>
      </c>
      <c r="BI82" s="362">
        <f t="shared" si="158"/>
        <v>13990.20023360929</v>
      </c>
      <c r="BJ82" s="362">
        <f t="shared" si="158"/>
        <v>14095.12673536136</v>
      </c>
      <c r="BK82" s="362">
        <f t="shared" si="158"/>
        <v>14200.840185876572</v>
      </c>
      <c r="BL82" s="362">
        <f t="shared" si="158"/>
        <v>14307.346487270646</v>
      </c>
      <c r="BM82" s="362">
        <f t="shared" ref="BM82:CF82" si="159">+BM80+BM81</f>
        <v>14414.651585925178</v>
      </c>
      <c r="BN82" s="362">
        <f t="shared" si="159"/>
        <v>14522.761472819617</v>
      </c>
      <c r="BO82" s="362">
        <f t="shared" si="159"/>
        <v>14631.682183865767</v>
      </c>
      <c r="BP82" s="362">
        <f t="shared" si="159"/>
        <v>14741.419800244761</v>
      </c>
      <c r="BQ82" s="362">
        <f t="shared" si="159"/>
        <v>14851.980448746599</v>
      </c>
      <c r="BR82" s="362">
        <f t="shared" si="159"/>
        <v>14963.370302112198</v>
      </c>
      <c r="BS82" s="362">
        <f t="shared" si="159"/>
        <v>15075.595579378041</v>
      </c>
      <c r="BT82" s="362">
        <f t="shared" si="159"/>
        <v>15188.662546223377</v>
      </c>
      <c r="BU82" s="362">
        <f t="shared" si="159"/>
        <v>15302.577515320052</v>
      </c>
      <c r="BV82" s="362">
        <f t="shared" si="159"/>
        <v>15417.346846684954</v>
      </c>
      <c r="BW82" s="362">
        <f t="shared" si="159"/>
        <v>15532.976948035091</v>
      </c>
      <c r="BX82" s="362">
        <f t="shared" si="159"/>
        <v>15649.474275145356</v>
      </c>
      <c r="BY82" s="362">
        <f t="shared" si="159"/>
        <v>15766.845332208948</v>
      </c>
      <c r="BZ82" s="362">
        <f t="shared" si="159"/>
        <v>15885.096672200516</v>
      </c>
      <c r="CA82" s="362">
        <f t="shared" si="159"/>
        <v>16004.234897242022</v>
      </c>
      <c r="CB82" s="362">
        <f t="shared" si="159"/>
        <v>16124.266658971337</v>
      </c>
      <c r="CC82" s="362">
        <f t="shared" si="159"/>
        <v>16245.198658913623</v>
      </c>
      <c r="CD82" s="362">
        <f t="shared" si="159"/>
        <v>16367.037648855478</v>
      </c>
      <c r="CE82" s="362">
        <f t="shared" si="159"/>
        <v>16489.790431221893</v>
      </c>
      <c r="CF82" s="362">
        <f t="shared" si="159"/>
        <v>16613.463859456057</v>
      </c>
      <c r="CG82" s="262"/>
      <c r="CH82" s="262"/>
      <c r="CI82" s="262"/>
      <c r="CJ82" s="262"/>
    </row>
    <row r="83" spans="1:88" s="260" customFormat="1" x14ac:dyDescent="0.15">
      <c r="A83" s="3"/>
      <c r="B83" s="5"/>
      <c r="C83" s="6"/>
      <c r="D83" s="273"/>
      <c r="E83" s="259"/>
      <c r="F83" s="259"/>
      <c r="G83" s="259"/>
      <c r="H83" s="259"/>
      <c r="I83" s="259"/>
      <c r="J83" s="259"/>
      <c r="K83" s="259"/>
      <c r="L83" s="259"/>
      <c r="M83" s="259"/>
      <c r="N83" s="259"/>
      <c r="O83" s="259"/>
      <c r="P83" s="259"/>
      <c r="Q83" s="259"/>
      <c r="R83" s="259"/>
      <c r="S83" s="259"/>
      <c r="T83" s="259"/>
      <c r="U83" s="259"/>
      <c r="Y83" s="293"/>
      <c r="Z83" s="293"/>
      <c r="AA83" s="293"/>
      <c r="AB83" s="293"/>
      <c r="AC83" s="293"/>
      <c r="AD83" s="293"/>
      <c r="AE83" s="293"/>
      <c r="AF83" s="293"/>
      <c r="AG83" s="259"/>
      <c r="AH83" s="259"/>
      <c r="AI83" s="259"/>
      <c r="AJ83" s="259"/>
      <c r="AK83" s="259"/>
      <c r="AL83" s="259"/>
      <c r="AM83" s="259"/>
      <c r="AN83" s="259"/>
      <c r="AO83" s="259"/>
      <c r="AP83" s="259"/>
      <c r="AQ83" s="259"/>
      <c r="AR83" s="259"/>
      <c r="AS83" s="259"/>
      <c r="AW83" s="293"/>
      <c r="AX83" s="293"/>
      <c r="AY83" s="293"/>
      <c r="AZ83" s="293"/>
      <c r="BA83" s="293"/>
      <c r="BB83" s="293"/>
      <c r="BC83" s="293"/>
      <c r="BD83" s="293"/>
      <c r="BE83" s="293"/>
      <c r="BF83" s="293"/>
      <c r="BG83" s="293"/>
      <c r="BH83" s="293"/>
      <c r="BI83" s="293"/>
      <c r="BJ83" s="293"/>
      <c r="BK83" s="293"/>
      <c r="BL83" s="293"/>
      <c r="BM83" s="259"/>
      <c r="BN83" s="259"/>
      <c r="BO83" s="259"/>
      <c r="BP83" s="259"/>
      <c r="BQ83" s="259"/>
      <c r="BR83" s="259"/>
      <c r="BS83" s="259"/>
      <c r="BT83" s="259"/>
      <c r="BU83" s="259"/>
      <c r="BV83" s="259"/>
      <c r="BW83" s="259"/>
      <c r="BX83" s="259"/>
      <c r="BY83" s="259"/>
      <c r="CC83" s="293"/>
      <c r="CD83" s="293"/>
      <c r="CE83" s="293"/>
      <c r="CF83" s="293"/>
      <c r="CG83" s="293"/>
      <c r="CH83" s="293"/>
      <c r="CI83" s="293"/>
      <c r="CJ83" s="293"/>
    </row>
    <row r="84" spans="1:88" s="260" customFormat="1" x14ac:dyDescent="0.15">
      <c r="A84" s="3"/>
      <c r="B84" s="5"/>
      <c r="C84" s="6"/>
      <c r="D84" s="273"/>
      <c r="E84" s="259"/>
      <c r="F84" s="259"/>
      <c r="G84" s="259"/>
      <c r="H84" s="259"/>
      <c r="I84" s="259"/>
      <c r="J84" s="259"/>
      <c r="K84" s="259"/>
      <c r="L84" s="259"/>
      <c r="M84" s="259"/>
      <c r="N84" s="259"/>
      <c r="O84" s="259"/>
      <c r="P84" s="259"/>
      <c r="Q84" s="259"/>
      <c r="R84" s="259"/>
      <c r="S84" s="259"/>
      <c r="T84" s="259"/>
      <c r="U84" s="259"/>
      <c r="Y84" s="293"/>
      <c r="Z84" s="293"/>
      <c r="AA84" s="293"/>
      <c r="AB84" s="293"/>
      <c r="AC84" s="293"/>
      <c r="AD84" s="293"/>
      <c r="AE84" s="293"/>
      <c r="AF84" s="293"/>
      <c r="AG84" s="259"/>
      <c r="AH84" s="259"/>
      <c r="AI84" s="259"/>
      <c r="AJ84" s="259"/>
      <c r="AK84" s="259"/>
      <c r="AL84" s="259"/>
      <c r="AM84" s="259"/>
      <c r="AN84" s="259"/>
      <c r="AO84" s="259"/>
      <c r="AP84" s="259"/>
      <c r="AQ84" s="259"/>
      <c r="AR84" s="259"/>
      <c r="AS84" s="259"/>
      <c r="AW84" s="293"/>
      <c r="AX84" s="293"/>
      <c r="AY84" s="293"/>
      <c r="AZ84" s="293"/>
      <c r="BA84" s="293"/>
      <c r="BB84" s="293"/>
      <c r="BC84" s="293"/>
      <c r="BD84" s="293"/>
      <c r="BE84" s="293"/>
      <c r="BF84" s="293"/>
      <c r="BG84" s="293"/>
      <c r="BH84" s="293"/>
      <c r="BI84" s="293"/>
      <c r="BJ84" s="293"/>
      <c r="BK84" s="293"/>
      <c r="BL84" s="293"/>
      <c r="BM84" s="259"/>
      <c r="BN84" s="259"/>
      <c r="BO84" s="259"/>
      <c r="BP84" s="259"/>
      <c r="BQ84" s="259"/>
      <c r="BR84" s="259"/>
      <c r="BS84" s="259"/>
      <c r="BT84" s="259"/>
      <c r="BU84" s="259"/>
      <c r="BV84" s="259"/>
      <c r="BW84" s="259"/>
      <c r="BX84" s="259"/>
      <c r="BY84" s="259"/>
      <c r="CC84" s="293"/>
      <c r="CD84" s="293"/>
      <c r="CE84" s="293"/>
      <c r="CF84" s="293"/>
      <c r="CG84" s="293"/>
      <c r="CH84" s="293"/>
      <c r="CI84" s="293"/>
      <c r="CJ84" s="293"/>
    </row>
    <row r="85" spans="1:88" x14ac:dyDescent="0.15">
      <c r="B85" s="271" t="s">
        <v>149</v>
      </c>
    </row>
    <row r="86" spans="1:88" x14ac:dyDescent="0.15">
      <c r="C86" s="6" t="s">
        <v>1</v>
      </c>
      <c r="D86" s="4" t="s">
        <v>105</v>
      </c>
      <c r="E86" s="12">
        <f t="shared" ref="E86:T86" si="160">E78</f>
        <v>74013.75</v>
      </c>
      <c r="F86" s="12">
        <f t="shared" si="160"/>
        <v>74416.875</v>
      </c>
      <c r="G86" s="12">
        <f t="shared" si="160"/>
        <v>74820.000000000015</v>
      </c>
      <c r="H86" s="12">
        <f t="shared" si="160"/>
        <v>75223.125000000015</v>
      </c>
      <c r="I86" s="12">
        <f t="shared" si="160"/>
        <v>112560.00000000001</v>
      </c>
      <c r="J86" s="12">
        <f t="shared" si="160"/>
        <v>113160.00000000003</v>
      </c>
      <c r="K86" s="12">
        <f t="shared" si="160"/>
        <v>113760.00000000003</v>
      </c>
      <c r="L86" s="12">
        <f t="shared" si="160"/>
        <v>114360.00000000003</v>
      </c>
      <c r="M86" s="12">
        <f t="shared" si="160"/>
        <v>168847.50000000006</v>
      </c>
      <c r="N86" s="12">
        <f t="shared" si="160"/>
        <v>169728.75000000006</v>
      </c>
      <c r="O86" s="12">
        <f t="shared" si="160"/>
        <v>170610.00000000006</v>
      </c>
      <c r="P86" s="12">
        <f t="shared" si="160"/>
        <v>171491.25000000006</v>
      </c>
      <c r="Q86" s="12">
        <f t="shared" si="160"/>
        <v>249390.00000000009</v>
      </c>
      <c r="R86" s="12">
        <f t="shared" si="160"/>
        <v>250665.00000000012</v>
      </c>
      <c r="S86" s="12">
        <f t="shared" si="160"/>
        <v>251940.00000000015</v>
      </c>
      <c r="T86" s="12">
        <f t="shared" si="160"/>
        <v>253215.00000000015</v>
      </c>
      <c r="U86" s="12">
        <f t="shared" ref="U86:X86" si="161">U78</f>
        <v>253215.00000000015</v>
      </c>
      <c r="V86" s="12">
        <f t="shared" si="161"/>
        <v>255765.00000000015</v>
      </c>
      <c r="W86" s="12">
        <f t="shared" si="161"/>
        <v>257040.00000000017</v>
      </c>
      <c r="X86" s="12">
        <f t="shared" si="161"/>
        <v>258315.00000000017</v>
      </c>
      <c r="Y86" s="12">
        <f t="shared" ref="Y86:Z86" si="162">Y78</f>
        <v>259590.00000000017</v>
      </c>
      <c r="Z86" s="12">
        <f t="shared" si="162"/>
        <v>260865.00000000023</v>
      </c>
      <c r="AA86" s="12">
        <f t="shared" ref="AA86:AD86" si="163">AA78</f>
        <v>262140.00000000023</v>
      </c>
      <c r="AB86" s="12">
        <f t="shared" si="163"/>
        <v>263415.00000000029</v>
      </c>
      <c r="AC86" s="12">
        <f t="shared" si="163"/>
        <v>264690.00000000029</v>
      </c>
      <c r="AD86" s="12">
        <f t="shared" si="163"/>
        <v>265965.00000000029</v>
      </c>
      <c r="AE86" s="12">
        <f t="shared" ref="AE86:BB86" si="164">AE78</f>
        <v>267240.00000000029</v>
      </c>
      <c r="AF86" s="12">
        <f t="shared" si="164"/>
        <v>268515.00000000029</v>
      </c>
      <c r="AG86" s="12">
        <f t="shared" si="164"/>
        <v>269790.00000000029</v>
      </c>
      <c r="AH86" s="12">
        <f t="shared" si="164"/>
        <v>271065.00000000035</v>
      </c>
      <c r="AI86" s="12">
        <f t="shared" si="164"/>
        <v>272340.00000000035</v>
      </c>
      <c r="AJ86" s="12">
        <f t="shared" si="164"/>
        <v>273615.00000000035</v>
      </c>
      <c r="AK86" s="12">
        <f t="shared" si="164"/>
        <v>274890.00000000035</v>
      </c>
      <c r="AL86" s="12">
        <f t="shared" si="164"/>
        <v>276165.00000000035</v>
      </c>
      <c r="AM86" s="12">
        <f t="shared" si="164"/>
        <v>277440.00000000035</v>
      </c>
      <c r="AN86" s="12">
        <f t="shared" si="164"/>
        <v>278715.00000000035</v>
      </c>
      <c r="AO86" s="12">
        <f t="shared" si="164"/>
        <v>279990.00000000035</v>
      </c>
      <c r="AP86" s="12">
        <f t="shared" si="164"/>
        <v>281265.00000000035</v>
      </c>
      <c r="AQ86" s="12">
        <f t="shared" si="164"/>
        <v>282540.00000000035</v>
      </c>
      <c r="AR86" s="12">
        <f t="shared" si="164"/>
        <v>283815.00000000041</v>
      </c>
      <c r="AS86" s="12">
        <f t="shared" si="164"/>
        <v>283815.00000000041</v>
      </c>
      <c r="AT86" s="12">
        <f t="shared" si="164"/>
        <v>286365.00000000047</v>
      </c>
      <c r="AU86" s="12">
        <f t="shared" si="164"/>
        <v>287640.00000000047</v>
      </c>
      <c r="AV86" s="12">
        <f t="shared" si="164"/>
        <v>288915.00000000047</v>
      </c>
      <c r="AW86" s="12">
        <f t="shared" si="164"/>
        <v>290190.00000000047</v>
      </c>
      <c r="AX86" s="12">
        <f t="shared" si="164"/>
        <v>291465.00000000047</v>
      </c>
      <c r="AY86" s="12">
        <f t="shared" si="164"/>
        <v>292740.00000000047</v>
      </c>
      <c r="AZ86" s="12">
        <f t="shared" si="164"/>
        <v>294015.00000000047</v>
      </c>
      <c r="BA86" s="12">
        <f t="shared" si="164"/>
        <v>295290.00000000052</v>
      </c>
      <c r="BB86" s="12">
        <f t="shared" si="164"/>
        <v>296565.00000000052</v>
      </c>
      <c r="BC86" s="12">
        <f t="shared" ref="BC86:CF86" si="165">BC78</f>
        <v>297840.00000000052</v>
      </c>
      <c r="BD86" s="12">
        <f t="shared" si="165"/>
        <v>299115.00000000052</v>
      </c>
      <c r="BE86" s="12">
        <f t="shared" si="165"/>
        <v>300390.00000000052</v>
      </c>
      <c r="BF86" s="12">
        <f t="shared" si="165"/>
        <v>301665.00000000052</v>
      </c>
      <c r="BG86" s="12">
        <f t="shared" si="165"/>
        <v>302940.00000000058</v>
      </c>
      <c r="BH86" s="12">
        <f t="shared" si="165"/>
        <v>304215.00000000058</v>
      </c>
      <c r="BI86" s="12">
        <f t="shared" si="165"/>
        <v>305490.00000000058</v>
      </c>
      <c r="BJ86" s="12">
        <f t="shared" si="165"/>
        <v>306765.00000000064</v>
      </c>
      <c r="BK86" s="12">
        <f t="shared" si="165"/>
        <v>308040.00000000064</v>
      </c>
      <c r="BL86" s="12">
        <f t="shared" si="165"/>
        <v>309315.00000000064</v>
      </c>
      <c r="BM86" s="12">
        <f t="shared" si="165"/>
        <v>310590.00000000064</v>
      </c>
      <c r="BN86" s="12">
        <f t="shared" si="165"/>
        <v>311865.00000000064</v>
      </c>
      <c r="BO86" s="12">
        <f t="shared" si="165"/>
        <v>313140.00000000064</v>
      </c>
      <c r="BP86" s="12">
        <f t="shared" si="165"/>
        <v>314415.00000000064</v>
      </c>
      <c r="BQ86" s="12">
        <f t="shared" si="165"/>
        <v>315690.00000000064</v>
      </c>
      <c r="BR86" s="12">
        <f t="shared" si="165"/>
        <v>316965.0000000007</v>
      </c>
      <c r="BS86" s="12">
        <f t="shared" si="165"/>
        <v>318240.0000000007</v>
      </c>
      <c r="BT86" s="12">
        <f t="shared" si="165"/>
        <v>319515.0000000007</v>
      </c>
      <c r="BU86" s="12">
        <f t="shared" si="165"/>
        <v>320790.00000000076</v>
      </c>
      <c r="BV86" s="12">
        <f t="shared" si="165"/>
        <v>322065.00000000076</v>
      </c>
      <c r="BW86" s="12">
        <f t="shared" si="165"/>
        <v>323340.00000000076</v>
      </c>
      <c r="BX86" s="12">
        <f t="shared" si="165"/>
        <v>324615.00000000076</v>
      </c>
      <c r="BY86" s="12">
        <f t="shared" si="165"/>
        <v>324615.00000000076</v>
      </c>
      <c r="BZ86" s="12">
        <f t="shared" si="165"/>
        <v>327165.00000000081</v>
      </c>
      <c r="CA86" s="12">
        <f t="shared" si="165"/>
        <v>328440.00000000081</v>
      </c>
      <c r="CB86" s="12">
        <f t="shared" si="165"/>
        <v>329715.00000000081</v>
      </c>
      <c r="CC86" s="12">
        <f t="shared" si="165"/>
        <v>330990.00000000081</v>
      </c>
      <c r="CD86" s="12">
        <f t="shared" si="165"/>
        <v>332265.00000000081</v>
      </c>
      <c r="CE86" s="12">
        <f t="shared" si="165"/>
        <v>333540.00000000081</v>
      </c>
      <c r="CF86" s="12">
        <f t="shared" si="165"/>
        <v>334815.00000000081</v>
      </c>
      <c r="CG86" s="12"/>
      <c r="CH86" s="12"/>
      <c r="CI86" s="12"/>
      <c r="CJ86" s="12"/>
    </row>
    <row r="87" spans="1:88" x14ac:dyDescent="0.15">
      <c r="C87" s="6" t="s">
        <v>106</v>
      </c>
      <c r="D87" s="4" t="s">
        <v>68</v>
      </c>
      <c r="E87" s="12">
        <f t="shared" ref="E87:AJ87" si="166">E43</f>
        <v>826110</v>
      </c>
      <c r="F87" s="12">
        <f t="shared" si="166"/>
        <v>832305.82500000007</v>
      </c>
      <c r="G87" s="12">
        <f t="shared" si="166"/>
        <v>838548.11868750001</v>
      </c>
      <c r="H87" s="12">
        <f t="shared" si="166"/>
        <v>844837.22957765625</v>
      </c>
      <c r="I87" s="12">
        <f t="shared" si="166"/>
        <v>851173.50879948866</v>
      </c>
      <c r="J87" s="12">
        <f t="shared" si="166"/>
        <v>857557.3101154851</v>
      </c>
      <c r="K87" s="12">
        <f t="shared" si="166"/>
        <v>863988.98994135112</v>
      </c>
      <c r="L87" s="12">
        <f t="shared" si="166"/>
        <v>870468.90736591141</v>
      </c>
      <c r="M87" s="12">
        <f t="shared" si="166"/>
        <v>876997.42417115578</v>
      </c>
      <c r="N87" s="12">
        <f t="shared" si="166"/>
        <v>883574.90485243953</v>
      </c>
      <c r="O87" s="12">
        <f t="shared" si="166"/>
        <v>890201.71663883305</v>
      </c>
      <c r="P87" s="12">
        <f t="shared" si="166"/>
        <v>896878.22951362445</v>
      </c>
      <c r="Q87" s="12">
        <f t="shared" si="166"/>
        <v>903604.81623497652</v>
      </c>
      <c r="R87" s="12">
        <f t="shared" si="166"/>
        <v>910381.85235673899</v>
      </c>
      <c r="S87" s="12">
        <f t="shared" si="166"/>
        <v>917209.7162494146</v>
      </c>
      <c r="T87" s="12">
        <f t="shared" si="166"/>
        <v>924088.7891212852</v>
      </c>
      <c r="U87" s="12">
        <f t="shared" si="166"/>
        <v>931019.45503969502</v>
      </c>
      <c r="V87" s="12">
        <f t="shared" si="166"/>
        <v>938002.10095249279</v>
      </c>
      <c r="W87" s="12">
        <f t="shared" si="166"/>
        <v>945037.11670963641</v>
      </c>
      <c r="X87" s="12">
        <f t="shared" si="166"/>
        <v>952124.89508495876</v>
      </c>
      <c r="Y87" s="12">
        <f t="shared" si="166"/>
        <v>415605</v>
      </c>
      <c r="Z87" s="12">
        <f t="shared" si="166"/>
        <v>415605</v>
      </c>
      <c r="AA87" s="12">
        <f t="shared" si="166"/>
        <v>415605</v>
      </c>
      <c r="AB87" s="12">
        <f t="shared" si="166"/>
        <v>415605</v>
      </c>
      <c r="AC87" s="12">
        <f t="shared" si="166"/>
        <v>415605</v>
      </c>
      <c r="AD87" s="12">
        <f t="shared" si="166"/>
        <v>415605</v>
      </c>
      <c r="AE87" s="12">
        <f t="shared" si="166"/>
        <v>415605</v>
      </c>
      <c r="AF87" s="12">
        <f t="shared" si="166"/>
        <v>415605</v>
      </c>
      <c r="AG87" s="12">
        <f t="shared" si="166"/>
        <v>1018355.5017882987</v>
      </c>
      <c r="AH87" s="12">
        <f t="shared" si="166"/>
        <v>1025993.1680517109</v>
      </c>
      <c r="AI87" s="12">
        <f t="shared" si="166"/>
        <v>1033688.1168120988</v>
      </c>
      <c r="AJ87" s="12">
        <f t="shared" si="166"/>
        <v>1041440.7776881896</v>
      </c>
      <c r="AK87" s="12">
        <f t="shared" ref="AK87:BP87" si="167">AK43</f>
        <v>1049251.5835208509</v>
      </c>
      <c r="AL87" s="12">
        <f t="shared" si="167"/>
        <v>1057120.9703972572</v>
      </c>
      <c r="AM87" s="12">
        <f t="shared" si="167"/>
        <v>1065049.3776752371</v>
      </c>
      <c r="AN87" s="12">
        <f t="shared" si="167"/>
        <v>1073037.2480078016</v>
      </c>
      <c r="AO87" s="12">
        <f t="shared" si="167"/>
        <v>1081085.0273678598</v>
      </c>
      <c r="AP87" s="12">
        <f t="shared" si="167"/>
        <v>1089193.1650731191</v>
      </c>
      <c r="AQ87" s="12">
        <f t="shared" si="167"/>
        <v>1097362.1138111672</v>
      </c>
      <c r="AR87" s="12">
        <f t="shared" si="167"/>
        <v>1105592.3296647512</v>
      </c>
      <c r="AS87" s="12">
        <f t="shared" si="167"/>
        <v>1113884.272137237</v>
      </c>
      <c r="AT87" s="12">
        <f t="shared" si="167"/>
        <v>1122238.4041782666</v>
      </c>
      <c r="AU87" s="12">
        <f t="shared" si="167"/>
        <v>1130655.1922096035</v>
      </c>
      <c r="AV87" s="12">
        <f t="shared" si="167"/>
        <v>1139135.1061511755</v>
      </c>
      <c r="AW87" s="12">
        <f t="shared" si="167"/>
        <v>415605</v>
      </c>
      <c r="AX87" s="12">
        <f t="shared" si="167"/>
        <v>415605</v>
      </c>
      <c r="AY87" s="12">
        <f t="shared" si="167"/>
        <v>415605</v>
      </c>
      <c r="AZ87" s="12">
        <f t="shared" si="167"/>
        <v>415605</v>
      </c>
      <c r="BA87" s="12">
        <f t="shared" si="167"/>
        <v>415605</v>
      </c>
      <c r="BB87" s="12">
        <f t="shared" si="167"/>
        <v>415605</v>
      </c>
      <c r="BC87" s="12">
        <f t="shared" si="167"/>
        <v>415605</v>
      </c>
      <c r="BD87" s="12">
        <f t="shared" si="167"/>
        <v>415605</v>
      </c>
      <c r="BE87" s="12">
        <f t="shared" si="167"/>
        <v>415605</v>
      </c>
      <c r="BF87" s="12">
        <f t="shared" si="167"/>
        <v>415605</v>
      </c>
      <c r="BG87" s="12">
        <f t="shared" si="167"/>
        <v>415605</v>
      </c>
      <c r="BH87" s="12">
        <f t="shared" si="167"/>
        <v>415605</v>
      </c>
      <c r="BI87" s="12">
        <f t="shared" si="167"/>
        <v>415605</v>
      </c>
      <c r="BJ87" s="12">
        <f t="shared" si="167"/>
        <v>415605</v>
      </c>
      <c r="BK87" s="12">
        <f t="shared" si="167"/>
        <v>415605</v>
      </c>
      <c r="BL87" s="12">
        <f t="shared" si="167"/>
        <v>415605</v>
      </c>
      <c r="BM87" s="12">
        <f t="shared" si="167"/>
        <v>1293424.7531667007</v>
      </c>
      <c r="BN87" s="12">
        <f t="shared" si="167"/>
        <v>1303125.438815451</v>
      </c>
      <c r="BO87" s="12">
        <f t="shared" si="167"/>
        <v>1312898.8796065669</v>
      </c>
      <c r="BP87" s="12">
        <f t="shared" si="167"/>
        <v>1322745.6212036163</v>
      </c>
      <c r="BQ87" s="12">
        <f t="shared" ref="BQ87:CF87" si="168">BQ43</f>
        <v>1332666.2133626435</v>
      </c>
      <c r="BR87" s="12">
        <f t="shared" si="168"/>
        <v>1342661.2099628635</v>
      </c>
      <c r="BS87" s="12">
        <f t="shared" si="168"/>
        <v>1352731.1690375849</v>
      </c>
      <c r="BT87" s="12">
        <f t="shared" si="168"/>
        <v>1362876.652805367</v>
      </c>
      <c r="BU87" s="12">
        <f t="shared" si="168"/>
        <v>1373098.2277014074</v>
      </c>
      <c r="BV87" s="12">
        <f t="shared" si="168"/>
        <v>1383396.4644091679</v>
      </c>
      <c r="BW87" s="12">
        <f t="shared" si="168"/>
        <v>1393771.937892237</v>
      </c>
      <c r="BX87" s="12">
        <f t="shared" si="168"/>
        <v>1404225.2274264288</v>
      </c>
      <c r="BY87" s="12">
        <f t="shared" si="168"/>
        <v>1414756.9166321268</v>
      </c>
      <c r="BZ87" s="12">
        <f t="shared" si="168"/>
        <v>1425367.5935068675</v>
      </c>
      <c r="CA87" s="12">
        <f t="shared" si="168"/>
        <v>1436057.8504581691</v>
      </c>
      <c r="CB87" s="12">
        <f t="shared" si="168"/>
        <v>1446828.284336606</v>
      </c>
      <c r="CC87" s="12">
        <f t="shared" si="168"/>
        <v>415605</v>
      </c>
      <c r="CD87" s="12">
        <f t="shared" si="168"/>
        <v>415605</v>
      </c>
      <c r="CE87" s="12">
        <f t="shared" si="168"/>
        <v>415605</v>
      </c>
      <c r="CF87" s="12">
        <f t="shared" si="168"/>
        <v>415605</v>
      </c>
      <c r="CG87" s="12"/>
      <c r="CH87" s="12"/>
      <c r="CI87" s="12"/>
      <c r="CJ87" s="12"/>
    </row>
    <row r="88" spans="1:88" s="8" customFormat="1" x14ac:dyDescent="0.15">
      <c r="A88" s="3"/>
      <c r="B88" s="6"/>
      <c r="C88" s="6" t="s">
        <v>23</v>
      </c>
      <c r="D88" s="270" t="s">
        <v>45</v>
      </c>
      <c r="E88" s="321">
        <v>15000</v>
      </c>
      <c r="F88" s="321">
        <f>E88*1.0075</f>
        <v>15112.500000000002</v>
      </c>
      <c r="G88" s="321">
        <f t="shared" ref="G88:BR88" si="169">F88*1.0075</f>
        <v>15225.843750000004</v>
      </c>
      <c r="H88" s="321">
        <f t="shared" si="169"/>
        <v>15340.037578125004</v>
      </c>
      <c r="I88" s="321">
        <f t="shared" si="169"/>
        <v>15455.087859960942</v>
      </c>
      <c r="J88" s="321">
        <f t="shared" si="169"/>
        <v>15571.001018910651</v>
      </c>
      <c r="K88" s="321">
        <f t="shared" si="169"/>
        <v>15687.783526552481</v>
      </c>
      <c r="L88" s="321">
        <f t="shared" si="169"/>
        <v>15805.441903001625</v>
      </c>
      <c r="M88" s="321">
        <f t="shared" si="169"/>
        <v>15923.982717274139</v>
      </c>
      <c r="N88" s="321">
        <f t="shared" si="169"/>
        <v>16043.412587653696</v>
      </c>
      <c r="O88" s="321">
        <f t="shared" si="169"/>
        <v>16163.738182061101</v>
      </c>
      <c r="P88" s="321">
        <f t="shared" si="169"/>
        <v>16284.96621842656</v>
      </c>
      <c r="Q88" s="321">
        <f t="shared" si="169"/>
        <v>16407.10346506476</v>
      </c>
      <c r="R88" s="321">
        <f t="shared" si="169"/>
        <v>16530.156741052746</v>
      </c>
      <c r="S88" s="321">
        <f t="shared" si="169"/>
        <v>16654.132916610644</v>
      </c>
      <c r="T88" s="321">
        <f t="shared" si="169"/>
        <v>16779.038913485227</v>
      </c>
      <c r="U88" s="321">
        <f t="shared" si="169"/>
        <v>16904.881705336367</v>
      </c>
      <c r="V88" s="321">
        <f t="shared" si="169"/>
        <v>17031.668318126391</v>
      </c>
      <c r="W88" s="321">
        <f t="shared" si="169"/>
        <v>17159.40583051234</v>
      </c>
      <c r="X88" s="321">
        <f t="shared" si="169"/>
        <v>17288.101374241185</v>
      </c>
      <c r="Y88" s="321">
        <f t="shared" si="169"/>
        <v>17417.762134547997</v>
      </c>
      <c r="Z88" s="321">
        <f t="shared" si="169"/>
        <v>17548.395350557108</v>
      </c>
      <c r="AA88" s="321">
        <f t="shared" si="169"/>
        <v>17680.008315686286</v>
      </c>
      <c r="AB88" s="321">
        <f t="shared" si="169"/>
        <v>17812.608378053934</v>
      </c>
      <c r="AC88" s="321">
        <f t="shared" si="169"/>
        <v>17946.20294088934</v>
      </c>
      <c r="AD88" s="321">
        <f t="shared" si="169"/>
        <v>18080.799462946012</v>
      </c>
      <c r="AE88" s="321">
        <f t="shared" si="169"/>
        <v>18216.405458918107</v>
      </c>
      <c r="AF88" s="321">
        <f t="shared" si="169"/>
        <v>18353.028499859993</v>
      </c>
      <c r="AG88" s="321">
        <f t="shared" si="169"/>
        <v>18490.676213608946</v>
      </c>
      <c r="AH88" s="321">
        <f t="shared" si="169"/>
        <v>18629.356285211015</v>
      </c>
      <c r="AI88" s="321">
        <f t="shared" si="169"/>
        <v>18769.0764573501</v>
      </c>
      <c r="AJ88" s="321">
        <f t="shared" si="169"/>
        <v>18909.844530780229</v>
      </c>
      <c r="AK88" s="321">
        <f t="shared" si="169"/>
        <v>19051.668364761081</v>
      </c>
      <c r="AL88" s="321">
        <f t="shared" si="169"/>
        <v>19194.55587749679</v>
      </c>
      <c r="AM88" s="321">
        <f t="shared" si="169"/>
        <v>19338.515046578017</v>
      </c>
      <c r="AN88" s="321">
        <f t="shared" si="169"/>
        <v>19483.553909427352</v>
      </c>
      <c r="AO88" s="321">
        <f t="shared" si="169"/>
        <v>19629.680563748057</v>
      </c>
      <c r="AP88" s="321">
        <f t="shared" si="169"/>
        <v>19776.903167976168</v>
      </c>
      <c r="AQ88" s="321">
        <f t="shared" si="169"/>
        <v>19925.22994173599</v>
      </c>
      <c r="AR88" s="321">
        <f t="shared" si="169"/>
        <v>20074.669166299012</v>
      </c>
      <c r="AS88" s="321">
        <f t="shared" si="169"/>
        <v>20225.229185046257</v>
      </c>
      <c r="AT88" s="321">
        <f t="shared" si="169"/>
        <v>20376.918403934105</v>
      </c>
      <c r="AU88" s="321">
        <f t="shared" si="169"/>
        <v>20529.745291963613</v>
      </c>
      <c r="AV88" s="321">
        <f t="shared" si="169"/>
        <v>20683.71838165334</v>
      </c>
      <c r="AW88" s="321">
        <f t="shared" si="169"/>
        <v>20838.84626951574</v>
      </c>
      <c r="AX88" s="321">
        <f t="shared" si="169"/>
        <v>20995.137616537108</v>
      </c>
      <c r="AY88" s="321">
        <f t="shared" si="169"/>
        <v>21152.601148661139</v>
      </c>
      <c r="AZ88" s="321">
        <f t="shared" si="169"/>
        <v>21311.2456572761</v>
      </c>
      <c r="BA88" s="321">
        <f t="shared" si="169"/>
        <v>21471.079999705671</v>
      </c>
      <c r="BB88" s="321">
        <f t="shared" si="169"/>
        <v>21632.113099703463</v>
      </c>
      <c r="BC88" s="321">
        <f t="shared" si="169"/>
        <v>21794.35394795124</v>
      </c>
      <c r="BD88" s="321">
        <f t="shared" si="169"/>
        <v>21957.811602560876</v>
      </c>
      <c r="BE88" s="321">
        <f t="shared" si="169"/>
        <v>22122.495189580084</v>
      </c>
      <c r="BF88" s="321">
        <f t="shared" si="169"/>
        <v>22288.413903501936</v>
      </c>
      <c r="BG88" s="321">
        <f t="shared" si="169"/>
        <v>22455.577007778204</v>
      </c>
      <c r="BH88" s="321">
        <f t="shared" si="169"/>
        <v>22623.993835336543</v>
      </c>
      <c r="BI88" s="321">
        <f t="shared" si="169"/>
        <v>22793.673789101569</v>
      </c>
      <c r="BJ88" s="321">
        <f t="shared" si="169"/>
        <v>22964.626342519834</v>
      </c>
      <c r="BK88" s="321">
        <f t="shared" si="169"/>
        <v>23136.861040088734</v>
      </c>
      <c r="BL88" s="321">
        <f t="shared" si="169"/>
        <v>23310.387497889402</v>
      </c>
      <c r="BM88" s="321">
        <f t="shared" si="169"/>
        <v>23485.215404123574</v>
      </c>
      <c r="BN88" s="321">
        <f t="shared" si="169"/>
        <v>23661.354519654502</v>
      </c>
      <c r="BO88" s="321">
        <f t="shared" si="169"/>
        <v>23838.814678551913</v>
      </c>
      <c r="BP88" s="321">
        <f t="shared" si="169"/>
        <v>24017.605788641053</v>
      </c>
      <c r="BQ88" s="321">
        <f t="shared" si="169"/>
        <v>24197.737832055864</v>
      </c>
      <c r="BR88" s="321">
        <f t="shared" si="169"/>
        <v>24379.220865796284</v>
      </c>
      <c r="BS88" s="321">
        <f t="shared" ref="BS88:CF88" si="170">BR88*1.0075</f>
        <v>24562.065022289757</v>
      </c>
      <c r="BT88" s="321">
        <f t="shared" si="170"/>
        <v>24746.28050995693</v>
      </c>
      <c r="BU88" s="321">
        <f t="shared" si="170"/>
        <v>24931.877613781609</v>
      </c>
      <c r="BV88" s="321">
        <f t="shared" si="170"/>
        <v>25118.866695884972</v>
      </c>
      <c r="BW88" s="321">
        <f t="shared" si="170"/>
        <v>25307.258196104111</v>
      </c>
      <c r="BX88" s="321">
        <f t="shared" si="170"/>
        <v>25497.062632574893</v>
      </c>
      <c r="BY88" s="321">
        <f t="shared" si="170"/>
        <v>25688.290602319204</v>
      </c>
      <c r="BZ88" s="321">
        <f t="shared" si="170"/>
        <v>25880.9527818366</v>
      </c>
      <c r="CA88" s="321">
        <f t="shared" si="170"/>
        <v>26075.059927700375</v>
      </c>
      <c r="CB88" s="321">
        <f t="shared" si="170"/>
        <v>26270.62287715813</v>
      </c>
      <c r="CC88" s="321">
        <f t="shared" si="170"/>
        <v>26467.652548736816</v>
      </c>
      <c r="CD88" s="321">
        <f t="shared" si="170"/>
        <v>26666.159942852344</v>
      </c>
      <c r="CE88" s="321">
        <f t="shared" si="170"/>
        <v>26866.156142423737</v>
      </c>
      <c r="CF88" s="321">
        <f t="shared" si="170"/>
        <v>27067.652313491915</v>
      </c>
      <c r="CG88" s="338"/>
      <c r="CH88" s="338"/>
      <c r="CI88" s="338"/>
      <c r="CJ88" s="338"/>
    </row>
    <row r="89" spans="1:88" s="329" customFormat="1" x14ac:dyDescent="0.15">
      <c r="A89" s="328"/>
      <c r="B89" s="330"/>
      <c r="C89" s="330" t="s">
        <v>247</v>
      </c>
      <c r="D89" s="355" t="s">
        <v>68</v>
      </c>
      <c r="E89" s="321">
        <f t="shared" ref="E89:AJ89" si="171">+E60</f>
        <v>56400</v>
      </c>
      <c r="F89" s="321">
        <f t="shared" si="171"/>
        <v>56595.5</v>
      </c>
      <c r="G89" s="321">
        <f t="shared" si="171"/>
        <v>66514.366250000006</v>
      </c>
      <c r="H89" s="321">
        <f t="shared" si="171"/>
        <v>66705.123996874987</v>
      </c>
      <c r="I89" s="321">
        <f t="shared" si="171"/>
        <v>67022.312426851553</v>
      </c>
      <c r="J89" s="321">
        <f t="shared" si="171"/>
        <v>67341.567270052969</v>
      </c>
      <c r="K89" s="321">
        <f t="shared" si="171"/>
        <v>67662.902462078331</v>
      </c>
      <c r="L89" s="321">
        <f t="shared" si="171"/>
        <v>67986.332035231433</v>
      </c>
      <c r="M89" s="321">
        <f t="shared" si="171"/>
        <v>68311.870119206593</v>
      </c>
      <c r="N89" s="321">
        <f t="shared" si="171"/>
        <v>68639.530941780133</v>
      </c>
      <c r="O89" s="321">
        <f t="shared" si="171"/>
        <v>68969.328829506383</v>
      </c>
      <c r="P89" s="321">
        <f t="shared" si="171"/>
        <v>69301.27820841888</v>
      </c>
      <c r="Q89" s="321">
        <f t="shared" si="171"/>
        <v>69635.393604736702</v>
      </c>
      <c r="R89" s="321">
        <f t="shared" si="171"/>
        <v>69971.689645575651</v>
      </c>
      <c r="S89" s="321">
        <f t="shared" si="171"/>
        <v>70310.181059664901</v>
      </c>
      <c r="T89" s="321">
        <f t="shared" si="171"/>
        <v>70650.882678068578</v>
      </c>
      <c r="U89" s="321">
        <f t="shared" si="171"/>
        <v>70993.80943491256</v>
      </c>
      <c r="V89" s="321">
        <f t="shared" si="171"/>
        <v>71338.976368116666</v>
      </c>
      <c r="W89" s="321">
        <f t="shared" si="171"/>
        <v>71686.398620132022</v>
      </c>
      <c r="X89" s="321">
        <f t="shared" si="171"/>
        <v>72036.091438683754</v>
      </c>
      <c r="Y89" s="321">
        <f t="shared" si="171"/>
        <v>72388.070177519112</v>
      </c>
      <c r="Z89" s="321">
        <f t="shared" si="171"/>
        <v>72742.350297161</v>
      </c>
      <c r="AA89" s="321">
        <f t="shared" si="171"/>
        <v>73098.947365666725</v>
      </c>
      <c r="AB89" s="321">
        <f t="shared" si="171"/>
        <v>73457.87705939266</v>
      </c>
      <c r="AC89" s="321">
        <f t="shared" si="171"/>
        <v>73819.15516376392</v>
      </c>
      <c r="AD89" s="321">
        <f t="shared" si="171"/>
        <v>74182.797574050113</v>
      </c>
      <c r="AE89" s="321">
        <f t="shared" si="171"/>
        <v>74548.820296146238</v>
      </c>
      <c r="AF89" s="321">
        <f t="shared" si="171"/>
        <v>74917.23944735952</v>
      </c>
      <c r="AG89" s="321">
        <f t="shared" si="171"/>
        <v>75288.071257201897</v>
      </c>
      <c r="AH89" s="321">
        <f t="shared" si="171"/>
        <v>75661.332068187985</v>
      </c>
      <c r="AI89" s="321">
        <f t="shared" si="171"/>
        <v>76037.038336639307</v>
      </c>
      <c r="AJ89" s="321">
        <f t="shared" si="171"/>
        <v>76415.206633493668</v>
      </c>
      <c r="AK89" s="321">
        <f t="shared" ref="AK89:BP89" si="172">+AK60</f>
        <v>76795.853645121111</v>
      </c>
      <c r="AL89" s="321">
        <f t="shared" si="172"/>
        <v>77178.996174145097</v>
      </c>
      <c r="AM89" s="321">
        <f t="shared" si="172"/>
        <v>77564.651140270231</v>
      </c>
      <c r="AN89" s="321">
        <f t="shared" si="172"/>
        <v>77952.835581115389</v>
      </c>
      <c r="AO89" s="321">
        <f t="shared" si="172"/>
        <v>78343.566653053393</v>
      </c>
      <c r="AP89" s="321">
        <f t="shared" si="172"/>
        <v>78736.861632056258</v>
      </c>
      <c r="AQ89" s="321">
        <f t="shared" si="172"/>
        <v>79132.737914547222</v>
      </c>
      <c r="AR89" s="321">
        <f t="shared" si="172"/>
        <v>79531.213018258088</v>
      </c>
      <c r="AS89" s="321">
        <f t="shared" si="172"/>
        <v>79932.304583093544</v>
      </c>
      <c r="AT89" s="321">
        <f t="shared" si="172"/>
        <v>80336.030372001303</v>
      </c>
      <c r="AU89" s="321">
        <f t="shared" si="172"/>
        <v>80742.408271848515</v>
      </c>
      <c r="AV89" s="321">
        <f t="shared" si="172"/>
        <v>81151.456294304851</v>
      </c>
      <c r="AW89" s="321">
        <f t="shared" si="172"/>
        <v>81563.19257673173</v>
      </c>
      <c r="AX89" s="321">
        <f t="shared" si="172"/>
        <v>81977.635383077883</v>
      </c>
      <c r="AY89" s="321">
        <f t="shared" si="172"/>
        <v>82394.803104781749</v>
      </c>
      <c r="AZ89" s="321">
        <f t="shared" si="172"/>
        <v>82814.714261680056</v>
      </c>
      <c r="BA89" s="321">
        <f t="shared" si="172"/>
        <v>83237.387502923142</v>
      </c>
      <c r="BB89" s="321">
        <f t="shared" si="172"/>
        <v>83662.841607896931</v>
      </c>
      <c r="BC89" s="321">
        <f t="shared" si="172"/>
        <v>84091.095487151542</v>
      </c>
      <c r="BD89" s="321">
        <f t="shared" si="172"/>
        <v>84522.168183336587</v>
      </c>
      <c r="BE89" s="321">
        <f t="shared" si="172"/>
        <v>84956.078872143145</v>
      </c>
      <c r="BF89" s="321">
        <f t="shared" si="172"/>
        <v>85392.846863252926</v>
      </c>
      <c r="BG89" s="321">
        <f t="shared" si="172"/>
        <v>85832.491601293863</v>
      </c>
      <c r="BH89" s="321">
        <f t="shared" si="172"/>
        <v>86275.032666802945</v>
      </c>
      <c r="BI89" s="321">
        <f t="shared" si="172"/>
        <v>86720.489777195849</v>
      </c>
      <c r="BJ89" s="321">
        <f t="shared" si="172"/>
        <v>87168.882787743598</v>
      </c>
      <c r="BK89" s="321">
        <f t="shared" si="172"/>
        <v>87620.231692556612</v>
      </c>
      <c r="BL89" s="321">
        <f t="shared" si="172"/>
        <v>88074.556625575249</v>
      </c>
      <c r="BM89" s="321">
        <f t="shared" si="172"/>
        <v>88531.877861568137</v>
      </c>
      <c r="BN89" s="321">
        <f t="shared" si="172"/>
        <v>88992.215817137476</v>
      </c>
      <c r="BO89" s="321">
        <f t="shared" si="172"/>
        <v>89455.591051731593</v>
      </c>
      <c r="BP89" s="321">
        <f t="shared" si="172"/>
        <v>89922.024268665031</v>
      </c>
      <c r="BQ89" s="321">
        <f t="shared" ref="BQ89:CF89" si="173">+BQ60</f>
        <v>90391.536316145692</v>
      </c>
      <c r="BR89" s="321">
        <f t="shared" si="173"/>
        <v>90864.148188309773</v>
      </c>
      <c r="BS89" s="321">
        <f t="shared" si="173"/>
        <v>91339.881026264047</v>
      </c>
      <c r="BT89" s="321">
        <f t="shared" si="173"/>
        <v>91818.756119135724</v>
      </c>
      <c r="BU89" s="321">
        <f t="shared" si="173"/>
        <v>92300.794905129762</v>
      </c>
      <c r="BV89" s="321">
        <f t="shared" si="173"/>
        <v>92786.018972594291</v>
      </c>
      <c r="BW89" s="321">
        <f t="shared" si="173"/>
        <v>93274.450061093172</v>
      </c>
      <c r="BX89" s="321">
        <f t="shared" si="173"/>
        <v>93766.110062486841</v>
      </c>
      <c r="BY89" s="321">
        <f t="shared" si="173"/>
        <v>94261.021022020577</v>
      </c>
      <c r="BZ89" s="321">
        <f t="shared" si="173"/>
        <v>94759.205139421232</v>
      </c>
      <c r="CA89" s="321">
        <f t="shared" si="173"/>
        <v>95260.684770000982</v>
      </c>
      <c r="CB89" s="321">
        <f t="shared" si="173"/>
        <v>95765.482425770315</v>
      </c>
      <c r="CC89" s="321">
        <f t="shared" si="173"/>
        <v>96273.620776557844</v>
      </c>
      <c r="CD89" s="321">
        <f t="shared" si="173"/>
        <v>96785.122651139289</v>
      </c>
      <c r="CE89" s="321">
        <f t="shared" si="173"/>
        <v>97300.011038373836</v>
      </c>
      <c r="CF89" s="321">
        <f t="shared" si="173"/>
        <v>97818.30908834943</v>
      </c>
      <c r="CG89" s="321"/>
      <c r="CH89" s="321"/>
      <c r="CI89" s="321"/>
      <c r="CJ89" s="321"/>
    </row>
    <row r="90" spans="1:88" s="329" customFormat="1" x14ac:dyDescent="0.15">
      <c r="A90" s="328"/>
      <c r="B90" s="330"/>
      <c r="C90" s="329" t="s">
        <v>253</v>
      </c>
      <c r="D90" s="355" t="s">
        <v>68</v>
      </c>
      <c r="E90" s="321">
        <f>+E82</f>
        <v>5500</v>
      </c>
      <c r="F90" s="321">
        <f t="shared" ref="F90:U90" si="174">+F82</f>
        <v>5511.25</v>
      </c>
      <c r="G90" s="321">
        <f t="shared" si="174"/>
        <v>5522.5843750000004</v>
      </c>
      <c r="H90" s="321">
        <f t="shared" si="174"/>
        <v>5534.0037578125002</v>
      </c>
      <c r="I90" s="321">
        <f t="shared" si="174"/>
        <v>9545.508785996095</v>
      </c>
      <c r="J90" s="321">
        <f t="shared" si="174"/>
        <v>9557.1001018910647</v>
      </c>
      <c r="K90" s="321">
        <f t="shared" si="174"/>
        <v>9628.7783526552485</v>
      </c>
      <c r="L90" s="321">
        <f t="shared" si="174"/>
        <v>9700.9941903001636</v>
      </c>
      <c r="M90" s="321">
        <f t="shared" si="174"/>
        <v>9773.7516467274163</v>
      </c>
      <c r="N90" s="321">
        <f t="shared" si="174"/>
        <v>9847.0547840778727</v>
      </c>
      <c r="O90" s="321">
        <f t="shared" si="174"/>
        <v>9920.9076949584578</v>
      </c>
      <c r="P90" s="321">
        <f t="shared" si="174"/>
        <v>9995.3145026706479</v>
      </c>
      <c r="Q90" s="321">
        <f t="shared" si="174"/>
        <v>10070.279361440678</v>
      </c>
      <c r="R90" s="321">
        <f t="shared" si="174"/>
        <v>10145.806456651484</v>
      </c>
      <c r="S90" s="321">
        <f t="shared" si="174"/>
        <v>10221.90000507637</v>
      </c>
      <c r="T90" s="321">
        <f t="shared" si="174"/>
        <v>10298.564255114443</v>
      </c>
      <c r="U90" s="321">
        <f t="shared" si="174"/>
        <v>10375.803487027801</v>
      </c>
      <c r="V90" s="321">
        <f t="shared" ref="V90:X90" si="175">+V82</f>
        <v>10453.622013180509</v>
      </c>
      <c r="W90" s="321">
        <f t="shared" si="175"/>
        <v>10532.024178279366</v>
      </c>
      <c r="X90" s="321">
        <f t="shared" si="175"/>
        <v>10611.014359616462</v>
      </c>
      <c r="Y90" s="321">
        <f t="shared" ref="Y90:Z90" si="176">+Y82</f>
        <v>10690.596967313586</v>
      </c>
      <c r="Z90" s="321">
        <f t="shared" si="176"/>
        <v>10770.776444568437</v>
      </c>
      <c r="AA90" s="321">
        <f t="shared" ref="AA90:AD90" si="177">+AA82</f>
        <v>10851.557267902703</v>
      </c>
      <c r="AB90" s="321">
        <f t="shared" si="177"/>
        <v>10932.943947411972</v>
      </c>
      <c r="AC90" s="321">
        <f t="shared" si="177"/>
        <v>11014.941027017565</v>
      </c>
      <c r="AD90" s="321">
        <f t="shared" si="177"/>
        <v>11097.553084720195</v>
      </c>
      <c r="AE90" s="321">
        <f t="shared" ref="AE90:BB90" si="178">+AE82</f>
        <v>11180.784732855598</v>
      </c>
      <c r="AF90" s="321">
        <f t="shared" si="178"/>
        <v>11264.640618352016</v>
      </c>
      <c r="AG90" s="321">
        <f t="shared" si="178"/>
        <v>11349.125422989655</v>
      </c>
      <c r="AH90" s="321">
        <f t="shared" si="178"/>
        <v>11434.243863662079</v>
      </c>
      <c r="AI90" s="321">
        <f t="shared" si="178"/>
        <v>11520.000692639545</v>
      </c>
      <c r="AJ90" s="321">
        <f t="shared" si="178"/>
        <v>11606.400697834342</v>
      </c>
      <c r="AK90" s="321">
        <f t="shared" si="178"/>
        <v>11693.448703068101</v>
      </c>
      <c r="AL90" s="321">
        <f t="shared" si="178"/>
        <v>11781.149568341114</v>
      </c>
      <c r="AM90" s="321">
        <f t="shared" si="178"/>
        <v>11869.508190103674</v>
      </c>
      <c r="AN90" s="321">
        <f t="shared" si="178"/>
        <v>11958.52950152945</v>
      </c>
      <c r="AO90" s="321">
        <f t="shared" si="178"/>
        <v>12048.218472790923</v>
      </c>
      <c r="AP90" s="321">
        <f t="shared" si="178"/>
        <v>12138.580111336856</v>
      </c>
      <c r="AQ90" s="321">
        <f t="shared" si="178"/>
        <v>12229.619462171882</v>
      </c>
      <c r="AR90" s="321">
        <f t="shared" si="178"/>
        <v>12321.341608138173</v>
      </c>
      <c r="AS90" s="321">
        <f t="shared" si="178"/>
        <v>12413.75167019921</v>
      </c>
      <c r="AT90" s="321">
        <f t="shared" si="178"/>
        <v>12506.854807725704</v>
      </c>
      <c r="AU90" s="321">
        <f t="shared" si="178"/>
        <v>12600.656218783646</v>
      </c>
      <c r="AV90" s="321">
        <f t="shared" si="178"/>
        <v>12695.161140424525</v>
      </c>
      <c r="AW90" s="321">
        <f t="shared" si="178"/>
        <v>12790.37484897771</v>
      </c>
      <c r="AX90" s="321">
        <f t="shared" si="178"/>
        <v>12886.302660345045</v>
      </c>
      <c r="AY90" s="321">
        <f t="shared" si="178"/>
        <v>12982.949930297633</v>
      </c>
      <c r="AZ90" s="321">
        <f t="shared" si="178"/>
        <v>13080.322054774866</v>
      </c>
      <c r="BA90" s="321">
        <f t="shared" si="178"/>
        <v>13178.424470185681</v>
      </c>
      <c r="BB90" s="321">
        <f t="shared" si="178"/>
        <v>13277.262653712072</v>
      </c>
      <c r="BC90" s="321">
        <f t="shared" ref="BC90:CF90" si="179">+BC82</f>
        <v>13376.842123614915</v>
      </c>
      <c r="BD90" s="321">
        <f t="shared" si="179"/>
        <v>13477.168439542027</v>
      </c>
      <c r="BE90" s="321">
        <f t="shared" si="179"/>
        <v>13578.247202838593</v>
      </c>
      <c r="BF90" s="321">
        <f t="shared" si="179"/>
        <v>13680.084056859883</v>
      </c>
      <c r="BG90" s="321">
        <f t="shared" si="179"/>
        <v>13782.684687286333</v>
      </c>
      <c r="BH90" s="321">
        <f t="shared" si="179"/>
        <v>13886.054822440981</v>
      </c>
      <c r="BI90" s="321">
        <f t="shared" si="179"/>
        <v>13990.20023360929</v>
      </c>
      <c r="BJ90" s="321">
        <f t="shared" si="179"/>
        <v>14095.12673536136</v>
      </c>
      <c r="BK90" s="321">
        <f t="shared" si="179"/>
        <v>14200.840185876572</v>
      </c>
      <c r="BL90" s="321">
        <f t="shared" si="179"/>
        <v>14307.346487270646</v>
      </c>
      <c r="BM90" s="321">
        <f t="shared" si="179"/>
        <v>14414.651585925178</v>
      </c>
      <c r="BN90" s="321">
        <f t="shared" si="179"/>
        <v>14522.761472819617</v>
      </c>
      <c r="BO90" s="321">
        <f t="shared" si="179"/>
        <v>14631.682183865767</v>
      </c>
      <c r="BP90" s="321">
        <f t="shared" si="179"/>
        <v>14741.419800244761</v>
      </c>
      <c r="BQ90" s="321">
        <f t="shared" si="179"/>
        <v>14851.980448746599</v>
      </c>
      <c r="BR90" s="321">
        <f t="shared" si="179"/>
        <v>14963.370302112198</v>
      </c>
      <c r="BS90" s="321">
        <f t="shared" si="179"/>
        <v>15075.595579378041</v>
      </c>
      <c r="BT90" s="321">
        <f t="shared" si="179"/>
        <v>15188.662546223377</v>
      </c>
      <c r="BU90" s="321">
        <f t="shared" si="179"/>
        <v>15302.577515320052</v>
      </c>
      <c r="BV90" s="321">
        <f t="shared" si="179"/>
        <v>15417.346846684954</v>
      </c>
      <c r="BW90" s="321">
        <f t="shared" si="179"/>
        <v>15532.976948035091</v>
      </c>
      <c r="BX90" s="321">
        <f t="shared" si="179"/>
        <v>15649.474275145356</v>
      </c>
      <c r="BY90" s="321">
        <f t="shared" si="179"/>
        <v>15766.845332208948</v>
      </c>
      <c r="BZ90" s="321">
        <f t="shared" si="179"/>
        <v>15885.096672200516</v>
      </c>
      <c r="CA90" s="321">
        <f t="shared" si="179"/>
        <v>16004.234897242022</v>
      </c>
      <c r="CB90" s="321">
        <f t="shared" si="179"/>
        <v>16124.266658971337</v>
      </c>
      <c r="CC90" s="321">
        <f t="shared" si="179"/>
        <v>16245.198658913623</v>
      </c>
      <c r="CD90" s="321">
        <f t="shared" si="179"/>
        <v>16367.037648855478</v>
      </c>
      <c r="CE90" s="321">
        <f t="shared" si="179"/>
        <v>16489.790431221893</v>
      </c>
      <c r="CF90" s="321">
        <f t="shared" si="179"/>
        <v>16613.463859456057</v>
      </c>
      <c r="CG90" s="321"/>
      <c r="CH90" s="321"/>
      <c r="CI90" s="321"/>
      <c r="CJ90" s="321"/>
    </row>
    <row r="91" spans="1:88" s="329" customFormat="1" x14ac:dyDescent="0.15">
      <c r="A91" s="328"/>
      <c r="B91" s="330"/>
      <c r="C91" s="330" t="s">
        <v>107</v>
      </c>
      <c r="D91" s="355"/>
      <c r="E91" s="363">
        <f>SUM(E86:E90)</f>
        <v>977023.75</v>
      </c>
      <c r="F91" s="363">
        <f t="shared" ref="F91:U91" si="180">SUM(F86:F90)</f>
        <v>983941.95000000007</v>
      </c>
      <c r="G91" s="363">
        <f t="shared" si="180"/>
        <v>1000630.9130625</v>
      </c>
      <c r="H91" s="363">
        <f t="shared" si="180"/>
        <v>1007639.5199104688</v>
      </c>
      <c r="I91" s="363">
        <f t="shared" si="180"/>
        <v>1055756.4178722973</v>
      </c>
      <c r="J91" s="363">
        <f t="shared" si="180"/>
        <v>1063186.9785063397</v>
      </c>
      <c r="K91" s="363">
        <f t="shared" si="180"/>
        <v>1070728.4542826372</v>
      </c>
      <c r="L91" s="363">
        <f t="shared" si="180"/>
        <v>1078321.6754944446</v>
      </c>
      <c r="M91" s="363">
        <f t="shared" si="180"/>
        <v>1139854.5286543639</v>
      </c>
      <c r="N91" s="363">
        <f t="shared" si="180"/>
        <v>1147833.6531659514</v>
      </c>
      <c r="O91" s="363">
        <f t="shared" si="180"/>
        <v>1155865.691345359</v>
      </c>
      <c r="P91" s="363">
        <f t="shared" si="180"/>
        <v>1163951.0384431407</v>
      </c>
      <c r="Q91" s="363">
        <f t="shared" si="180"/>
        <v>1249107.5926662185</v>
      </c>
      <c r="R91" s="363">
        <f t="shared" si="180"/>
        <v>1257694.5052000189</v>
      </c>
      <c r="S91" s="363">
        <f t="shared" si="180"/>
        <v>1266335.9302307665</v>
      </c>
      <c r="T91" s="363">
        <f t="shared" si="180"/>
        <v>1275032.2749679533</v>
      </c>
      <c r="U91" s="363">
        <f t="shared" si="180"/>
        <v>1282508.9496669718</v>
      </c>
      <c r="V91" s="363">
        <f t="shared" ref="V91:X91" si="181">SUM(V86:V90)</f>
        <v>1292591.3676519166</v>
      </c>
      <c r="W91" s="363">
        <f t="shared" si="181"/>
        <v>1301454.9453385603</v>
      </c>
      <c r="X91" s="363">
        <f t="shared" si="181"/>
        <v>1310375.1022575004</v>
      </c>
      <c r="Y91" s="363">
        <f t="shared" ref="Y91:Z91" si="182">SUM(Y86:Y90)</f>
        <v>775691.42927938094</v>
      </c>
      <c r="Z91" s="363">
        <f t="shared" si="182"/>
        <v>777531.52209228673</v>
      </c>
      <c r="AA91" s="363">
        <f t="shared" ref="AA91:AD91" si="183">SUM(AA86:AA90)</f>
        <v>779375.51294925588</v>
      </c>
      <c r="AB91" s="363">
        <f t="shared" si="183"/>
        <v>781223.4293848587</v>
      </c>
      <c r="AC91" s="363">
        <f t="shared" si="183"/>
        <v>783075.29913167097</v>
      </c>
      <c r="AD91" s="363">
        <f t="shared" si="183"/>
        <v>784931.15012171655</v>
      </c>
      <c r="AE91" s="363">
        <f t="shared" ref="AE91:BB91" si="184">SUM(AE86:AE90)</f>
        <v>786791.01048792014</v>
      </c>
      <c r="AF91" s="363">
        <f t="shared" si="184"/>
        <v>788654.90856557176</v>
      </c>
      <c r="AG91" s="363">
        <f t="shared" si="184"/>
        <v>1393273.3746820998</v>
      </c>
      <c r="AH91" s="363">
        <f t="shared" si="184"/>
        <v>1402783.1002687721</v>
      </c>
      <c r="AI91" s="363">
        <f t="shared" si="184"/>
        <v>1412354.2322987281</v>
      </c>
      <c r="AJ91" s="363">
        <f t="shared" si="184"/>
        <v>1421987.2295502983</v>
      </c>
      <c r="AK91" s="363">
        <f t="shared" si="184"/>
        <v>1431682.5542338016</v>
      </c>
      <c r="AL91" s="363">
        <f t="shared" si="184"/>
        <v>1441440.6720172407</v>
      </c>
      <c r="AM91" s="363">
        <f t="shared" si="184"/>
        <v>1451262.0520521894</v>
      </c>
      <c r="AN91" s="363">
        <f t="shared" si="184"/>
        <v>1461147.1669998739</v>
      </c>
      <c r="AO91" s="363">
        <f t="shared" si="184"/>
        <v>1471096.4930574526</v>
      </c>
      <c r="AP91" s="363">
        <f t="shared" si="184"/>
        <v>1481110.5099844888</v>
      </c>
      <c r="AQ91" s="363">
        <f t="shared" si="184"/>
        <v>1491189.7011296225</v>
      </c>
      <c r="AR91" s="363">
        <f t="shared" si="184"/>
        <v>1501334.5534574469</v>
      </c>
      <c r="AS91" s="363">
        <f t="shared" si="184"/>
        <v>1510270.5575755765</v>
      </c>
      <c r="AT91" s="363">
        <f t="shared" si="184"/>
        <v>1521823.207761928</v>
      </c>
      <c r="AU91" s="363">
        <f t="shared" si="184"/>
        <v>1532168.0019921998</v>
      </c>
      <c r="AV91" s="363">
        <f t="shared" si="184"/>
        <v>1542580.4419675586</v>
      </c>
      <c r="AW91" s="363">
        <f t="shared" si="184"/>
        <v>820987.41369522549</v>
      </c>
      <c r="AX91" s="363">
        <f t="shared" si="184"/>
        <v>822929.07565996062</v>
      </c>
      <c r="AY91" s="363">
        <f t="shared" si="184"/>
        <v>824875.35418374103</v>
      </c>
      <c r="AZ91" s="363">
        <f t="shared" si="184"/>
        <v>826826.28197373147</v>
      </c>
      <c r="BA91" s="363">
        <f t="shared" si="184"/>
        <v>828781.89197281492</v>
      </c>
      <c r="BB91" s="363">
        <f t="shared" si="184"/>
        <v>830742.21736131294</v>
      </c>
      <c r="BC91" s="363">
        <f t="shared" ref="BC91:CF91" si="185">SUM(BC86:BC90)</f>
        <v>832707.29155871808</v>
      </c>
      <c r="BD91" s="363">
        <f t="shared" si="185"/>
        <v>834677.14822544006</v>
      </c>
      <c r="BE91" s="363">
        <f t="shared" si="185"/>
        <v>836651.82126456231</v>
      </c>
      <c r="BF91" s="363">
        <f t="shared" si="185"/>
        <v>838631.34482361516</v>
      </c>
      <c r="BG91" s="363">
        <f t="shared" si="185"/>
        <v>840615.75329635909</v>
      </c>
      <c r="BH91" s="363">
        <f t="shared" si="185"/>
        <v>842605.08132458106</v>
      </c>
      <c r="BI91" s="363">
        <f t="shared" si="185"/>
        <v>844599.36379990727</v>
      </c>
      <c r="BJ91" s="363">
        <f t="shared" si="185"/>
        <v>846598.63586562558</v>
      </c>
      <c r="BK91" s="363">
        <f t="shared" si="185"/>
        <v>848602.93291852262</v>
      </c>
      <c r="BL91" s="363">
        <f t="shared" si="185"/>
        <v>850612.290610736</v>
      </c>
      <c r="BM91" s="363">
        <f t="shared" si="185"/>
        <v>1730446.4980183183</v>
      </c>
      <c r="BN91" s="363">
        <f t="shared" si="185"/>
        <v>1742166.7706250632</v>
      </c>
      <c r="BO91" s="363">
        <f t="shared" si="185"/>
        <v>1753964.9675207166</v>
      </c>
      <c r="BP91" s="363">
        <f t="shared" si="185"/>
        <v>1765841.671061168</v>
      </c>
      <c r="BQ91" s="363">
        <f t="shared" si="185"/>
        <v>1777797.4679595924</v>
      </c>
      <c r="BR91" s="363">
        <f t="shared" si="185"/>
        <v>1789832.9493190825</v>
      </c>
      <c r="BS91" s="363">
        <f t="shared" si="185"/>
        <v>1801948.7106655175</v>
      </c>
      <c r="BT91" s="363">
        <f t="shared" si="185"/>
        <v>1814145.3519806836</v>
      </c>
      <c r="BU91" s="363">
        <f t="shared" si="185"/>
        <v>1826423.4777356398</v>
      </c>
      <c r="BV91" s="363">
        <f t="shared" si="185"/>
        <v>1838783.696924333</v>
      </c>
      <c r="BW91" s="363">
        <f t="shared" si="185"/>
        <v>1851226.62309747</v>
      </c>
      <c r="BX91" s="363">
        <f t="shared" si="185"/>
        <v>1863752.8743966368</v>
      </c>
      <c r="BY91" s="363">
        <f t="shared" si="185"/>
        <v>1875088.0735886763</v>
      </c>
      <c r="BZ91" s="363">
        <f t="shared" si="185"/>
        <v>1889057.8481003267</v>
      </c>
      <c r="CA91" s="363">
        <f t="shared" si="185"/>
        <v>1901837.8300531129</v>
      </c>
      <c r="CB91" s="363">
        <f t="shared" si="185"/>
        <v>1914703.6562985068</v>
      </c>
      <c r="CC91" s="363">
        <f t="shared" si="185"/>
        <v>885581.47198420903</v>
      </c>
      <c r="CD91" s="363">
        <f t="shared" si="185"/>
        <v>887688.3202428479</v>
      </c>
      <c r="CE91" s="363">
        <f t="shared" si="185"/>
        <v>889800.95761202031</v>
      </c>
      <c r="CF91" s="363">
        <f t="shared" si="185"/>
        <v>891919.42526129819</v>
      </c>
      <c r="CG91" s="321"/>
      <c r="CH91" s="321"/>
      <c r="CI91" s="321"/>
      <c r="CJ91" s="321"/>
    </row>
    <row r="93" spans="1:88" s="11" customFormat="1" ht="14" x14ac:dyDescent="0.2">
      <c r="A93" s="3"/>
      <c r="B93" s="60" t="s">
        <v>150</v>
      </c>
      <c r="C93" s="6"/>
      <c r="D93" s="10" t="s">
        <v>54</v>
      </c>
      <c r="E93" s="274">
        <f>'Sales Plan'!E32</f>
        <v>9852000</v>
      </c>
      <c r="F93" s="274">
        <f>'Sales Plan'!F32</f>
        <v>9925890</v>
      </c>
      <c r="G93" s="274">
        <f>'Sales Plan'!G32</f>
        <v>10000334.174999999</v>
      </c>
      <c r="H93" s="274">
        <f>'Sales Plan'!H32</f>
        <v>10075336.681312501</v>
      </c>
      <c r="I93" s="274">
        <f>'Sales Plan'!I32</f>
        <v>10150901.706422344</v>
      </c>
      <c r="J93" s="274">
        <f>'Sales Plan'!J32</f>
        <v>10227033.469220513</v>
      </c>
      <c r="K93" s="274">
        <f>'Sales Plan'!K32</f>
        <v>10303736.220239665</v>
      </c>
      <c r="L93" s="274">
        <f>'Sales Plan'!L32</f>
        <v>10381014.241891466</v>
      </c>
      <c r="M93" s="274">
        <f>'Sales Plan'!M32</f>
        <v>10458871.848705651</v>
      </c>
      <c r="N93" s="274">
        <f>'Sales Plan'!N32</f>
        <v>10537313.387570946</v>
      </c>
      <c r="O93" s="274">
        <f>'Sales Plan'!O32</f>
        <v>10616343.237977728</v>
      </c>
      <c r="P93" s="274">
        <f>'Sales Plan'!P32</f>
        <v>10695965.812262561</v>
      </c>
      <c r="Q93" s="274">
        <f>'Sales Plan'!Q32</f>
        <v>10776185.555854533</v>
      </c>
      <c r="R93" s="274">
        <f>'Sales Plan'!R32</f>
        <v>10857006.947523443</v>
      </c>
      <c r="S93" s="274">
        <f>'Sales Plan'!S32</f>
        <v>10938434.49962987</v>
      </c>
      <c r="T93" s="274">
        <f>'Sales Plan'!T32</f>
        <v>11020472.758377094</v>
      </c>
      <c r="U93" s="274">
        <f>'Sales Plan'!U32</f>
        <v>11103126.304064926</v>
      </c>
      <c r="V93" s="274">
        <f>'Sales Plan'!V32</f>
        <v>11186399.751345413</v>
      </c>
      <c r="W93" s="274">
        <f>'Sales Plan'!W32</f>
        <v>11270297.749480501</v>
      </c>
      <c r="X93" s="274">
        <f>'Sales Plan'!X32</f>
        <v>11354824.982601607</v>
      </c>
      <c r="Y93" s="295">
        <v>41560518</v>
      </c>
      <c r="Z93" s="295">
        <v>41560518</v>
      </c>
      <c r="AA93" s="295">
        <v>41560518</v>
      </c>
      <c r="AB93" s="295">
        <v>41560518</v>
      </c>
      <c r="AC93" s="295">
        <v>41560518</v>
      </c>
      <c r="AD93" s="295">
        <v>41560518</v>
      </c>
      <c r="AE93" s="295">
        <v>41560518</v>
      </c>
      <c r="AF93" s="295">
        <v>41560518</v>
      </c>
      <c r="AG93" s="274">
        <f>'Sales Plan'!AG32</f>
        <v>12144676.13709835</v>
      </c>
      <c r="AH93" s="274">
        <f>'Sales Plan'!AH32</f>
        <v>12235761.208126588</v>
      </c>
      <c r="AI93" s="274">
        <f>'Sales Plan'!AI32</f>
        <v>12327529.417187536</v>
      </c>
      <c r="AJ93" s="274">
        <f>'Sales Plan'!AJ32</f>
        <v>12419985.887816444</v>
      </c>
      <c r="AK93" s="274">
        <f>'Sales Plan'!AK32</f>
        <v>12513135.781975068</v>
      </c>
      <c r="AL93" s="274">
        <f>'Sales Plan'!AL32</f>
        <v>12606984.300339883</v>
      </c>
      <c r="AM93" s="274">
        <f>'Sales Plan'!AM32</f>
        <v>12701536.682592433</v>
      </c>
      <c r="AN93" s="274">
        <f>'Sales Plan'!AN32</f>
        <v>12796798.207711875</v>
      </c>
      <c r="AO93" s="274">
        <f>'Sales Plan'!AO32</f>
        <v>12892774.194269719</v>
      </c>
      <c r="AP93" s="274">
        <f>'Sales Plan'!AP32</f>
        <v>12989470.000726739</v>
      </c>
      <c r="AQ93" s="274">
        <f>'Sales Plan'!AQ32</f>
        <v>13086891.025732193</v>
      </c>
      <c r="AR93" s="274">
        <f>'Sales Plan'!AR32</f>
        <v>13185042.708425183</v>
      </c>
      <c r="AS93" s="274">
        <f>'Sales Plan'!AS32</f>
        <v>13283930.528738374</v>
      </c>
      <c r="AT93" s="274">
        <f>'Sales Plan'!AT32</f>
        <v>13383560.007703915</v>
      </c>
      <c r="AU93" s="274">
        <f>'Sales Plan'!AU32</f>
        <v>13483936.707761694</v>
      </c>
      <c r="AV93" s="274">
        <f>'Sales Plan'!AV32</f>
        <v>13585066.233069908</v>
      </c>
      <c r="AW93" s="295">
        <v>41560518</v>
      </c>
      <c r="AX93" s="295">
        <v>41560518</v>
      </c>
      <c r="AY93" s="295">
        <v>41560518</v>
      </c>
      <c r="AZ93" s="295">
        <v>41560518</v>
      </c>
      <c r="BA93" s="295">
        <v>41560518</v>
      </c>
      <c r="BB93" s="295">
        <v>41560518</v>
      </c>
      <c r="BC93" s="295">
        <v>41560518</v>
      </c>
      <c r="BD93" s="295">
        <v>41560518</v>
      </c>
      <c r="BE93" s="295">
        <v>41560518</v>
      </c>
      <c r="BF93" s="295">
        <v>41560518</v>
      </c>
      <c r="BG93" s="295">
        <v>41560518</v>
      </c>
      <c r="BH93" s="295">
        <v>41560518</v>
      </c>
      <c r="BI93" s="295">
        <v>41560518</v>
      </c>
      <c r="BJ93" s="295">
        <v>41560518</v>
      </c>
      <c r="BK93" s="295">
        <v>41560518</v>
      </c>
      <c r="BL93" s="295">
        <v>41560518</v>
      </c>
      <c r="BM93" s="274">
        <f>'Sales Plan'!BM32</f>
        <v>15425089.477428352</v>
      </c>
      <c r="BN93" s="274">
        <f>'Sales Plan'!BN32</f>
        <v>15540777.648509065</v>
      </c>
      <c r="BO93" s="274">
        <f>'Sales Plan'!BO32</f>
        <v>15657333.480872884</v>
      </c>
      <c r="BP93" s="274">
        <f>'Sales Plan'!BP32</f>
        <v>15774763.481979432</v>
      </c>
      <c r="BQ93" s="274">
        <f>'Sales Plan'!BQ32</f>
        <v>15893074.208094278</v>
      </c>
      <c r="BR93" s="274">
        <f>'Sales Plan'!BR32</f>
        <v>16012272.264654985</v>
      </c>
      <c r="BS93" s="274">
        <f>'Sales Plan'!BS32</f>
        <v>16132364.3066399</v>
      </c>
      <c r="BT93" s="274">
        <f>'Sales Plan'!BT32</f>
        <v>16253357.038939703</v>
      </c>
      <c r="BU93" s="274">
        <f>'Sales Plan'!BU32</f>
        <v>16375257.216731749</v>
      </c>
      <c r="BV93" s="274">
        <f>'Sales Plan'!BV32</f>
        <v>16498071.645857239</v>
      </c>
      <c r="BW93" s="274">
        <f>'Sales Plan'!BW32</f>
        <v>16621807.18320117</v>
      </c>
      <c r="BX93" s="274">
        <f>'Sales Plan'!BX32</f>
        <v>16746470.737075176</v>
      </c>
      <c r="BY93" s="274">
        <f>'Sales Plan'!BY32</f>
        <v>16872069.267603241</v>
      </c>
      <c r="BZ93" s="274">
        <f>'Sales Plan'!BZ32</f>
        <v>16998609.787110269</v>
      </c>
      <c r="CA93" s="274">
        <f>'Sales Plan'!CA32</f>
        <v>17126099.36051359</v>
      </c>
      <c r="CB93" s="274">
        <f>'Sales Plan'!CB32</f>
        <v>17254545.10571745</v>
      </c>
      <c r="CC93" s="295">
        <v>41560518</v>
      </c>
      <c r="CD93" s="295">
        <v>41560518</v>
      </c>
      <c r="CE93" s="295">
        <v>41560518</v>
      </c>
      <c r="CF93" s="295">
        <v>41560518</v>
      </c>
      <c r="CG93" s="295"/>
      <c r="CH93" s="295"/>
      <c r="CI93" s="295"/>
      <c r="CJ93" s="295"/>
    </row>
    <row r="94" spans="1:88" ht="39" customHeight="1" x14ac:dyDescent="0.15"/>
    <row r="95" spans="1:88" x14ac:dyDescent="0.15">
      <c r="G95" s="12"/>
    </row>
    <row r="96" spans="1:88" s="8" customFormat="1" x14ac:dyDescent="0.15">
      <c r="A96" s="3"/>
      <c r="B96" s="3" t="s">
        <v>46</v>
      </c>
      <c r="C96" s="6"/>
      <c r="D96" s="269"/>
      <c r="E96" s="275"/>
      <c r="F96" s="275"/>
      <c r="G96" s="275"/>
      <c r="H96" s="275"/>
      <c r="I96" s="275"/>
      <c r="J96" s="275"/>
      <c r="K96" s="275"/>
      <c r="L96" s="275"/>
      <c r="M96" s="275"/>
      <c r="N96" s="275"/>
      <c r="O96" s="275"/>
      <c r="P96" s="275"/>
      <c r="Q96" s="275"/>
      <c r="R96" s="275"/>
      <c r="S96" s="275"/>
      <c r="T96" s="275"/>
      <c r="U96" s="275"/>
      <c r="V96" s="275"/>
      <c r="W96" s="275"/>
      <c r="X96" s="275"/>
      <c r="Y96" s="296"/>
      <c r="Z96" s="296"/>
      <c r="AA96" s="296"/>
      <c r="AB96" s="296"/>
      <c r="AC96" s="296"/>
      <c r="AD96" s="296"/>
      <c r="AE96" s="296"/>
      <c r="AF96" s="296"/>
      <c r="AG96" s="275"/>
      <c r="AH96" s="275"/>
      <c r="AI96" s="275"/>
      <c r="AJ96" s="275"/>
      <c r="AK96" s="275"/>
      <c r="AL96" s="275"/>
      <c r="AM96" s="275"/>
      <c r="AN96" s="275"/>
      <c r="AO96" s="275"/>
      <c r="AP96" s="275"/>
      <c r="AQ96" s="275"/>
      <c r="AR96" s="275"/>
      <c r="AS96" s="275"/>
      <c r="AT96" s="275"/>
      <c r="AU96" s="275"/>
      <c r="AV96" s="275"/>
      <c r="AW96" s="296"/>
      <c r="AX96" s="296"/>
      <c r="AY96" s="296"/>
      <c r="AZ96" s="296"/>
      <c r="BA96" s="296"/>
      <c r="BB96" s="296"/>
      <c r="BC96" s="296"/>
      <c r="BD96" s="296"/>
      <c r="BE96" s="296"/>
      <c r="BF96" s="296"/>
      <c r="BG96" s="296"/>
      <c r="BH96" s="296"/>
      <c r="BI96" s="296"/>
      <c r="BJ96" s="296"/>
      <c r="BK96" s="296"/>
      <c r="BL96" s="296"/>
      <c r="BM96" s="275"/>
      <c r="BN96" s="275"/>
      <c r="BO96" s="275"/>
      <c r="BP96" s="275"/>
      <c r="BQ96" s="275"/>
      <c r="BR96" s="275"/>
      <c r="BS96" s="275"/>
      <c r="BT96" s="275"/>
      <c r="BU96" s="275"/>
      <c r="BV96" s="275"/>
      <c r="BW96" s="275"/>
      <c r="BX96" s="275"/>
      <c r="BY96" s="275"/>
      <c r="BZ96" s="275"/>
      <c r="CA96" s="275"/>
      <c r="CB96" s="275"/>
      <c r="CC96" s="296"/>
      <c r="CD96" s="296"/>
      <c r="CE96" s="296"/>
      <c r="CF96" s="296"/>
      <c r="CG96" s="296"/>
      <c r="CH96" s="296"/>
      <c r="CI96" s="296"/>
      <c r="CJ96" s="296"/>
    </row>
    <row r="97" spans="1:88" s="8" customFormat="1" x14ac:dyDescent="0.15">
      <c r="A97" s="3"/>
      <c r="B97" s="6"/>
      <c r="C97" s="78" t="s">
        <v>149</v>
      </c>
      <c r="D97" s="269"/>
      <c r="E97" s="276">
        <f t="shared" ref="E97:T97" si="186">E91</f>
        <v>977023.75</v>
      </c>
      <c r="F97" s="276">
        <f t="shared" si="186"/>
        <v>983941.95000000007</v>
      </c>
      <c r="G97" s="276">
        <f t="shared" si="186"/>
        <v>1000630.9130625</v>
      </c>
      <c r="H97" s="276">
        <f t="shared" si="186"/>
        <v>1007639.5199104688</v>
      </c>
      <c r="I97" s="276">
        <f t="shared" si="186"/>
        <v>1055756.4178722973</v>
      </c>
      <c r="J97" s="276">
        <f t="shared" si="186"/>
        <v>1063186.9785063397</v>
      </c>
      <c r="K97" s="276">
        <f t="shared" si="186"/>
        <v>1070728.4542826372</v>
      </c>
      <c r="L97" s="276">
        <f t="shared" si="186"/>
        <v>1078321.6754944446</v>
      </c>
      <c r="M97" s="276">
        <f t="shared" si="186"/>
        <v>1139854.5286543639</v>
      </c>
      <c r="N97" s="276">
        <f t="shared" si="186"/>
        <v>1147833.6531659514</v>
      </c>
      <c r="O97" s="276">
        <f t="shared" si="186"/>
        <v>1155865.691345359</v>
      </c>
      <c r="P97" s="276">
        <f t="shared" si="186"/>
        <v>1163951.0384431407</v>
      </c>
      <c r="Q97" s="276">
        <f t="shared" si="186"/>
        <v>1249107.5926662185</v>
      </c>
      <c r="R97" s="276">
        <f t="shared" si="186"/>
        <v>1257694.5052000189</v>
      </c>
      <c r="S97" s="276">
        <f t="shared" si="186"/>
        <v>1266335.9302307665</v>
      </c>
      <c r="T97" s="276">
        <f t="shared" si="186"/>
        <v>1275032.2749679533</v>
      </c>
      <c r="U97" s="276">
        <f t="shared" ref="U97:AB97" si="187">U91</f>
        <v>1282508.9496669718</v>
      </c>
      <c r="V97" s="276">
        <f t="shared" si="187"/>
        <v>1292591.3676519166</v>
      </c>
      <c r="W97" s="276">
        <f t="shared" si="187"/>
        <v>1301454.9453385603</v>
      </c>
      <c r="X97" s="276">
        <f t="shared" si="187"/>
        <v>1310375.1022575004</v>
      </c>
      <c r="Y97" s="276">
        <f t="shared" si="187"/>
        <v>775691.42927938094</v>
      </c>
      <c r="Z97" s="276">
        <f t="shared" si="187"/>
        <v>777531.52209228673</v>
      </c>
      <c r="AA97" s="276">
        <f t="shared" si="187"/>
        <v>779375.51294925588</v>
      </c>
      <c r="AB97" s="276">
        <f t="shared" si="187"/>
        <v>781223.4293848587</v>
      </c>
      <c r="AC97" s="276">
        <f t="shared" ref="AC97:AZ97" si="188">AC91</f>
        <v>783075.29913167097</v>
      </c>
      <c r="AD97" s="276">
        <f t="shared" si="188"/>
        <v>784931.15012171655</v>
      </c>
      <c r="AE97" s="276">
        <f t="shared" si="188"/>
        <v>786791.01048792014</v>
      </c>
      <c r="AF97" s="276">
        <f t="shared" si="188"/>
        <v>788654.90856557176</v>
      </c>
      <c r="AG97" s="276">
        <f t="shared" si="188"/>
        <v>1393273.3746820998</v>
      </c>
      <c r="AH97" s="276">
        <f t="shared" si="188"/>
        <v>1402783.1002687721</v>
      </c>
      <c r="AI97" s="276">
        <f t="shared" si="188"/>
        <v>1412354.2322987281</v>
      </c>
      <c r="AJ97" s="276">
        <f t="shared" si="188"/>
        <v>1421987.2295502983</v>
      </c>
      <c r="AK97" s="276">
        <f t="shared" si="188"/>
        <v>1431682.5542338016</v>
      </c>
      <c r="AL97" s="276">
        <f t="shared" si="188"/>
        <v>1441440.6720172407</v>
      </c>
      <c r="AM97" s="276">
        <f t="shared" si="188"/>
        <v>1451262.0520521894</v>
      </c>
      <c r="AN97" s="276">
        <f t="shared" si="188"/>
        <v>1461147.1669998739</v>
      </c>
      <c r="AO97" s="276">
        <f t="shared" si="188"/>
        <v>1471096.4930574526</v>
      </c>
      <c r="AP97" s="276">
        <f t="shared" si="188"/>
        <v>1481110.5099844888</v>
      </c>
      <c r="AQ97" s="276">
        <f t="shared" si="188"/>
        <v>1491189.7011296225</v>
      </c>
      <c r="AR97" s="276">
        <f t="shared" si="188"/>
        <v>1501334.5534574469</v>
      </c>
      <c r="AS97" s="276">
        <f t="shared" si="188"/>
        <v>1510270.5575755765</v>
      </c>
      <c r="AT97" s="276">
        <f t="shared" si="188"/>
        <v>1521823.207761928</v>
      </c>
      <c r="AU97" s="276">
        <f t="shared" si="188"/>
        <v>1532168.0019921998</v>
      </c>
      <c r="AV97" s="276">
        <f t="shared" si="188"/>
        <v>1542580.4419675586</v>
      </c>
      <c r="AW97" s="276">
        <f t="shared" si="188"/>
        <v>820987.41369522549</v>
      </c>
      <c r="AX97" s="276">
        <f t="shared" si="188"/>
        <v>822929.07565996062</v>
      </c>
      <c r="AY97" s="276">
        <f t="shared" si="188"/>
        <v>824875.35418374103</v>
      </c>
      <c r="AZ97" s="276">
        <f t="shared" si="188"/>
        <v>826826.28197373147</v>
      </c>
      <c r="BA97" s="276">
        <f t="shared" ref="BA97:CF97" si="189">BA91</f>
        <v>828781.89197281492</v>
      </c>
      <c r="BB97" s="276">
        <f t="shared" si="189"/>
        <v>830742.21736131294</v>
      </c>
      <c r="BC97" s="276">
        <f t="shared" si="189"/>
        <v>832707.29155871808</v>
      </c>
      <c r="BD97" s="276">
        <f t="shared" si="189"/>
        <v>834677.14822544006</v>
      </c>
      <c r="BE97" s="276">
        <f t="shared" si="189"/>
        <v>836651.82126456231</v>
      </c>
      <c r="BF97" s="276">
        <f t="shared" si="189"/>
        <v>838631.34482361516</v>
      </c>
      <c r="BG97" s="276">
        <f t="shared" si="189"/>
        <v>840615.75329635909</v>
      </c>
      <c r="BH97" s="276">
        <f t="shared" si="189"/>
        <v>842605.08132458106</v>
      </c>
      <c r="BI97" s="276">
        <f t="shared" si="189"/>
        <v>844599.36379990727</v>
      </c>
      <c r="BJ97" s="276">
        <f t="shared" si="189"/>
        <v>846598.63586562558</v>
      </c>
      <c r="BK97" s="276">
        <f t="shared" si="189"/>
        <v>848602.93291852262</v>
      </c>
      <c r="BL97" s="276">
        <f t="shared" si="189"/>
        <v>850612.290610736</v>
      </c>
      <c r="BM97" s="276">
        <f t="shared" si="189"/>
        <v>1730446.4980183183</v>
      </c>
      <c r="BN97" s="276">
        <f t="shared" si="189"/>
        <v>1742166.7706250632</v>
      </c>
      <c r="BO97" s="276">
        <f t="shared" si="189"/>
        <v>1753964.9675207166</v>
      </c>
      <c r="BP97" s="276">
        <f t="shared" si="189"/>
        <v>1765841.671061168</v>
      </c>
      <c r="BQ97" s="276">
        <f t="shared" si="189"/>
        <v>1777797.4679595924</v>
      </c>
      <c r="BR97" s="276">
        <f t="shared" si="189"/>
        <v>1789832.9493190825</v>
      </c>
      <c r="BS97" s="276">
        <f t="shared" si="189"/>
        <v>1801948.7106655175</v>
      </c>
      <c r="BT97" s="276">
        <f t="shared" si="189"/>
        <v>1814145.3519806836</v>
      </c>
      <c r="BU97" s="276">
        <f t="shared" si="189"/>
        <v>1826423.4777356398</v>
      </c>
      <c r="BV97" s="276">
        <f t="shared" si="189"/>
        <v>1838783.696924333</v>
      </c>
      <c r="BW97" s="276">
        <f t="shared" si="189"/>
        <v>1851226.62309747</v>
      </c>
      <c r="BX97" s="276">
        <f t="shared" si="189"/>
        <v>1863752.8743966368</v>
      </c>
      <c r="BY97" s="276">
        <f t="shared" si="189"/>
        <v>1875088.0735886763</v>
      </c>
      <c r="BZ97" s="276">
        <f t="shared" si="189"/>
        <v>1889057.8481003267</v>
      </c>
      <c r="CA97" s="276">
        <f t="shared" si="189"/>
        <v>1901837.8300531129</v>
      </c>
      <c r="CB97" s="276">
        <f t="shared" si="189"/>
        <v>1914703.6562985068</v>
      </c>
      <c r="CC97" s="276">
        <f t="shared" si="189"/>
        <v>885581.47198420903</v>
      </c>
      <c r="CD97" s="276">
        <f t="shared" si="189"/>
        <v>887688.3202428479</v>
      </c>
      <c r="CE97" s="276">
        <f t="shared" si="189"/>
        <v>889800.95761202031</v>
      </c>
      <c r="CF97" s="276">
        <f t="shared" si="189"/>
        <v>891919.42526129819</v>
      </c>
      <c r="CG97" s="339"/>
      <c r="CH97" s="339"/>
      <c r="CI97" s="339"/>
      <c r="CJ97" s="339"/>
    </row>
    <row r="98" spans="1:88" s="260" customFormat="1" x14ac:dyDescent="0.15">
      <c r="A98" s="3"/>
      <c r="B98" s="6"/>
      <c r="C98" s="2" t="s">
        <v>428</v>
      </c>
      <c r="D98" s="301" t="s">
        <v>288</v>
      </c>
      <c r="E98" s="277">
        <f t="shared" ref="E98:T98" si="190">SUM(E97:E97)</f>
        <v>977023.75</v>
      </c>
      <c r="F98" s="277">
        <f t="shared" si="190"/>
        <v>983941.95000000007</v>
      </c>
      <c r="G98" s="277">
        <f t="shared" si="190"/>
        <v>1000630.9130625</v>
      </c>
      <c r="H98" s="277">
        <f t="shared" si="190"/>
        <v>1007639.5199104688</v>
      </c>
      <c r="I98" s="277">
        <f t="shared" si="190"/>
        <v>1055756.4178722973</v>
      </c>
      <c r="J98" s="277">
        <f t="shared" si="190"/>
        <v>1063186.9785063397</v>
      </c>
      <c r="K98" s="277">
        <f t="shared" si="190"/>
        <v>1070728.4542826372</v>
      </c>
      <c r="L98" s="277">
        <f t="shared" si="190"/>
        <v>1078321.6754944446</v>
      </c>
      <c r="M98" s="277">
        <f t="shared" si="190"/>
        <v>1139854.5286543639</v>
      </c>
      <c r="N98" s="277">
        <f t="shared" si="190"/>
        <v>1147833.6531659514</v>
      </c>
      <c r="O98" s="277">
        <f t="shared" si="190"/>
        <v>1155865.691345359</v>
      </c>
      <c r="P98" s="277">
        <f t="shared" si="190"/>
        <v>1163951.0384431407</v>
      </c>
      <c r="Q98" s="277">
        <f t="shared" si="190"/>
        <v>1249107.5926662185</v>
      </c>
      <c r="R98" s="277">
        <f t="shared" si="190"/>
        <v>1257694.5052000189</v>
      </c>
      <c r="S98" s="277">
        <f t="shared" si="190"/>
        <v>1266335.9302307665</v>
      </c>
      <c r="T98" s="277">
        <f t="shared" si="190"/>
        <v>1275032.2749679533</v>
      </c>
      <c r="U98" s="277">
        <f t="shared" ref="U98:AR98" si="191">SUM(U97:U97)</f>
        <v>1282508.9496669718</v>
      </c>
      <c r="V98" s="277">
        <f t="shared" si="191"/>
        <v>1292591.3676519166</v>
      </c>
      <c r="W98" s="277">
        <f t="shared" si="191"/>
        <v>1301454.9453385603</v>
      </c>
      <c r="X98" s="277">
        <f t="shared" si="191"/>
        <v>1310375.1022575004</v>
      </c>
      <c r="Y98" s="277">
        <f t="shared" si="191"/>
        <v>775691.42927938094</v>
      </c>
      <c r="Z98" s="277">
        <f t="shared" si="191"/>
        <v>777531.52209228673</v>
      </c>
      <c r="AA98" s="277">
        <f t="shared" si="191"/>
        <v>779375.51294925588</v>
      </c>
      <c r="AB98" s="277">
        <f t="shared" si="191"/>
        <v>781223.4293848587</v>
      </c>
      <c r="AC98" s="277">
        <f t="shared" si="191"/>
        <v>783075.29913167097</v>
      </c>
      <c r="AD98" s="277">
        <f t="shared" si="191"/>
        <v>784931.15012171655</v>
      </c>
      <c r="AE98" s="277">
        <f t="shared" si="191"/>
        <v>786791.01048792014</v>
      </c>
      <c r="AF98" s="277">
        <f t="shared" si="191"/>
        <v>788654.90856557176</v>
      </c>
      <c r="AG98" s="277">
        <f t="shared" si="191"/>
        <v>1393273.3746820998</v>
      </c>
      <c r="AH98" s="277">
        <f t="shared" si="191"/>
        <v>1402783.1002687721</v>
      </c>
      <c r="AI98" s="277">
        <f t="shared" si="191"/>
        <v>1412354.2322987281</v>
      </c>
      <c r="AJ98" s="277">
        <f t="shared" si="191"/>
        <v>1421987.2295502983</v>
      </c>
      <c r="AK98" s="277">
        <f t="shared" si="191"/>
        <v>1431682.5542338016</v>
      </c>
      <c r="AL98" s="277">
        <f t="shared" si="191"/>
        <v>1441440.6720172407</v>
      </c>
      <c r="AM98" s="277">
        <f t="shared" si="191"/>
        <v>1451262.0520521894</v>
      </c>
      <c r="AN98" s="277">
        <f t="shared" si="191"/>
        <v>1461147.1669998739</v>
      </c>
      <c r="AO98" s="277">
        <f t="shared" si="191"/>
        <v>1471096.4930574526</v>
      </c>
      <c r="AP98" s="277">
        <f t="shared" si="191"/>
        <v>1481110.5099844888</v>
      </c>
      <c r="AQ98" s="277">
        <f t="shared" si="191"/>
        <v>1491189.7011296225</v>
      </c>
      <c r="AR98" s="277">
        <f t="shared" si="191"/>
        <v>1501334.5534574469</v>
      </c>
      <c r="AS98" s="277">
        <f t="shared" ref="AS98:BX98" si="192">SUM(AS97:AS97)</f>
        <v>1510270.5575755765</v>
      </c>
      <c r="AT98" s="277">
        <f t="shared" si="192"/>
        <v>1521823.207761928</v>
      </c>
      <c r="AU98" s="277">
        <f t="shared" si="192"/>
        <v>1532168.0019921998</v>
      </c>
      <c r="AV98" s="277">
        <f t="shared" si="192"/>
        <v>1542580.4419675586</v>
      </c>
      <c r="AW98" s="277">
        <f t="shared" si="192"/>
        <v>820987.41369522549</v>
      </c>
      <c r="AX98" s="277">
        <f t="shared" si="192"/>
        <v>822929.07565996062</v>
      </c>
      <c r="AY98" s="277">
        <f t="shared" si="192"/>
        <v>824875.35418374103</v>
      </c>
      <c r="AZ98" s="277">
        <f t="shared" si="192"/>
        <v>826826.28197373147</v>
      </c>
      <c r="BA98" s="277">
        <f t="shared" si="192"/>
        <v>828781.89197281492</v>
      </c>
      <c r="BB98" s="277">
        <f t="shared" si="192"/>
        <v>830742.21736131294</v>
      </c>
      <c r="BC98" s="277">
        <f t="shared" si="192"/>
        <v>832707.29155871808</v>
      </c>
      <c r="BD98" s="277">
        <f t="shared" si="192"/>
        <v>834677.14822544006</v>
      </c>
      <c r="BE98" s="277">
        <f t="shared" si="192"/>
        <v>836651.82126456231</v>
      </c>
      <c r="BF98" s="277">
        <f t="shared" si="192"/>
        <v>838631.34482361516</v>
      </c>
      <c r="BG98" s="277">
        <f t="shared" si="192"/>
        <v>840615.75329635909</v>
      </c>
      <c r="BH98" s="277">
        <f t="shared" si="192"/>
        <v>842605.08132458106</v>
      </c>
      <c r="BI98" s="277">
        <f t="shared" si="192"/>
        <v>844599.36379990727</v>
      </c>
      <c r="BJ98" s="277">
        <f t="shared" si="192"/>
        <v>846598.63586562558</v>
      </c>
      <c r="BK98" s="277">
        <f t="shared" si="192"/>
        <v>848602.93291852262</v>
      </c>
      <c r="BL98" s="277">
        <f t="shared" si="192"/>
        <v>850612.290610736</v>
      </c>
      <c r="BM98" s="277">
        <f t="shared" si="192"/>
        <v>1730446.4980183183</v>
      </c>
      <c r="BN98" s="277">
        <f t="shared" si="192"/>
        <v>1742166.7706250632</v>
      </c>
      <c r="BO98" s="277">
        <f t="shared" si="192"/>
        <v>1753964.9675207166</v>
      </c>
      <c r="BP98" s="277">
        <f t="shared" si="192"/>
        <v>1765841.671061168</v>
      </c>
      <c r="BQ98" s="277">
        <f t="shared" si="192"/>
        <v>1777797.4679595924</v>
      </c>
      <c r="BR98" s="277">
        <f t="shared" si="192"/>
        <v>1789832.9493190825</v>
      </c>
      <c r="BS98" s="277">
        <f t="shared" si="192"/>
        <v>1801948.7106655175</v>
      </c>
      <c r="BT98" s="277">
        <f t="shared" si="192"/>
        <v>1814145.3519806836</v>
      </c>
      <c r="BU98" s="277">
        <f t="shared" si="192"/>
        <v>1826423.4777356398</v>
      </c>
      <c r="BV98" s="277">
        <f t="shared" si="192"/>
        <v>1838783.696924333</v>
      </c>
      <c r="BW98" s="277">
        <f t="shared" si="192"/>
        <v>1851226.62309747</v>
      </c>
      <c r="BX98" s="277">
        <f t="shared" si="192"/>
        <v>1863752.8743966368</v>
      </c>
      <c r="BY98" s="277">
        <f t="shared" ref="BY98:CF98" si="193">SUM(BY97:BY97)</f>
        <v>1875088.0735886763</v>
      </c>
      <c r="BZ98" s="277">
        <f t="shared" si="193"/>
        <v>1889057.8481003267</v>
      </c>
      <c r="CA98" s="277">
        <f t="shared" si="193"/>
        <v>1901837.8300531129</v>
      </c>
      <c r="CB98" s="277">
        <f t="shared" si="193"/>
        <v>1914703.6562985068</v>
      </c>
      <c r="CC98" s="277">
        <f t="shared" si="193"/>
        <v>885581.47198420903</v>
      </c>
      <c r="CD98" s="277">
        <f t="shared" si="193"/>
        <v>887688.3202428479</v>
      </c>
      <c r="CE98" s="277">
        <f t="shared" si="193"/>
        <v>889800.95761202031</v>
      </c>
      <c r="CF98" s="277">
        <f t="shared" si="193"/>
        <v>891919.42526129819</v>
      </c>
      <c r="CG98" s="340"/>
      <c r="CH98" s="340"/>
      <c r="CI98" s="340"/>
      <c r="CJ98" s="340"/>
    </row>
    <row r="102" spans="1:88" x14ac:dyDescent="0.15">
      <c r="A102" s="3" t="s">
        <v>249</v>
      </c>
      <c r="B102" s="6" t="s">
        <v>250</v>
      </c>
      <c r="C102" s="278" t="s">
        <v>331</v>
      </c>
    </row>
    <row r="103" spans="1:88" x14ac:dyDescent="0.15">
      <c r="B103" s="278"/>
      <c r="C103" s="278"/>
    </row>
  </sheetData>
  <phoneticPr fontId="3" type="noConversion"/>
  <pageMargins left="0.75" right="0.75" top="1" bottom="1" header="0.5" footer="0.5"/>
  <pageSetup orientation="landscape"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00CC-A71A-FB4E-A13B-F0DDE11398B9}">
  <dimension ref="A1:CJ91"/>
  <sheetViews>
    <sheetView zoomScale="125" zoomScaleNormal="125" workbookViewId="0">
      <pane xSplit="4" ySplit="2" topLeftCell="E3" activePane="bottomRight" state="frozen"/>
      <selection pane="topRight" activeCell="E1" sqref="E1"/>
      <selection pane="bottomLeft" activeCell="A3" sqref="A3"/>
      <selection pane="bottomRight" activeCell="E48" sqref="E48"/>
    </sheetView>
  </sheetViews>
  <sheetFormatPr baseColWidth="10" defaultColWidth="9" defaultRowHeight="13" x14ac:dyDescent="0.15"/>
  <cols>
    <col min="1" max="1" width="4.6640625" style="3" customWidth="1"/>
    <col min="2" max="2" width="9.5" style="6" customWidth="1"/>
    <col min="3" max="3" width="19.33203125" style="6" bestFit="1" customWidth="1"/>
    <col min="4" max="4" width="11.33203125" style="4" customWidth="1"/>
    <col min="5" max="145" width="15.83203125" style="5" customWidth="1"/>
    <col min="146" max="16384" width="9" style="5"/>
  </cols>
  <sheetData>
    <row r="1" spans="1:88" s="2" customFormat="1" x14ac:dyDescent="0.15">
      <c r="A1" s="3" t="s">
        <v>420</v>
      </c>
      <c r="D1" s="2" t="s">
        <v>97</v>
      </c>
      <c r="E1" s="2" t="s">
        <v>64</v>
      </c>
      <c r="F1" s="2" t="s">
        <v>65</v>
      </c>
      <c r="G1" s="2" t="s">
        <v>66</v>
      </c>
      <c r="H1" s="2" t="s">
        <v>18</v>
      </c>
      <c r="I1" s="2" t="s">
        <v>64</v>
      </c>
      <c r="J1" s="2" t="s">
        <v>65</v>
      </c>
      <c r="K1" s="2" t="s">
        <v>66</v>
      </c>
      <c r="L1" s="2" t="s">
        <v>18</v>
      </c>
      <c r="M1" s="2" t="s">
        <v>64</v>
      </c>
      <c r="N1" s="2" t="s">
        <v>65</v>
      </c>
      <c r="O1" s="2" t="s">
        <v>66</v>
      </c>
      <c r="P1" s="2" t="s">
        <v>18</v>
      </c>
      <c r="Q1" s="2" t="s">
        <v>64</v>
      </c>
      <c r="R1" s="2" t="s">
        <v>65</v>
      </c>
      <c r="S1" s="2" t="s">
        <v>66</v>
      </c>
      <c r="T1" s="2" t="s">
        <v>18</v>
      </c>
      <c r="U1" s="2" t="s">
        <v>64</v>
      </c>
      <c r="V1" s="2" t="s">
        <v>65</v>
      </c>
      <c r="W1" s="2" t="s">
        <v>66</v>
      </c>
      <c r="X1" s="2" t="s">
        <v>18</v>
      </c>
      <c r="Y1" s="2" t="s">
        <v>64</v>
      </c>
      <c r="Z1" s="2" t="s">
        <v>65</v>
      </c>
      <c r="AA1" s="2" t="s">
        <v>66</v>
      </c>
      <c r="AB1" s="2" t="s">
        <v>18</v>
      </c>
      <c r="AC1" s="2" t="s">
        <v>64</v>
      </c>
      <c r="AD1" s="2" t="s">
        <v>65</v>
      </c>
      <c r="AE1" s="2" t="s">
        <v>66</v>
      </c>
      <c r="AF1" s="2" t="s">
        <v>18</v>
      </c>
      <c r="AG1" s="2" t="s">
        <v>64</v>
      </c>
      <c r="AH1" s="2" t="s">
        <v>65</v>
      </c>
      <c r="AI1" s="2" t="s">
        <v>66</v>
      </c>
      <c r="AJ1" s="2" t="s">
        <v>18</v>
      </c>
      <c r="AK1" s="2" t="s">
        <v>64</v>
      </c>
      <c r="AL1" s="2" t="s">
        <v>65</v>
      </c>
      <c r="AM1" s="2" t="s">
        <v>66</v>
      </c>
      <c r="AN1" s="2" t="s">
        <v>18</v>
      </c>
      <c r="AO1" s="2" t="s">
        <v>64</v>
      </c>
      <c r="AP1" s="2" t="s">
        <v>65</v>
      </c>
      <c r="AQ1" s="2" t="s">
        <v>66</v>
      </c>
      <c r="AR1" s="2" t="s">
        <v>18</v>
      </c>
      <c r="AS1" s="2" t="s">
        <v>64</v>
      </c>
      <c r="AT1" s="2" t="s">
        <v>65</v>
      </c>
      <c r="AU1" s="2" t="s">
        <v>66</v>
      </c>
      <c r="AV1" s="2" t="s">
        <v>18</v>
      </c>
      <c r="AW1" s="2" t="s">
        <v>64</v>
      </c>
      <c r="AX1" s="2" t="s">
        <v>65</v>
      </c>
      <c r="AY1" s="2" t="s">
        <v>66</v>
      </c>
      <c r="AZ1" s="2" t="s">
        <v>18</v>
      </c>
      <c r="BA1" s="2" t="s">
        <v>64</v>
      </c>
      <c r="BB1" s="2" t="s">
        <v>65</v>
      </c>
      <c r="BC1" s="2" t="s">
        <v>66</v>
      </c>
      <c r="BD1" s="2" t="s">
        <v>18</v>
      </c>
      <c r="BE1" s="2" t="s">
        <v>64</v>
      </c>
      <c r="BF1" s="2" t="s">
        <v>65</v>
      </c>
      <c r="BG1" s="2" t="s">
        <v>66</v>
      </c>
      <c r="BH1" s="2" t="s">
        <v>18</v>
      </c>
      <c r="BI1" s="2" t="s">
        <v>64</v>
      </c>
      <c r="BJ1" s="2" t="s">
        <v>65</v>
      </c>
      <c r="BK1" s="2" t="s">
        <v>66</v>
      </c>
      <c r="BL1" s="2" t="s">
        <v>18</v>
      </c>
      <c r="BM1" s="2" t="s">
        <v>64</v>
      </c>
      <c r="BN1" s="2" t="s">
        <v>65</v>
      </c>
      <c r="BO1" s="2" t="s">
        <v>66</v>
      </c>
      <c r="BP1" s="2" t="s">
        <v>18</v>
      </c>
      <c r="BQ1" s="2" t="s">
        <v>64</v>
      </c>
      <c r="BR1" s="2" t="s">
        <v>65</v>
      </c>
      <c r="BS1" s="2" t="s">
        <v>66</v>
      </c>
      <c r="BT1" s="2" t="s">
        <v>18</v>
      </c>
      <c r="BU1" s="2" t="s">
        <v>64</v>
      </c>
      <c r="BV1" s="2" t="s">
        <v>65</v>
      </c>
      <c r="BW1" s="2" t="s">
        <v>66</v>
      </c>
      <c r="BX1" s="2" t="s">
        <v>18</v>
      </c>
      <c r="BY1" s="2" t="s">
        <v>64</v>
      </c>
      <c r="BZ1" s="2" t="s">
        <v>65</v>
      </c>
      <c r="CA1" s="2" t="s">
        <v>66</v>
      </c>
      <c r="CB1" s="2" t="s">
        <v>18</v>
      </c>
      <c r="CC1" s="2" t="s">
        <v>64</v>
      </c>
      <c r="CD1" s="2" t="s">
        <v>65</v>
      </c>
      <c r="CE1" s="2" t="s">
        <v>66</v>
      </c>
      <c r="CF1" s="2" t="s">
        <v>18</v>
      </c>
    </row>
    <row r="2" spans="1:88" s="2" customFormat="1" x14ac:dyDescent="0.15">
      <c r="E2" s="2" t="s">
        <v>43</v>
      </c>
      <c r="F2" s="2" t="s">
        <v>43</v>
      </c>
      <c r="G2" s="2" t="s">
        <v>43</v>
      </c>
      <c r="H2" s="2" t="s">
        <v>43</v>
      </c>
      <c r="I2" s="2" t="s">
        <v>47</v>
      </c>
      <c r="J2" s="2" t="s">
        <v>47</v>
      </c>
      <c r="K2" s="2" t="s">
        <v>47</v>
      </c>
      <c r="L2" s="2" t="s">
        <v>47</v>
      </c>
      <c r="M2" s="2" t="s">
        <v>48</v>
      </c>
      <c r="N2" s="2" t="s">
        <v>48</v>
      </c>
      <c r="O2" s="2" t="s">
        <v>48</v>
      </c>
      <c r="P2" s="2" t="s">
        <v>48</v>
      </c>
      <c r="Q2" s="2" t="s">
        <v>49</v>
      </c>
      <c r="R2" s="2" t="s">
        <v>49</v>
      </c>
      <c r="S2" s="2" t="s">
        <v>49</v>
      </c>
      <c r="T2" s="2" t="s">
        <v>49</v>
      </c>
      <c r="U2" s="2" t="s">
        <v>193</v>
      </c>
      <c r="V2" s="2" t="s">
        <v>193</v>
      </c>
      <c r="W2" s="2" t="s">
        <v>193</v>
      </c>
      <c r="X2" s="2" t="s">
        <v>193</v>
      </c>
      <c r="Y2" s="2" t="s">
        <v>268</v>
      </c>
      <c r="Z2" s="2" t="s">
        <v>268</v>
      </c>
      <c r="AA2" s="2" t="s">
        <v>268</v>
      </c>
      <c r="AB2" s="2" t="s">
        <v>268</v>
      </c>
      <c r="AC2" s="2" t="s">
        <v>269</v>
      </c>
      <c r="AD2" s="2" t="s">
        <v>269</v>
      </c>
      <c r="AE2" s="2" t="s">
        <v>269</v>
      </c>
      <c r="AF2" s="2" t="s">
        <v>269</v>
      </c>
      <c r="AG2" s="2" t="s">
        <v>270</v>
      </c>
      <c r="AH2" s="2" t="s">
        <v>270</v>
      </c>
      <c r="AI2" s="2" t="s">
        <v>270</v>
      </c>
      <c r="AJ2" s="2" t="s">
        <v>270</v>
      </c>
      <c r="AK2" s="2" t="s">
        <v>271</v>
      </c>
      <c r="AL2" s="2" t="s">
        <v>271</v>
      </c>
      <c r="AM2" s="2" t="s">
        <v>271</v>
      </c>
      <c r="AN2" s="2" t="s">
        <v>271</v>
      </c>
      <c r="AO2" s="2" t="s">
        <v>272</v>
      </c>
      <c r="AP2" s="2" t="s">
        <v>272</v>
      </c>
      <c r="AQ2" s="2" t="s">
        <v>272</v>
      </c>
      <c r="AR2" s="2" t="s">
        <v>272</v>
      </c>
      <c r="AS2" s="2" t="s">
        <v>274</v>
      </c>
      <c r="AT2" s="2" t="s">
        <v>274</v>
      </c>
      <c r="AU2" s="2" t="s">
        <v>274</v>
      </c>
      <c r="AV2" s="2" t="s">
        <v>274</v>
      </c>
      <c r="AW2" s="2" t="s">
        <v>275</v>
      </c>
      <c r="AX2" s="2" t="s">
        <v>275</v>
      </c>
      <c r="AY2" s="2" t="s">
        <v>275</v>
      </c>
      <c r="AZ2" s="2" t="s">
        <v>275</v>
      </c>
      <c r="BA2" s="2" t="s">
        <v>276</v>
      </c>
      <c r="BB2" s="2" t="s">
        <v>276</v>
      </c>
      <c r="BC2" s="2" t="s">
        <v>276</v>
      </c>
      <c r="BD2" s="2" t="s">
        <v>276</v>
      </c>
      <c r="BE2" s="2" t="s">
        <v>277</v>
      </c>
      <c r="BF2" s="2" t="s">
        <v>277</v>
      </c>
      <c r="BG2" s="2" t="s">
        <v>277</v>
      </c>
      <c r="BH2" s="2" t="s">
        <v>277</v>
      </c>
      <c r="BI2" s="2" t="s">
        <v>278</v>
      </c>
      <c r="BJ2" s="2" t="s">
        <v>278</v>
      </c>
      <c r="BK2" s="2" t="s">
        <v>278</v>
      </c>
      <c r="BL2" s="2" t="s">
        <v>278</v>
      </c>
      <c r="BM2" s="2" t="s">
        <v>279</v>
      </c>
      <c r="BN2" s="2" t="s">
        <v>279</v>
      </c>
      <c r="BO2" s="2" t="s">
        <v>279</v>
      </c>
      <c r="BP2" s="2" t="s">
        <v>279</v>
      </c>
      <c r="BQ2" s="2" t="s">
        <v>280</v>
      </c>
      <c r="BR2" s="2" t="s">
        <v>280</v>
      </c>
      <c r="BS2" s="2" t="s">
        <v>280</v>
      </c>
      <c r="BT2" s="2" t="s">
        <v>280</v>
      </c>
      <c r="BU2" s="2" t="s">
        <v>281</v>
      </c>
      <c r="BV2" s="2" t="s">
        <v>281</v>
      </c>
      <c r="BW2" s="2" t="s">
        <v>281</v>
      </c>
      <c r="BX2" s="2" t="s">
        <v>281</v>
      </c>
      <c r="BY2" s="2" t="s">
        <v>282</v>
      </c>
      <c r="BZ2" s="2" t="s">
        <v>282</v>
      </c>
      <c r="CA2" s="2" t="s">
        <v>282</v>
      </c>
      <c r="CB2" s="2" t="s">
        <v>282</v>
      </c>
      <c r="CC2" s="2" t="s">
        <v>283</v>
      </c>
      <c r="CD2" s="2" t="s">
        <v>283</v>
      </c>
      <c r="CE2" s="2" t="s">
        <v>283</v>
      </c>
      <c r="CF2" s="2" t="s">
        <v>283</v>
      </c>
    </row>
    <row r="3" spans="1:88" x14ac:dyDescent="0.15">
      <c r="B3" s="3" t="s">
        <v>421</v>
      </c>
      <c r="E3" s="4"/>
      <c r="F3" s="4"/>
      <c r="G3" s="4"/>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row>
    <row r="4" spans="1:88" x14ac:dyDescent="0.15">
      <c r="B4" s="263" t="str">
        <f>'Sales Plan'!A5</f>
        <v>EA</v>
      </c>
      <c r="C4" s="6" t="str">
        <f>'Sales Plan'!B5</f>
        <v>The Circle of Life</v>
      </c>
      <c r="D4" s="261" t="s">
        <v>54</v>
      </c>
      <c r="E4" s="330">
        <f>'Sales Plan'!E5</f>
        <v>100</v>
      </c>
      <c r="F4" s="330">
        <f>'Sales Plan'!F5</f>
        <v>100</v>
      </c>
      <c r="G4" s="330">
        <f>'Sales Plan'!G5</f>
        <v>100</v>
      </c>
      <c r="H4" s="264">
        <f>'Sales Plan'!H5</f>
        <v>100</v>
      </c>
      <c r="I4" s="264">
        <f>'Sales Plan'!I5</f>
        <v>100</v>
      </c>
      <c r="J4" s="264">
        <f>'Sales Plan'!J5</f>
        <v>100</v>
      </c>
      <c r="K4" s="264">
        <f>'Sales Plan'!K5</f>
        <v>100</v>
      </c>
      <c r="L4" s="264">
        <f>'Sales Plan'!L5</f>
        <v>100</v>
      </c>
      <c r="M4" s="264">
        <f>'Sales Plan'!M5</f>
        <v>100</v>
      </c>
      <c r="N4" s="264">
        <f>'Sales Plan'!N5</f>
        <v>100</v>
      </c>
      <c r="O4" s="264">
        <f>'Sales Plan'!O5</f>
        <v>100</v>
      </c>
      <c r="P4" s="264">
        <f>'Sales Plan'!P5</f>
        <v>100</v>
      </c>
      <c r="Q4" s="264">
        <f>'Sales Plan'!Q5</f>
        <v>100</v>
      </c>
      <c r="R4" s="264">
        <f>'Sales Plan'!R5</f>
        <v>100</v>
      </c>
      <c r="S4" s="264">
        <f>'Sales Plan'!S5</f>
        <v>100</v>
      </c>
      <c r="T4" s="264">
        <f>'Sales Plan'!T5</f>
        <v>100</v>
      </c>
      <c r="U4" s="264">
        <f>'Sales Plan'!U5</f>
        <v>100</v>
      </c>
      <c r="V4" s="264">
        <f>'Sales Plan'!V5</f>
        <v>100</v>
      </c>
      <c r="W4" s="264">
        <f>'Sales Plan'!W5</f>
        <v>100</v>
      </c>
      <c r="X4" s="264">
        <f>'Sales Plan'!X5</f>
        <v>100</v>
      </c>
      <c r="Y4" s="264">
        <f>'Sales Plan'!Y5</f>
        <v>100</v>
      </c>
      <c r="Z4" s="264">
        <f>'Sales Plan'!Z5</f>
        <v>100</v>
      </c>
      <c r="AA4" s="264">
        <f>'Sales Plan'!AA5</f>
        <v>100</v>
      </c>
      <c r="AB4" s="264">
        <f>'Sales Plan'!AB5</f>
        <v>100</v>
      </c>
      <c r="AC4" s="264">
        <f>'Sales Plan'!AC5</f>
        <v>100</v>
      </c>
      <c r="AD4" s="264">
        <f>'Sales Plan'!AD5</f>
        <v>100</v>
      </c>
      <c r="AE4" s="264">
        <f>'Sales Plan'!AE5</f>
        <v>100</v>
      </c>
      <c r="AF4" s="264">
        <f>'Sales Plan'!AF5</f>
        <v>100</v>
      </c>
      <c r="AG4" s="264">
        <f>'Sales Plan'!AG5</f>
        <v>100</v>
      </c>
      <c r="AH4" s="264">
        <f>'Sales Plan'!AH5</f>
        <v>100</v>
      </c>
      <c r="AI4" s="264">
        <f>'Sales Plan'!AI5</f>
        <v>100</v>
      </c>
      <c r="AJ4" s="264">
        <f>'Sales Plan'!AJ5</f>
        <v>100</v>
      </c>
      <c r="AK4" s="264">
        <f>'Sales Plan'!AK5</f>
        <v>100</v>
      </c>
      <c r="AL4" s="264">
        <f>'Sales Plan'!AL5</f>
        <v>100</v>
      </c>
      <c r="AM4" s="264">
        <f>'Sales Plan'!AM5</f>
        <v>100</v>
      </c>
      <c r="AN4" s="264">
        <f>'Sales Plan'!AN5</f>
        <v>100</v>
      </c>
      <c r="AO4" s="264">
        <f>'Sales Plan'!AO5</f>
        <v>100</v>
      </c>
      <c r="AP4" s="264">
        <f>'Sales Plan'!AP5</f>
        <v>100</v>
      </c>
      <c r="AQ4" s="264">
        <f>'Sales Plan'!AQ5</f>
        <v>100</v>
      </c>
      <c r="AR4" s="264">
        <f>'Sales Plan'!AR5</f>
        <v>100</v>
      </c>
      <c r="AS4" s="264">
        <f>'Sales Plan'!AS5</f>
        <v>100</v>
      </c>
      <c r="AT4" s="264">
        <f>'Sales Plan'!AT5</f>
        <v>100</v>
      </c>
      <c r="AU4" s="264">
        <f>'Sales Plan'!AU5</f>
        <v>100</v>
      </c>
      <c r="AV4" s="264">
        <f>'Sales Plan'!AV5</f>
        <v>100</v>
      </c>
      <c r="AW4" s="264">
        <f>'Sales Plan'!AW5</f>
        <v>100</v>
      </c>
      <c r="AX4" s="264">
        <f>'Sales Plan'!AX5</f>
        <v>100</v>
      </c>
      <c r="AY4" s="264">
        <f>'Sales Plan'!AY5</f>
        <v>100</v>
      </c>
      <c r="AZ4" s="264">
        <f>'Sales Plan'!AZ5</f>
        <v>100</v>
      </c>
      <c r="BA4" s="264">
        <f>'Sales Plan'!BA5</f>
        <v>100</v>
      </c>
      <c r="BB4" s="264">
        <f>'Sales Plan'!BB5</f>
        <v>100</v>
      </c>
      <c r="BC4" s="264">
        <f>'Sales Plan'!BC5</f>
        <v>100</v>
      </c>
      <c r="BD4" s="264">
        <f>'Sales Plan'!BD5</f>
        <v>100</v>
      </c>
      <c r="BE4" s="264">
        <f>'Sales Plan'!BE5</f>
        <v>100</v>
      </c>
      <c r="BF4" s="264">
        <f>'Sales Plan'!BF5</f>
        <v>100</v>
      </c>
      <c r="BG4" s="264">
        <f>'Sales Plan'!BG5</f>
        <v>100</v>
      </c>
      <c r="BH4" s="264">
        <f>'Sales Plan'!BH5</f>
        <v>100</v>
      </c>
      <c r="BI4" s="264">
        <f>'Sales Plan'!BI5</f>
        <v>100</v>
      </c>
      <c r="BJ4" s="264">
        <f>'Sales Plan'!BJ5</f>
        <v>100</v>
      </c>
      <c r="BK4" s="264">
        <f>'Sales Plan'!BK5</f>
        <v>100</v>
      </c>
      <c r="BL4" s="264">
        <f>'Sales Plan'!BL5</f>
        <v>100</v>
      </c>
      <c r="BM4" s="264">
        <f>'Sales Plan'!BM5</f>
        <v>100</v>
      </c>
      <c r="BN4" s="264">
        <f>'Sales Plan'!BN5</f>
        <v>100</v>
      </c>
      <c r="BO4" s="264">
        <f>'Sales Plan'!BO5</f>
        <v>100</v>
      </c>
      <c r="BP4" s="264">
        <f>'Sales Plan'!BP5</f>
        <v>100</v>
      </c>
      <c r="BQ4" s="264">
        <f>'Sales Plan'!BQ5</f>
        <v>100</v>
      </c>
      <c r="BR4" s="264">
        <f>'Sales Plan'!BR5</f>
        <v>100</v>
      </c>
      <c r="BS4" s="264">
        <f>'Sales Plan'!BS5</f>
        <v>100</v>
      </c>
      <c r="BT4" s="264">
        <f>'Sales Plan'!BT5</f>
        <v>100</v>
      </c>
      <c r="BU4" s="264">
        <f>'Sales Plan'!BU5</f>
        <v>100</v>
      </c>
      <c r="BV4" s="264">
        <f>'Sales Plan'!BV5</f>
        <v>100</v>
      </c>
      <c r="BW4" s="264">
        <f>'Sales Plan'!BW5</f>
        <v>100</v>
      </c>
      <c r="BX4" s="264">
        <f>'Sales Plan'!BX5</f>
        <v>100</v>
      </c>
      <c r="BY4" s="264">
        <f>'Sales Plan'!BY5</f>
        <v>100</v>
      </c>
      <c r="BZ4" s="264">
        <f>'Sales Plan'!BZ5</f>
        <v>100</v>
      </c>
      <c r="CA4" s="264">
        <f>'Sales Plan'!CA5</f>
        <v>100</v>
      </c>
      <c r="CB4" s="264">
        <f>'Sales Plan'!CB5</f>
        <v>100</v>
      </c>
      <c r="CC4" s="264">
        <f>'Sales Plan'!CC5</f>
        <v>100</v>
      </c>
      <c r="CD4" s="264">
        <f>'Sales Plan'!CD5</f>
        <v>100</v>
      </c>
      <c r="CE4" s="264">
        <f>'Sales Plan'!CE5</f>
        <v>100</v>
      </c>
      <c r="CF4" s="264">
        <f>'Sales Plan'!CF5</f>
        <v>100</v>
      </c>
      <c r="CG4" s="264"/>
      <c r="CH4" s="264"/>
      <c r="CI4" s="264"/>
      <c r="CJ4" s="264"/>
    </row>
    <row r="5" spans="1:88" x14ac:dyDescent="0.15">
      <c r="B5" s="263" t="str">
        <f>'Sales Plan'!A6</f>
        <v>L</v>
      </c>
      <c r="C5" s="6" t="str">
        <f>'Sales Plan'!B6</f>
        <v>Ensynox</v>
      </c>
      <c r="D5" s="261" t="s">
        <v>54</v>
      </c>
      <c r="E5" s="330">
        <f>'Sales Plan'!E6</f>
        <v>800</v>
      </c>
      <c r="F5" s="330">
        <f>'Sales Plan'!F6</f>
        <v>800</v>
      </c>
      <c r="G5" s="330">
        <f>'Sales Plan'!G6</f>
        <v>800</v>
      </c>
      <c r="H5" s="265">
        <f>'Sales Plan'!H6</f>
        <v>800</v>
      </c>
      <c r="I5" s="265">
        <f>'Sales Plan'!I6</f>
        <v>800</v>
      </c>
      <c r="J5" s="265">
        <f>'Sales Plan'!J6</f>
        <v>800</v>
      </c>
      <c r="K5" s="265">
        <f>'Sales Plan'!K6</f>
        <v>800</v>
      </c>
      <c r="L5" s="265">
        <f>'Sales Plan'!L6</f>
        <v>800</v>
      </c>
      <c r="M5" s="265">
        <f>'Sales Plan'!M6</f>
        <v>800</v>
      </c>
      <c r="N5" s="265">
        <f>'Sales Plan'!N6</f>
        <v>800</v>
      </c>
      <c r="O5" s="265">
        <f>'Sales Plan'!O6</f>
        <v>800</v>
      </c>
      <c r="P5" s="265">
        <f>'Sales Plan'!P6</f>
        <v>800</v>
      </c>
      <c r="Q5" s="265">
        <f>'Sales Plan'!Q6</f>
        <v>800</v>
      </c>
      <c r="R5" s="265">
        <f>'Sales Plan'!R6</f>
        <v>800</v>
      </c>
      <c r="S5" s="265">
        <f>'Sales Plan'!S6</f>
        <v>800</v>
      </c>
      <c r="T5" s="265">
        <f>'Sales Plan'!T6</f>
        <v>800</v>
      </c>
      <c r="U5" s="265">
        <f>'Sales Plan'!U6</f>
        <v>800</v>
      </c>
      <c r="V5" s="265">
        <f>'Sales Plan'!V6</f>
        <v>800</v>
      </c>
      <c r="W5" s="265">
        <f>'Sales Plan'!W6</f>
        <v>800</v>
      </c>
      <c r="X5" s="265">
        <f>'Sales Plan'!X6</f>
        <v>800</v>
      </c>
      <c r="Y5" s="265">
        <f>'Sales Plan'!Y6</f>
        <v>800</v>
      </c>
      <c r="Z5" s="265">
        <f>'Sales Plan'!Z6</f>
        <v>800</v>
      </c>
      <c r="AA5" s="265">
        <f>'Sales Plan'!AA6</f>
        <v>800</v>
      </c>
      <c r="AB5" s="265">
        <f>'Sales Plan'!AB6</f>
        <v>800</v>
      </c>
      <c r="AC5" s="265">
        <f>'Sales Plan'!AC6</f>
        <v>800</v>
      </c>
      <c r="AD5" s="265">
        <f>'Sales Plan'!AD6</f>
        <v>800</v>
      </c>
      <c r="AE5" s="265">
        <f>'Sales Plan'!AE6</f>
        <v>800</v>
      </c>
      <c r="AF5" s="265">
        <f>'Sales Plan'!AF6</f>
        <v>800</v>
      </c>
      <c r="AG5" s="265">
        <f>'Sales Plan'!AG6</f>
        <v>800</v>
      </c>
      <c r="AH5" s="265">
        <f>'Sales Plan'!AH6</f>
        <v>800</v>
      </c>
      <c r="AI5" s="265">
        <f>'Sales Plan'!AI6</f>
        <v>800</v>
      </c>
      <c r="AJ5" s="265">
        <f>'Sales Plan'!AJ6</f>
        <v>800</v>
      </c>
      <c r="AK5" s="265">
        <f>'Sales Plan'!AK6</f>
        <v>800</v>
      </c>
      <c r="AL5" s="265">
        <f>'Sales Plan'!AL6</f>
        <v>800</v>
      </c>
      <c r="AM5" s="265">
        <f>'Sales Plan'!AM6</f>
        <v>800</v>
      </c>
      <c r="AN5" s="265">
        <f>'Sales Plan'!AN6</f>
        <v>800</v>
      </c>
      <c r="AO5" s="265">
        <f>'Sales Plan'!AO6</f>
        <v>800</v>
      </c>
      <c r="AP5" s="265">
        <f>'Sales Plan'!AP6</f>
        <v>800</v>
      </c>
      <c r="AQ5" s="265">
        <f>'Sales Plan'!AQ6</f>
        <v>800</v>
      </c>
      <c r="AR5" s="265">
        <f>'Sales Plan'!AR6</f>
        <v>800</v>
      </c>
      <c r="AS5" s="265">
        <f>'Sales Plan'!AS6</f>
        <v>800</v>
      </c>
      <c r="AT5" s="265">
        <f>'Sales Plan'!AT6</f>
        <v>800</v>
      </c>
      <c r="AU5" s="265">
        <f>'Sales Plan'!AU6</f>
        <v>800</v>
      </c>
      <c r="AV5" s="265">
        <f>'Sales Plan'!AV6</f>
        <v>800</v>
      </c>
      <c r="AW5" s="265">
        <f>'Sales Plan'!AW6</f>
        <v>800</v>
      </c>
      <c r="AX5" s="265">
        <f>'Sales Plan'!AX6</f>
        <v>800</v>
      </c>
      <c r="AY5" s="265">
        <f>'Sales Plan'!AY6</f>
        <v>800</v>
      </c>
      <c r="AZ5" s="265">
        <f>'Sales Plan'!AZ6</f>
        <v>800</v>
      </c>
      <c r="BA5" s="265">
        <f>'Sales Plan'!BA6</f>
        <v>800</v>
      </c>
      <c r="BB5" s="265">
        <f>'Sales Plan'!BB6</f>
        <v>800</v>
      </c>
      <c r="BC5" s="265">
        <f>'Sales Plan'!BC6</f>
        <v>800</v>
      </c>
      <c r="BD5" s="265">
        <f>'Sales Plan'!BD6</f>
        <v>800</v>
      </c>
      <c r="BE5" s="265">
        <f>'Sales Plan'!BE6</f>
        <v>800</v>
      </c>
      <c r="BF5" s="265">
        <f>'Sales Plan'!BF6</f>
        <v>800</v>
      </c>
      <c r="BG5" s="265">
        <f>'Sales Plan'!BG6</f>
        <v>800</v>
      </c>
      <c r="BH5" s="265">
        <f>'Sales Plan'!BH6</f>
        <v>800</v>
      </c>
      <c r="BI5" s="265">
        <f>'Sales Plan'!BI6</f>
        <v>800</v>
      </c>
      <c r="BJ5" s="265">
        <f>'Sales Plan'!BJ6</f>
        <v>800</v>
      </c>
      <c r="BK5" s="265">
        <f>'Sales Plan'!BK6</f>
        <v>800</v>
      </c>
      <c r="BL5" s="265">
        <f>'Sales Plan'!BL6</f>
        <v>800</v>
      </c>
      <c r="BM5" s="265">
        <f>'Sales Plan'!BM6</f>
        <v>800</v>
      </c>
      <c r="BN5" s="265">
        <f>'Sales Plan'!BN6</f>
        <v>800</v>
      </c>
      <c r="BO5" s="265">
        <f>'Sales Plan'!BO6</f>
        <v>800</v>
      </c>
      <c r="BP5" s="265">
        <f>'Sales Plan'!BP6</f>
        <v>800</v>
      </c>
      <c r="BQ5" s="265">
        <f>'Sales Plan'!BQ6</f>
        <v>800</v>
      </c>
      <c r="BR5" s="265">
        <f>'Sales Plan'!BR6</f>
        <v>800</v>
      </c>
      <c r="BS5" s="265">
        <f>'Sales Plan'!BS6</f>
        <v>800</v>
      </c>
      <c r="BT5" s="265">
        <f>'Sales Plan'!BT6</f>
        <v>800</v>
      </c>
      <c r="BU5" s="265">
        <f>'Sales Plan'!BU6</f>
        <v>800</v>
      </c>
      <c r="BV5" s="265">
        <f>'Sales Plan'!BV6</f>
        <v>800</v>
      </c>
      <c r="BW5" s="265">
        <f>'Sales Plan'!BW6</f>
        <v>800</v>
      </c>
      <c r="BX5" s="265">
        <f>'Sales Plan'!BX6</f>
        <v>800</v>
      </c>
      <c r="BY5" s="265">
        <f>'Sales Plan'!BY6</f>
        <v>800</v>
      </c>
      <c r="BZ5" s="265">
        <f>'Sales Plan'!BZ6</f>
        <v>800</v>
      </c>
      <c r="CA5" s="265">
        <f>'Sales Plan'!CA6</f>
        <v>800</v>
      </c>
      <c r="CB5" s="265">
        <f>'Sales Plan'!CB6</f>
        <v>800</v>
      </c>
      <c r="CC5" s="265">
        <f>'Sales Plan'!CC6</f>
        <v>800</v>
      </c>
      <c r="CD5" s="265">
        <f>'Sales Plan'!CD6</f>
        <v>800</v>
      </c>
      <c r="CE5" s="265">
        <f>'Sales Plan'!CE6</f>
        <v>800</v>
      </c>
      <c r="CF5" s="265">
        <f>'Sales Plan'!CF6</f>
        <v>800</v>
      </c>
      <c r="CG5" s="291"/>
      <c r="CH5" s="291"/>
      <c r="CI5" s="291"/>
      <c r="CJ5" s="291"/>
    </row>
    <row r="6" spans="1:88" x14ac:dyDescent="0.15">
      <c r="B6" s="263" t="str">
        <f>'Sales Plan'!A7</f>
        <v>L</v>
      </c>
      <c r="C6" s="6" t="str">
        <f>'Sales Plan'!B7</f>
        <v xml:space="preserve">Bra(i)nsynox </v>
      </c>
      <c r="D6" s="261" t="s">
        <v>54</v>
      </c>
      <c r="E6" s="330">
        <f>'Sales Plan'!E7</f>
        <v>800</v>
      </c>
      <c r="F6" s="330">
        <f>'Sales Plan'!F7</f>
        <v>800</v>
      </c>
      <c r="G6" s="330">
        <f>'Sales Plan'!G7</f>
        <v>800</v>
      </c>
      <c r="H6" s="265">
        <f>'Sales Plan'!H7</f>
        <v>800</v>
      </c>
      <c r="I6" s="265">
        <f>'Sales Plan'!I7</f>
        <v>800</v>
      </c>
      <c r="J6" s="265">
        <f>'Sales Plan'!J7</f>
        <v>800</v>
      </c>
      <c r="K6" s="265">
        <f>'Sales Plan'!K7</f>
        <v>800</v>
      </c>
      <c r="L6" s="265">
        <f>'Sales Plan'!L7</f>
        <v>800</v>
      </c>
      <c r="M6" s="265">
        <f>'Sales Plan'!M7</f>
        <v>800</v>
      </c>
      <c r="N6" s="265">
        <f>'Sales Plan'!N7</f>
        <v>800</v>
      </c>
      <c r="O6" s="265">
        <f>'Sales Plan'!O7</f>
        <v>800</v>
      </c>
      <c r="P6" s="265">
        <f>'Sales Plan'!P7</f>
        <v>800</v>
      </c>
      <c r="Q6" s="265">
        <f>'Sales Plan'!Q7</f>
        <v>800</v>
      </c>
      <c r="R6" s="265">
        <f>'Sales Plan'!R7</f>
        <v>800</v>
      </c>
      <c r="S6" s="265">
        <f>'Sales Plan'!S7</f>
        <v>800</v>
      </c>
      <c r="T6" s="265">
        <f>'Sales Plan'!T7</f>
        <v>800</v>
      </c>
      <c r="U6" s="265">
        <f>'Sales Plan'!U7</f>
        <v>800</v>
      </c>
      <c r="V6" s="265">
        <f>'Sales Plan'!V7</f>
        <v>800</v>
      </c>
      <c r="W6" s="265">
        <f>'Sales Plan'!W7</f>
        <v>800</v>
      </c>
      <c r="X6" s="265">
        <f>'Sales Plan'!X7</f>
        <v>800</v>
      </c>
      <c r="Y6" s="291">
        <f>'Sales Plan'!Y7</f>
        <v>800</v>
      </c>
      <c r="Z6" s="291">
        <f>'Sales Plan'!Z7</f>
        <v>800</v>
      </c>
      <c r="AA6" s="291">
        <f>'Sales Plan'!AA7</f>
        <v>800</v>
      </c>
      <c r="AB6" s="291">
        <f>'Sales Plan'!AB7</f>
        <v>800</v>
      </c>
      <c r="AC6" s="291">
        <f>'Sales Plan'!AC7</f>
        <v>800</v>
      </c>
      <c r="AD6" s="291">
        <f>'Sales Plan'!AD7</f>
        <v>800</v>
      </c>
      <c r="AE6" s="291">
        <f>'Sales Plan'!AE7</f>
        <v>800</v>
      </c>
      <c r="AF6" s="291">
        <f>'Sales Plan'!AF7</f>
        <v>800</v>
      </c>
      <c r="AG6" s="265">
        <f>'Sales Plan'!AG7</f>
        <v>800</v>
      </c>
      <c r="AH6" s="265">
        <f>'Sales Plan'!AH7</f>
        <v>800</v>
      </c>
      <c r="AI6" s="265">
        <f>'Sales Plan'!AI7</f>
        <v>800</v>
      </c>
      <c r="AJ6" s="265">
        <f>'Sales Plan'!AJ7</f>
        <v>800</v>
      </c>
      <c r="AK6" s="265">
        <f>'Sales Plan'!AK7</f>
        <v>800</v>
      </c>
      <c r="AL6" s="265">
        <f>'Sales Plan'!AL7</f>
        <v>800</v>
      </c>
      <c r="AM6" s="265">
        <f>'Sales Plan'!AM7</f>
        <v>800</v>
      </c>
      <c r="AN6" s="265">
        <f>'Sales Plan'!AN7</f>
        <v>800</v>
      </c>
      <c r="AO6" s="265">
        <f>'Sales Plan'!AO7</f>
        <v>800</v>
      </c>
      <c r="AP6" s="265">
        <f>'Sales Plan'!AP7</f>
        <v>800</v>
      </c>
      <c r="AQ6" s="265">
        <f>'Sales Plan'!AQ7</f>
        <v>800</v>
      </c>
      <c r="AR6" s="265">
        <f>'Sales Plan'!AR7</f>
        <v>800</v>
      </c>
      <c r="AS6" s="265">
        <f>'Sales Plan'!AS7</f>
        <v>800</v>
      </c>
      <c r="AT6" s="265">
        <f>'Sales Plan'!AT7</f>
        <v>800</v>
      </c>
      <c r="AU6" s="265">
        <f>'Sales Plan'!AU7</f>
        <v>800</v>
      </c>
      <c r="AV6" s="265">
        <f>'Sales Plan'!AV7</f>
        <v>800</v>
      </c>
      <c r="AW6" s="291">
        <f>'Sales Plan'!AW7</f>
        <v>800</v>
      </c>
      <c r="AX6" s="291">
        <f>'Sales Plan'!AX7</f>
        <v>800</v>
      </c>
      <c r="AY6" s="291">
        <f>'Sales Plan'!AY7</f>
        <v>800</v>
      </c>
      <c r="AZ6" s="291">
        <f>'Sales Plan'!AZ7</f>
        <v>800</v>
      </c>
      <c r="BA6" s="291">
        <f>'Sales Plan'!BA7</f>
        <v>800</v>
      </c>
      <c r="BB6" s="291">
        <f>'Sales Plan'!BB7</f>
        <v>800</v>
      </c>
      <c r="BC6" s="291">
        <f>'Sales Plan'!BC7</f>
        <v>800</v>
      </c>
      <c r="BD6" s="291">
        <f>'Sales Plan'!BD7</f>
        <v>800</v>
      </c>
      <c r="BE6" s="291">
        <f>'Sales Plan'!BE7</f>
        <v>800</v>
      </c>
      <c r="BF6" s="291">
        <f>'Sales Plan'!BF7</f>
        <v>800</v>
      </c>
      <c r="BG6" s="291">
        <f>'Sales Plan'!BG7</f>
        <v>800</v>
      </c>
      <c r="BH6" s="291">
        <f>'Sales Plan'!BH7</f>
        <v>800</v>
      </c>
      <c r="BI6" s="291">
        <f>'Sales Plan'!BI7</f>
        <v>800</v>
      </c>
      <c r="BJ6" s="291">
        <f>'Sales Plan'!BJ7</f>
        <v>800</v>
      </c>
      <c r="BK6" s="291">
        <f>'Sales Plan'!BK7</f>
        <v>800</v>
      </c>
      <c r="BL6" s="291">
        <f>'Sales Plan'!BL7</f>
        <v>800</v>
      </c>
      <c r="BM6" s="265">
        <f>'Sales Plan'!BM7</f>
        <v>800</v>
      </c>
      <c r="BN6" s="265">
        <f>'Sales Plan'!BN7</f>
        <v>800</v>
      </c>
      <c r="BO6" s="265">
        <f>'Sales Plan'!BO7</f>
        <v>800</v>
      </c>
      <c r="BP6" s="265">
        <f>'Sales Plan'!BP7</f>
        <v>800</v>
      </c>
      <c r="BQ6" s="265">
        <f>'Sales Plan'!BQ7</f>
        <v>800</v>
      </c>
      <c r="BR6" s="265">
        <f>'Sales Plan'!BR7</f>
        <v>800</v>
      </c>
      <c r="BS6" s="265">
        <f>'Sales Plan'!BS7</f>
        <v>800</v>
      </c>
      <c r="BT6" s="265">
        <f>'Sales Plan'!BT7</f>
        <v>800</v>
      </c>
      <c r="BU6" s="265">
        <f>'Sales Plan'!BU7</f>
        <v>800</v>
      </c>
      <c r="BV6" s="265">
        <f>'Sales Plan'!BV7</f>
        <v>800</v>
      </c>
      <c r="BW6" s="265">
        <f>'Sales Plan'!BW7</f>
        <v>800</v>
      </c>
      <c r="BX6" s="265">
        <f>'Sales Plan'!BX7</f>
        <v>800</v>
      </c>
      <c r="BY6" s="265">
        <f>'Sales Plan'!BY7</f>
        <v>800</v>
      </c>
      <c r="BZ6" s="265">
        <f>'Sales Plan'!BZ7</f>
        <v>800</v>
      </c>
      <c r="CA6" s="265">
        <f>'Sales Plan'!CA7</f>
        <v>800</v>
      </c>
      <c r="CB6" s="265">
        <f>'Sales Plan'!CB7</f>
        <v>800</v>
      </c>
      <c r="CC6" s="265">
        <f>'Sales Plan'!CC7</f>
        <v>800</v>
      </c>
      <c r="CD6" s="265">
        <f>'Sales Plan'!CD7</f>
        <v>800</v>
      </c>
      <c r="CE6" s="265">
        <f>'Sales Plan'!CE7</f>
        <v>800</v>
      </c>
      <c r="CF6" s="265">
        <f>'Sales Plan'!CF7</f>
        <v>800</v>
      </c>
      <c r="CG6" s="291"/>
      <c r="CH6" s="291"/>
      <c r="CI6" s="291"/>
      <c r="CJ6" s="291"/>
    </row>
    <row r="7" spans="1:88" x14ac:dyDescent="0.15">
      <c r="B7" s="263" t="str">
        <f>'Sales Plan'!A8</f>
        <v>SQFT</v>
      </c>
      <c r="C7" s="6" t="str">
        <f>'Sales Plan'!B8</f>
        <v>Blue-Green Algae</v>
      </c>
      <c r="D7" s="261" t="s">
        <v>54</v>
      </c>
      <c r="E7" s="330">
        <f>'Sales Plan'!E8</f>
        <v>16</v>
      </c>
      <c r="F7" s="330">
        <f>'Sales Plan'!F8</f>
        <v>16</v>
      </c>
      <c r="G7" s="330">
        <f>'Sales Plan'!G8</f>
        <v>16</v>
      </c>
      <c r="H7" s="265">
        <f>'Sales Plan'!H8</f>
        <v>16</v>
      </c>
      <c r="I7" s="265">
        <f>'Sales Plan'!I8</f>
        <v>16</v>
      </c>
      <c r="J7" s="265">
        <f>'Sales Plan'!J8</f>
        <v>16</v>
      </c>
      <c r="K7" s="265">
        <f>'Sales Plan'!K8</f>
        <v>16</v>
      </c>
      <c r="L7" s="265">
        <f>'Sales Plan'!L8</f>
        <v>16</v>
      </c>
      <c r="M7" s="265">
        <f>'Sales Plan'!M8</f>
        <v>16</v>
      </c>
      <c r="N7" s="265">
        <f>'Sales Plan'!N8</f>
        <v>16</v>
      </c>
      <c r="O7" s="265">
        <f>'Sales Plan'!O8</f>
        <v>16</v>
      </c>
      <c r="P7" s="265">
        <f>'Sales Plan'!P8</f>
        <v>16</v>
      </c>
      <c r="Q7" s="265">
        <f>'Sales Plan'!Q8</f>
        <v>16</v>
      </c>
      <c r="R7" s="265">
        <f>'Sales Plan'!R8</f>
        <v>16</v>
      </c>
      <c r="S7" s="265">
        <f>'Sales Plan'!S8</f>
        <v>16</v>
      </c>
      <c r="T7" s="265">
        <f>'Sales Plan'!T8</f>
        <v>16</v>
      </c>
      <c r="U7" s="265">
        <f>'Sales Plan'!U8</f>
        <v>16</v>
      </c>
      <c r="V7" s="265">
        <f>'Sales Plan'!V8</f>
        <v>16</v>
      </c>
      <c r="W7" s="265">
        <f>'Sales Plan'!W8</f>
        <v>16</v>
      </c>
      <c r="X7" s="265">
        <f>'Sales Plan'!X8</f>
        <v>16</v>
      </c>
      <c r="Y7" s="291">
        <f>'Sales Plan'!Y8</f>
        <v>16</v>
      </c>
      <c r="Z7" s="291">
        <f>'Sales Plan'!Z8</f>
        <v>16</v>
      </c>
      <c r="AA7" s="291">
        <f>'Sales Plan'!AA8</f>
        <v>16</v>
      </c>
      <c r="AB7" s="291">
        <f>'Sales Plan'!AB8</f>
        <v>16</v>
      </c>
      <c r="AC7" s="291">
        <f>'Sales Plan'!AC8</f>
        <v>16</v>
      </c>
      <c r="AD7" s="291">
        <f>'Sales Plan'!AD8</f>
        <v>16</v>
      </c>
      <c r="AE7" s="291">
        <f>'Sales Plan'!AE8</f>
        <v>16</v>
      </c>
      <c r="AF7" s="291">
        <f>'Sales Plan'!AF8</f>
        <v>16</v>
      </c>
      <c r="AG7" s="265">
        <f>'Sales Plan'!AG8</f>
        <v>16</v>
      </c>
      <c r="AH7" s="265">
        <f>'Sales Plan'!AH8</f>
        <v>16</v>
      </c>
      <c r="AI7" s="265">
        <f>'Sales Plan'!AI8</f>
        <v>16</v>
      </c>
      <c r="AJ7" s="265">
        <f>'Sales Plan'!AJ8</f>
        <v>16</v>
      </c>
      <c r="AK7" s="265">
        <f>'Sales Plan'!AK8</f>
        <v>16</v>
      </c>
      <c r="AL7" s="265">
        <f>'Sales Plan'!AL8</f>
        <v>16</v>
      </c>
      <c r="AM7" s="265">
        <f>'Sales Plan'!AM8</f>
        <v>16</v>
      </c>
      <c r="AN7" s="265">
        <f>'Sales Plan'!AN8</f>
        <v>16</v>
      </c>
      <c r="AO7" s="265">
        <f>'Sales Plan'!AO8</f>
        <v>16</v>
      </c>
      <c r="AP7" s="265">
        <f>'Sales Plan'!AP8</f>
        <v>16</v>
      </c>
      <c r="AQ7" s="265">
        <f>'Sales Plan'!AQ8</f>
        <v>16</v>
      </c>
      <c r="AR7" s="265">
        <f>'Sales Plan'!AR8</f>
        <v>16</v>
      </c>
      <c r="AS7" s="265">
        <f>'Sales Plan'!AS8</f>
        <v>16</v>
      </c>
      <c r="AT7" s="265">
        <f>'Sales Plan'!AT8</f>
        <v>16</v>
      </c>
      <c r="AU7" s="265">
        <f>'Sales Plan'!AU8</f>
        <v>16</v>
      </c>
      <c r="AV7" s="265">
        <f>'Sales Plan'!AV8</f>
        <v>16</v>
      </c>
      <c r="AW7" s="291">
        <f>'Sales Plan'!AW8</f>
        <v>16</v>
      </c>
      <c r="AX7" s="291">
        <f>'Sales Plan'!AX8</f>
        <v>16</v>
      </c>
      <c r="AY7" s="291">
        <f>'Sales Plan'!AY8</f>
        <v>16</v>
      </c>
      <c r="AZ7" s="291">
        <f>'Sales Plan'!AZ8</f>
        <v>16</v>
      </c>
      <c r="BA7" s="291">
        <f>'Sales Plan'!BA8</f>
        <v>16</v>
      </c>
      <c r="BB7" s="291">
        <f>'Sales Plan'!BB8</f>
        <v>16</v>
      </c>
      <c r="BC7" s="291">
        <f>'Sales Plan'!BC8</f>
        <v>16</v>
      </c>
      <c r="BD7" s="291">
        <f>'Sales Plan'!BD8</f>
        <v>16</v>
      </c>
      <c r="BE7" s="291">
        <f>'Sales Plan'!BE8</f>
        <v>16</v>
      </c>
      <c r="BF7" s="291">
        <f>'Sales Plan'!BF8</f>
        <v>16</v>
      </c>
      <c r="BG7" s="291">
        <f>'Sales Plan'!BG8</f>
        <v>16</v>
      </c>
      <c r="BH7" s="291">
        <f>'Sales Plan'!BH8</f>
        <v>16</v>
      </c>
      <c r="BI7" s="291">
        <f>'Sales Plan'!BI8</f>
        <v>16</v>
      </c>
      <c r="BJ7" s="291">
        <f>'Sales Plan'!BJ8</f>
        <v>16</v>
      </c>
      <c r="BK7" s="291">
        <f>'Sales Plan'!BK8</f>
        <v>16</v>
      </c>
      <c r="BL7" s="291">
        <f>'Sales Plan'!BL8</f>
        <v>16</v>
      </c>
      <c r="BM7" s="265">
        <f>'Sales Plan'!BM8</f>
        <v>16</v>
      </c>
      <c r="BN7" s="265">
        <f>'Sales Plan'!BN8</f>
        <v>16</v>
      </c>
      <c r="BO7" s="265">
        <f>'Sales Plan'!BO8</f>
        <v>16</v>
      </c>
      <c r="BP7" s="265">
        <f>'Sales Plan'!BP8</f>
        <v>16</v>
      </c>
      <c r="BQ7" s="265">
        <f>'Sales Plan'!BQ8</f>
        <v>16</v>
      </c>
      <c r="BR7" s="265">
        <f>'Sales Plan'!BR8</f>
        <v>16</v>
      </c>
      <c r="BS7" s="265">
        <f>'Sales Plan'!BS8</f>
        <v>16</v>
      </c>
      <c r="BT7" s="265">
        <f>'Sales Plan'!BT8</f>
        <v>16</v>
      </c>
      <c r="BU7" s="265">
        <f>'Sales Plan'!BU8</f>
        <v>16</v>
      </c>
      <c r="BV7" s="265">
        <f>'Sales Plan'!BV8</f>
        <v>16</v>
      </c>
      <c r="BW7" s="265">
        <f>'Sales Plan'!BW8</f>
        <v>16</v>
      </c>
      <c r="BX7" s="265">
        <f>'Sales Plan'!BX8</f>
        <v>16</v>
      </c>
      <c r="BY7" s="265">
        <f>'Sales Plan'!BY8</f>
        <v>16</v>
      </c>
      <c r="BZ7" s="265">
        <f>'Sales Plan'!BZ8</f>
        <v>16</v>
      </c>
      <c r="CA7" s="265">
        <f>'Sales Plan'!CA8</f>
        <v>16</v>
      </c>
      <c r="CB7" s="265">
        <f>'Sales Plan'!CB8</f>
        <v>16</v>
      </c>
      <c r="CC7" s="265">
        <f>'Sales Plan'!CC8</f>
        <v>16</v>
      </c>
      <c r="CD7" s="265">
        <f>'Sales Plan'!CD8</f>
        <v>16</v>
      </c>
      <c r="CE7" s="265">
        <f>'Sales Plan'!CE8</f>
        <v>16</v>
      </c>
      <c r="CF7" s="265">
        <f>'Sales Plan'!CF8</f>
        <v>16</v>
      </c>
      <c r="CG7" s="291"/>
      <c r="CH7" s="291"/>
      <c r="CI7" s="291"/>
      <c r="CJ7" s="291"/>
    </row>
    <row r="8" spans="1:88" x14ac:dyDescent="0.15">
      <c r="B8" s="263" t="str">
        <f>'Sales Plan'!A9</f>
        <v>SQFT</v>
      </c>
      <c r="C8" s="6" t="str">
        <f>'Sales Plan'!B9</f>
        <v>Toxic Soil</v>
      </c>
      <c r="D8" s="261" t="s">
        <v>54</v>
      </c>
      <c r="E8" s="330">
        <f>'Sales Plan'!E9</f>
        <v>40</v>
      </c>
      <c r="F8" s="330">
        <f>'Sales Plan'!F9</f>
        <v>40</v>
      </c>
      <c r="G8" s="330">
        <f>'Sales Plan'!G9</f>
        <v>40</v>
      </c>
      <c r="H8" s="265">
        <f>'Sales Plan'!H9</f>
        <v>40</v>
      </c>
      <c r="I8" s="265">
        <f>'Sales Plan'!I9</f>
        <v>40</v>
      </c>
      <c r="J8" s="265">
        <f>'Sales Plan'!J9</f>
        <v>40</v>
      </c>
      <c r="K8" s="265">
        <f>'Sales Plan'!K9</f>
        <v>40</v>
      </c>
      <c r="L8" s="265">
        <f>'Sales Plan'!L9</f>
        <v>40</v>
      </c>
      <c r="M8" s="265">
        <f>'Sales Plan'!M9</f>
        <v>40</v>
      </c>
      <c r="N8" s="265">
        <f>'Sales Plan'!N9</f>
        <v>40</v>
      </c>
      <c r="O8" s="265">
        <f>'Sales Plan'!O9</f>
        <v>40</v>
      </c>
      <c r="P8" s="265">
        <f>'Sales Plan'!P9</f>
        <v>40</v>
      </c>
      <c r="Q8" s="265">
        <f>'Sales Plan'!Q9</f>
        <v>40</v>
      </c>
      <c r="R8" s="265">
        <f>'Sales Plan'!R9</f>
        <v>40</v>
      </c>
      <c r="S8" s="265">
        <f>'Sales Plan'!S9</f>
        <v>40</v>
      </c>
      <c r="T8" s="265">
        <f>'Sales Plan'!T9</f>
        <v>40</v>
      </c>
      <c r="U8" s="265">
        <f>'Sales Plan'!U9</f>
        <v>40</v>
      </c>
      <c r="V8" s="265">
        <f>'Sales Plan'!V9</f>
        <v>40</v>
      </c>
      <c r="W8" s="265">
        <f>'Sales Plan'!W9</f>
        <v>40</v>
      </c>
      <c r="X8" s="265">
        <f>'Sales Plan'!X9</f>
        <v>40</v>
      </c>
      <c r="Y8" s="291">
        <f>'Sales Plan'!Y9</f>
        <v>40</v>
      </c>
      <c r="Z8" s="291">
        <f>'Sales Plan'!Z9</f>
        <v>40</v>
      </c>
      <c r="AA8" s="291">
        <f>'Sales Plan'!AA9</f>
        <v>40</v>
      </c>
      <c r="AB8" s="291">
        <f>'Sales Plan'!AB9</f>
        <v>40</v>
      </c>
      <c r="AC8" s="291">
        <f>'Sales Plan'!AC9</f>
        <v>40</v>
      </c>
      <c r="AD8" s="291">
        <f>'Sales Plan'!AD9</f>
        <v>40</v>
      </c>
      <c r="AE8" s="291">
        <f>'Sales Plan'!AE9</f>
        <v>40</v>
      </c>
      <c r="AF8" s="291">
        <f>'Sales Plan'!AF9</f>
        <v>40</v>
      </c>
      <c r="AG8" s="265">
        <f>'Sales Plan'!AG9</f>
        <v>40</v>
      </c>
      <c r="AH8" s="265">
        <f>'Sales Plan'!AH9</f>
        <v>40</v>
      </c>
      <c r="AI8" s="265">
        <f>'Sales Plan'!AI9</f>
        <v>40</v>
      </c>
      <c r="AJ8" s="265">
        <f>'Sales Plan'!AJ9</f>
        <v>40</v>
      </c>
      <c r="AK8" s="265">
        <f>'Sales Plan'!AK9</f>
        <v>40</v>
      </c>
      <c r="AL8" s="265">
        <f>'Sales Plan'!AL9</f>
        <v>40</v>
      </c>
      <c r="AM8" s="265">
        <f>'Sales Plan'!AM9</f>
        <v>40</v>
      </c>
      <c r="AN8" s="265">
        <f>'Sales Plan'!AN9</f>
        <v>40</v>
      </c>
      <c r="AO8" s="265">
        <f>'Sales Plan'!AO9</f>
        <v>40</v>
      </c>
      <c r="AP8" s="265">
        <f>'Sales Plan'!AP9</f>
        <v>40</v>
      </c>
      <c r="AQ8" s="265">
        <f>'Sales Plan'!AQ9</f>
        <v>40</v>
      </c>
      <c r="AR8" s="265">
        <f>'Sales Plan'!AR9</f>
        <v>40</v>
      </c>
      <c r="AS8" s="265">
        <f>'Sales Plan'!AS9</f>
        <v>40</v>
      </c>
      <c r="AT8" s="265">
        <f>'Sales Plan'!AT9</f>
        <v>40</v>
      </c>
      <c r="AU8" s="265">
        <f>'Sales Plan'!AU9</f>
        <v>40</v>
      </c>
      <c r="AV8" s="265">
        <f>'Sales Plan'!AV9</f>
        <v>40</v>
      </c>
      <c r="AW8" s="291">
        <f>'Sales Plan'!AW9</f>
        <v>40</v>
      </c>
      <c r="AX8" s="291">
        <f>'Sales Plan'!AX9</f>
        <v>40</v>
      </c>
      <c r="AY8" s="291">
        <f>'Sales Plan'!AY9</f>
        <v>40</v>
      </c>
      <c r="AZ8" s="291">
        <f>'Sales Plan'!AZ9</f>
        <v>40</v>
      </c>
      <c r="BA8" s="291">
        <f>'Sales Plan'!BA9</f>
        <v>40</v>
      </c>
      <c r="BB8" s="291">
        <f>'Sales Plan'!BB9</f>
        <v>40</v>
      </c>
      <c r="BC8" s="291">
        <f>'Sales Plan'!BC9</f>
        <v>40</v>
      </c>
      <c r="BD8" s="291">
        <f>'Sales Plan'!BD9</f>
        <v>40</v>
      </c>
      <c r="BE8" s="291">
        <f>'Sales Plan'!BE9</f>
        <v>40</v>
      </c>
      <c r="BF8" s="291">
        <f>'Sales Plan'!BF9</f>
        <v>40</v>
      </c>
      <c r="BG8" s="291">
        <f>'Sales Plan'!BG9</f>
        <v>40</v>
      </c>
      <c r="BH8" s="291">
        <f>'Sales Plan'!BH9</f>
        <v>40</v>
      </c>
      <c r="BI8" s="291">
        <f>'Sales Plan'!BI9</f>
        <v>40</v>
      </c>
      <c r="BJ8" s="291">
        <f>'Sales Plan'!BJ9</f>
        <v>40</v>
      </c>
      <c r="BK8" s="291">
        <f>'Sales Plan'!BK9</f>
        <v>40</v>
      </c>
      <c r="BL8" s="291">
        <f>'Sales Plan'!BL9</f>
        <v>40</v>
      </c>
      <c r="BM8" s="265">
        <f>'Sales Plan'!BM9</f>
        <v>40</v>
      </c>
      <c r="BN8" s="265">
        <f>'Sales Plan'!BN9</f>
        <v>40</v>
      </c>
      <c r="BO8" s="265">
        <f>'Sales Plan'!BO9</f>
        <v>40</v>
      </c>
      <c r="BP8" s="265">
        <f>'Sales Plan'!BP9</f>
        <v>40</v>
      </c>
      <c r="BQ8" s="265">
        <f>'Sales Plan'!BQ9</f>
        <v>40</v>
      </c>
      <c r="BR8" s="265">
        <f>'Sales Plan'!BR9</f>
        <v>40</v>
      </c>
      <c r="BS8" s="265">
        <f>'Sales Plan'!BS9</f>
        <v>40</v>
      </c>
      <c r="BT8" s="265">
        <f>'Sales Plan'!BT9</f>
        <v>40</v>
      </c>
      <c r="BU8" s="265">
        <f>'Sales Plan'!BU9</f>
        <v>40</v>
      </c>
      <c r="BV8" s="265">
        <f>'Sales Plan'!BV9</f>
        <v>40</v>
      </c>
      <c r="BW8" s="265">
        <f>'Sales Plan'!BW9</f>
        <v>40</v>
      </c>
      <c r="BX8" s="265">
        <f>'Sales Plan'!BX9</f>
        <v>40</v>
      </c>
      <c r="BY8" s="265">
        <f>'Sales Plan'!BY9</f>
        <v>40</v>
      </c>
      <c r="BZ8" s="265">
        <f>'Sales Plan'!BZ9</f>
        <v>40</v>
      </c>
      <c r="CA8" s="265">
        <f>'Sales Plan'!CA9</f>
        <v>40</v>
      </c>
      <c r="CB8" s="265">
        <f>'Sales Plan'!CB9</f>
        <v>40</v>
      </c>
      <c r="CC8" s="265">
        <f>'Sales Plan'!CC9</f>
        <v>40</v>
      </c>
      <c r="CD8" s="265">
        <f>'Sales Plan'!CD9</f>
        <v>40</v>
      </c>
      <c r="CE8" s="265">
        <f>'Sales Plan'!CE9</f>
        <v>40</v>
      </c>
      <c r="CF8" s="265">
        <f>'Sales Plan'!CF9</f>
        <v>40</v>
      </c>
      <c r="CG8" s="291"/>
      <c r="CH8" s="291"/>
      <c r="CI8" s="291"/>
      <c r="CJ8" s="291"/>
    </row>
    <row r="9" spans="1:88" x14ac:dyDescent="0.15">
      <c r="B9" s="263" t="str">
        <f>'Sales Plan'!A10</f>
        <v>SQFT</v>
      </c>
      <c r="C9" s="6" t="str">
        <f>'Sales Plan'!B10</f>
        <v>Plant disease</v>
      </c>
      <c r="D9" s="261" t="s">
        <v>54</v>
      </c>
      <c r="E9" s="330">
        <f>'Sales Plan'!E10</f>
        <v>8</v>
      </c>
      <c r="F9" s="330">
        <f>'Sales Plan'!F10</f>
        <v>8</v>
      </c>
      <c r="G9" s="330">
        <f>'Sales Plan'!G10</f>
        <v>8</v>
      </c>
      <c r="H9" s="265">
        <f>'Sales Plan'!H10</f>
        <v>8</v>
      </c>
      <c r="I9" s="265">
        <f>'Sales Plan'!I10</f>
        <v>8</v>
      </c>
      <c r="J9" s="265">
        <f>'Sales Plan'!J10</f>
        <v>8</v>
      </c>
      <c r="K9" s="265">
        <f>'Sales Plan'!K10</f>
        <v>8</v>
      </c>
      <c r="L9" s="265">
        <f>'Sales Plan'!L10</f>
        <v>8</v>
      </c>
      <c r="M9" s="265">
        <f>'Sales Plan'!M10</f>
        <v>8</v>
      </c>
      <c r="N9" s="265">
        <f>'Sales Plan'!N10</f>
        <v>8</v>
      </c>
      <c r="O9" s="265">
        <f>'Sales Plan'!O10</f>
        <v>8</v>
      </c>
      <c r="P9" s="265">
        <f>'Sales Plan'!P10</f>
        <v>8</v>
      </c>
      <c r="Q9" s="265">
        <f>'Sales Plan'!Q10</f>
        <v>8</v>
      </c>
      <c r="R9" s="265">
        <f>'Sales Plan'!R10</f>
        <v>8</v>
      </c>
      <c r="S9" s="265">
        <f>'Sales Plan'!S10</f>
        <v>8</v>
      </c>
      <c r="T9" s="265">
        <f>'Sales Plan'!T10</f>
        <v>8</v>
      </c>
      <c r="U9" s="265">
        <f>'Sales Plan'!U10</f>
        <v>8</v>
      </c>
      <c r="V9" s="265">
        <f>'Sales Plan'!V10</f>
        <v>8</v>
      </c>
      <c r="W9" s="265">
        <f>'Sales Plan'!W10</f>
        <v>8</v>
      </c>
      <c r="X9" s="265">
        <f>'Sales Plan'!X10</f>
        <v>8</v>
      </c>
      <c r="Y9" s="291">
        <f>'Sales Plan'!Y10</f>
        <v>8</v>
      </c>
      <c r="Z9" s="291">
        <f>'Sales Plan'!Z10</f>
        <v>8</v>
      </c>
      <c r="AA9" s="291">
        <f>'Sales Plan'!AA10</f>
        <v>8</v>
      </c>
      <c r="AB9" s="291">
        <f>'Sales Plan'!AB10</f>
        <v>8</v>
      </c>
      <c r="AC9" s="291">
        <f>'Sales Plan'!AC10</f>
        <v>8</v>
      </c>
      <c r="AD9" s="291">
        <f>'Sales Plan'!AD10</f>
        <v>8</v>
      </c>
      <c r="AE9" s="291">
        <f>'Sales Plan'!AE10</f>
        <v>8</v>
      </c>
      <c r="AF9" s="291">
        <f>'Sales Plan'!AF10</f>
        <v>8</v>
      </c>
      <c r="AG9" s="265">
        <f>'Sales Plan'!AG10</f>
        <v>8</v>
      </c>
      <c r="AH9" s="265">
        <f>'Sales Plan'!AH10</f>
        <v>8</v>
      </c>
      <c r="AI9" s="265">
        <f>'Sales Plan'!AI10</f>
        <v>8</v>
      </c>
      <c r="AJ9" s="265">
        <f>'Sales Plan'!AJ10</f>
        <v>8</v>
      </c>
      <c r="AK9" s="265">
        <f>'Sales Plan'!AK10</f>
        <v>8</v>
      </c>
      <c r="AL9" s="265">
        <f>'Sales Plan'!AL10</f>
        <v>8</v>
      </c>
      <c r="AM9" s="265">
        <f>'Sales Plan'!AM10</f>
        <v>8</v>
      </c>
      <c r="AN9" s="265">
        <f>'Sales Plan'!AN10</f>
        <v>8</v>
      </c>
      <c r="AO9" s="265">
        <f>'Sales Plan'!AO10</f>
        <v>8</v>
      </c>
      <c r="AP9" s="265">
        <f>'Sales Plan'!AP10</f>
        <v>8</v>
      </c>
      <c r="AQ9" s="265">
        <f>'Sales Plan'!AQ10</f>
        <v>8</v>
      </c>
      <c r="AR9" s="265">
        <f>'Sales Plan'!AR10</f>
        <v>8</v>
      </c>
      <c r="AS9" s="265">
        <f>'Sales Plan'!AS10</f>
        <v>8</v>
      </c>
      <c r="AT9" s="265">
        <f>'Sales Plan'!AT10</f>
        <v>8</v>
      </c>
      <c r="AU9" s="265">
        <f>'Sales Plan'!AU10</f>
        <v>8</v>
      </c>
      <c r="AV9" s="265">
        <f>'Sales Plan'!AV10</f>
        <v>8</v>
      </c>
      <c r="AW9" s="291">
        <f>'Sales Plan'!AW10</f>
        <v>8</v>
      </c>
      <c r="AX9" s="291">
        <f>'Sales Plan'!AX10</f>
        <v>8</v>
      </c>
      <c r="AY9" s="291">
        <f>'Sales Plan'!AY10</f>
        <v>8</v>
      </c>
      <c r="AZ9" s="291">
        <f>'Sales Plan'!AZ10</f>
        <v>8</v>
      </c>
      <c r="BA9" s="291">
        <f>'Sales Plan'!BA10</f>
        <v>8</v>
      </c>
      <c r="BB9" s="291">
        <f>'Sales Plan'!BB10</f>
        <v>8</v>
      </c>
      <c r="BC9" s="291">
        <f>'Sales Plan'!BC10</f>
        <v>8</v>
      </c>
      <c r="BD9" s="291">
        <f>'Sales Plan'!BD10</f>
        <v>8</v>
      </c>
      <c r="BE9" s="291">
        <f>'Sales Plan'!BE10</f>
        <v>8</v>
      </c>
      <c r="BF9" s="291">
        <f>'Sales Plan'!BF10</f>
        <v>8</v>
      </c>
      <c r="BG9" s="291">
        <f>'Sales Plan'!BG10</f>
        <v>8</v>
      </c>
      <c r="BH9" s="291">
        <f>'Sales Plan'!BH10</f>
        <v>8</v>
      </c>
      <c r="BI9" s="291">
        <f>'Sales Plan'!BI10</f>
        <v>8</v>
      </c>
      <c r="BJ9" s="291">
        <f>'Sales Plan'!BJ10</f>
        <v>8</v>
      </c>
      <c r="BK9" s="291">
        <f>'Sales Plan'!BK10</f>
        <v>8</v>
      </c>
      <c r="BL9" s="291">
        <f>'Sales Plan'!BL10</f>
        <v>8</v>
      </c>
      <c r="BM9" s="265">
        <f>'Sales Plan'!BM10</f>
        <v>8</v>
      </c>
      <c r="BN9" s="265">
        <f>'Sales Plan'!BN10</f>
        <v>8</v>
      </c>
      <c r="BO9" s="265">
        <f>'Sales Plan'!BO10</f>
        <v>8</v>
      </c>
      <c r="BP9" s="265">
        <f>'Sales Plan'!BP10</f>
        <v>8</v>
      </c>
      <c r="BQ9" s="265">
        <f>'Sales Plan'!BQ10</f>
        <v>8</v>
      </c>
      <c r="BR9" s="265">
        <f>'Sales Plan'!BR10</f>
        <v>8</v>
      </c>
      <c r="BS9" s="265">
        <f>'Sales Plan'!BS10</f>
        <v>8</v>
      </c>
      <c r="BT9" s="265">
        <f>'Sales Plan'!BT10</f>
        <v>8</v>
      </c>
      <c r="BU9" s="265">
        <f>'Sales Plan'!BU10</f>
        <v>8</v>
      </c>
      <c r="BV9" s="265">
        <f>'Sales Plan'!BV10</f>
        <v>8</v>
      </c>
      <c r="BW9" s="265">
        <f>'Sales Plan'!BW10</f>
        <v>8</v>
      </c>
      <c r="BX9" s="265">
        <f>'Sales Plan'!BX10</f>
        <v>8</v>
      </c>
      <c r="BY9" s="265">
        <f>'Sales Plan'!BY10</f>
        <v>8</v>
      </c>
      <c r="BZ9" s="265">
        <f>'Sales Plan'!BZ10</f>
        <v>8</v>
      </c>
      <c r="CA9" s="265">
        <f>'Sales Plan'!CA10</f>
        <v>8</v>
      </c>
      <c r="CB9" s="265">
        <f>'Sales Plan'!CB10</f>
        <v>8</v>
      </c>
      <c r="CC9" s="265">
        <f>'Sales Plan'!CC10</f>
        <v>8</v>
      </c>
      <c r="CD9" s="265">
        <f>'Sales Plan'!CD10</f>
        <v>8</v>
      </c>
      <c r="CE9" s="265">
        <f>'Sales Plan'!CE10</f>
        <v>8</v>
      </c>
      <c r="CF9" s="265">
        <f>'Sales Plan'!CF10</f>
        <v>8</v>
      </c>
      <c r="CG9" s="291"/>
      <c r="CH9" s="291"/>
      <c r="CI9" s="291"/>
      <c r="CJ9" s="291"/>
    </row>
    <row r="10" spans="1:88" x14ac:dyDescent="0.15">
      <c r="B10" s="263" t="str">
        <f>'Sales Plan'!A11</f>
        <v>SQFT</v>
      </c>
      <c r="C10" s="6" t="str">
        <f>'Sales Plan'!B11</f>
        <v>Oil Spill Cleanup</v>
      </c>
      <c r="D10" s="261" t="s">
        <v>54</v>
      </c>
      <c r="E10" s="392">
        <f>'Sales Plan'!E11</f>
        <v>80</v>
      </c>
      <c r="F10" s="392">
        <f>'Sales Plan'!F11</f>
        <v>80</v>
      </c>
      <c r="G10" s="392">
        <f>'Sales Plan'!G11</f>
        <v>80</v>
      </c>
      <c r="H10" s="265">
        <f>'Sales Plan'!H11</f>
        <v>80</v>
      </c>
      <c r="I10" s="265">
        <f>'Sales Plan'!I11</f>
        <v>80</v>
      </c>
      <c r="J10" s="265">
        <f>'Sales Plan'!J11</f>
        <v>80</v>
      </c>
      <c r="K10" s="265">
        <f>'Sales Plan'!K11</f>
        <v>80</v>
      </c>
      <c r="L10" s="265">
        <f>'Sales Plan'!L11</f>
        <v>80</v>
      </c>
      <c r="M10" s="265">
        <f>'Sales Plan'!M11</f>
        <v>80</v>
      </c>
      <c r="N10" s="265">
        <f>'Sales Plan'!N11</f>
        <v>80</v>
      </c>
      <c r="O10" s="265">
        <f>'Sales Plan'!O11</f>
        <v>80</v>
      </c>
      <c r="P10" s="265">
        <f>'Sales Plan'!P11</f>
        <v>80</v>
      </c>
      <c r="Q10" s="265">
        <f>'Sales Plan'!Q11</f>
        <v>80</v>
      </c>
      <c r="R10" s="265">
        <f>'Sales Plan'!R11</f>
        <v>80</v>
      </c>
      <c r="S10" s="265">
        <f>'Sales Plan'!S11</f>
        <v>80</v>
      </c>
      <c r="T10" s="265">
        <f>'Sales Plan'!T11</f>
        <v>80</v>
      </c>
      <c r="U10" s="265">
        <f>'Sales Plan'!U11</f>
        <v>80</v>
      </c>
      <c r="V10" s="265">
        <f>'Sales Plan'!V11</f>
        <v>80</v>
      </c>
      <c r="W10" s="265">
        <f>'Sales Plan'!W11</f>
        <v>80</v>
      </c>
      <c r="X10" s="265">
        <f>'Sales Plan'!X11</f>
        <v>80</v>
      </c>
      <c r="Y10" s="291">
        <f>'Sales Plan'!Y11</f>
        <v>80</v>
      </c>
      <c r="Z10" s="291">
        <f>'Sales Plan'!Z11</f>
        <v>80</v>
      </c>
      <c r="AA10" s="291">
        <f>'Sales Plan'!AA11</f>
        <v>80</v>
      </c>
      <c r="AB10" s="291">
        <f>'Sales Plan'!AB11</f>
        <v>80</v>
      </c>
      <c r="AC10" s="291">
        <f>'Sales Plan'!AC11</f>
        <v>80</v>
      </c>
      <c r="AD10" s="291">
        <f>'Sales Plan'!AD11</f>
        <v>80</v>
      </c>
      <c r="AE10" s="291">
        <f>'Sales Plan'!AE11</f>
        <v>80</v>
      </c>
      <c r="AF10" s="291">
        <f>'Sales Plan'!AF11</f>
        <v>80</v>
      </c>
      <c r="AG10" s="265">
        <f>'Sales Plan'!AG11</f>
        <v>80</v>
      </c>
      <c r="AH10" s="265">
        <f>'Sales Plan'!AH11</f>
        <v>80</v>
      </c>
      <c r="AI10" s="265">
        <f>'Sales Plan'!AI11</f>
        <v>80</v>
      </c>
      <c r="AJ10" s="265">
        <f>'Sales Plan'!AJ11</f>
        <v>80</v>
      </c>
      <c r="AK10" s="265">
        <f>'Sales Plan'!AK11</f>
        <v>80</v>
      </c>
      <c r="AL10" s="265">
        <f>'Sales Plan'!AL11</f>
        <v>80</v>
      </c>
      <c r="AM10" s="265">
        <f>'Sales Plan'!AM11</f>
        <v>80</v>
      </c>
      <c r="AN10" s="265">
        <f>'Sales Plan'!AN11</f>
        <v>80</v>
      </c>
      <c r="AO10" s="265">
        <f>'Sales Plan'!AO11</f>
        <v>80</v>
      </c>
      <c r="AP10" s="265">
        <f>'Sales Plan'!AP11</f>
        <v>80</v>
      </c>
      <c r="AQ10" s="265">
        <f>'Sales Plan'!AQ11</f>
        <v>80</v>
      </c>
      <c r="AR10" s="265">
        <f>'Sales Plan'!AR11</f>
        <v>80</v>
      </c>
      <c r="AS10" s="265">
        <f>'Sales Plan'!AS11</f>
        <v>80</v>
      </c>
      <c r="AT10" s="265">
        <f>'Sales Plan'!AT11</f>
        <v>80</v>
      </c>
      <c r="AU10" s="265">
        <f>'Sales Plan'!AU11</f>
        <v>80</v>
      </c>
      <c r="AV10" s="265">
        <f>'Sales Plan'!AV11</f>
        <v>80</v>
      </c>
      <c r="AW10" s="291">
        <f>'Sales Plan'!AW11</f>
        <v>80</v>
      </c>
      <c r="AX10" s="291">
        <f>'Sales Plan'!AX11</f>
        <v>80</v>
      </c>
      <c r="AY10" s="291">
        <f>'Sales Plan'!AY11</f>
        <v>80</v>
      </c>
      <c r="AZ10" s="291">
        <f>'Sales Plan'!AZ11</f>
        <v>80</v>
      </c>
      <c r="BA10" s="291">
        <f>'Sales Plan'!BA11</f>
        <v>80</v>
      </c>
      <c r="BB10" s="291">
        <f>'Sales Plan'!BB11</f>
        <v>80</v>
      </c>
      <c r="BC10" s="291">
        <f>'Sales Plan'!BC11</f>
        <v>80</v>
      </c>
      <c r="BD10" s="291">
        <f>'Sales Plan'!BD11</f>
        <v>80</v>
      </c>
      <c r="BE10" s="291">
        <f>'Sales Plan'!BE11</f>
        <v>80</v>
      </c>
      <c r="BF10" s="291">
        <f>'Sales Plan'!BF11</f>
        <v>80</v>
      </c>
      <c r="BG10" s="291">
        <f>'Sales Plan'!BG11</f>
        <v>80</v>
      </c>
      <c r="BH10" s="291">
        <f>'Sales Plan'!BH11</f>
        <v>80</v>
      </c>
      <c r="BI10" s="291">
        <f>'Sales Plan'!BI11</f>
        <v>80</v>
      </c>
      <c r="BJ10" s="291">
        <f>'Sales Plan'!BJ11</f>
        <v>80</v>
      </c>
      <c r="BK10" s="291">
        <f>'Sales Plan'!BK11</f>
        <v>80</v>
      </c>
      <c r="BL10" s="291">
        <f>'Sales Plan'!BL11</f>
        <v>80</v>
      </c>
      <c r="BM10" s="265">
        <f>'Sales Plan'!BM11</f>
        <v>80</v>
      </c>
      <c r="BN10" s="265">
        <f>'Sales Plan'!BN11</f>
        <v>80</v>
      </c>
      <c r="BO10" s="265">
        <f>'Sales Plan'!BO11</f>
        <v>80</v>
      </c>
      <c r="BP10" s="265">
        <f>'Sales Plan'!BP11</f>
        <v>80</v>
      </c>
      <c r="BQ10" s="265">
        <f>'Sales Plan'!BQ11</f>
        <v>80</v>
      </c>
      <c r="BR10" s="265">
        <f>'Sales Plan'!BR11</f>
        <v>80</v>
      </c>
      <c r="BS10" s="265">
        <f>'Sales Plan'!BS11</f>
        <v>80</v>
      </c>
      <c r="BT10" s="265">
        <f>'Sales Plan'!BT11</f>
        <v>80</v>
      </c>
      <c r="BU10" s="265">
        <f>'Sales Plan'!BU11</f>
        <v>80</v>
      </c>
      <c r="BV10" s="265">
        <f>'Sales Plan'!BV11</f>
        <v>80</v>
      </c>
      <c r="BW10" s="265">
        <f>'Sales Plan'!BW11</f>
        <v>80</v>
      </c>
      <c r="BX10" s="265">
        <f>'Sales Plan'!BX11</f>
        <v>80</v>
      </c>
      <c r="BY10" s="265">
        <f>'Sales Plan'!BY11</f>
        <v>80</v>
      </c>
      <c r="BZ10" s="265">
        <f>'Sales Plan'!BZ11</f>
        <v>80</v>
      </c>
      <c r="CA10" s="265">
        <f>'Sales Plan'!CA11</f>
        <v>80</v>
      </c>
      <c r="CB10" s="265">
        <f>'Sales Plan'!CB11</f>
        <v>80</v>
      </c>
      <c r="CC10" s="265">
        <f>'Sales Plan'!CC11</f>
        <v>80</v>
      </c>
      <c r="CD10" s="265">
        <f>'Sales Plan'!CD11</f>
        <v>80</v>
      </c>
      <c r="CE10" s="265">
        <f>'Sales Plan'!CE11</f>
        <v>80</v>
      </c>
      <c r="CF10" s="265">
        <f>'Sales Plan'!CF11</f>
        <v>80</v>
      </c>
      <c r="CG10" s="291"/>
      <c r="CH10" s="291"/>
      <c r="CI10" s="291"/>
      <c r="CJ10" s="291"/>
    </row>
    <row r="11" spans="1:88" x14ac:dyDescent="0.15">
      <c r="C11" s="6" t="s">
        <v>29</v>
      </c>
      <c r="E11" s="266">
        <f t="shared" ref="E11:BP11" si="0">SUM(E4:E10)</f>
        <v>1844</v>
      </c>
      <c r="F11" s="266">
        <f t="shared" si="0"/>
        <v>1844</v>
      </c>
      <c r="G11" s="266">
        <f t="shared" si="0"/>
        <v>1844</v>
      </c>
      <c r="H11" s="266">
        <f t="shared" si="0"/>
        <v>1844</v>
      </c>
      <c r="I11" s="266">
        <f t="shared" si="0"/>
        <v>1844</v>
      </c>
      <c r="J11" s="266">
        <f t="shared" si="0"/>
        <v>1844</v>
      </c>
      <c r="K11" s="266">
        <f t="shared" si="0"/>
        <v>1844</v>
      </c>
      <c r="L11" s="266">
        <f t="shared" si="0"/>
        <v>1844</v>
      </c>
      <c r="M11" s="266">
        <f t="shared" si="0"/>
        <v>1844</v>
      </c>
      <c r="N11" s="266">
        <f t="shared" si="0"/>
        <v>1844</v>
      </c>
      <c r="O11" s="266">
        <f t="shared" si="0"/>
        <v>1844</v>
      </c>
      <c r="P11" s="266">
        <f t="shared" si="0"/>
        <v>1844</v>
      </c>
      <c r="Q11" s="266">
        <f t="shared" si="0"/>
        <v>1844</v>
      </c>
      <c r="R11" s="266">
        <f t="shared" si="0"/>
        <v>1844</v>
      </c>
      <c r="S11" s="266">
        <f t="shared" si="0"/>
        <v>1844</v>
      </c>
      <c r="T11" s="266">
        <f t="shared" si="0"/>
        <v>1844</v>
      </c>
      <c r="U11" s="266">
        <f t="shared" si="0"/>
        <v>1844</v>
      </c>
      <c r="V11" s="266">
        <f t="shared" si="0"/>
        <v>1844</v>
      </c>
      <c r="W11" s="266">
        <f t="shared" si="0"/>
        <v>1844</v>
      </c>
      <c r="X11" s="266">
        <f t="shared" si="0"/>
        <v>1844</v>
      </c>
      <c r="Y11" s="266">
        <f t="shared" si="0"/>
        <v>1844</v>
      </c>
      <c r="Z11" s="266">
        <f t="shared" si="0"/>
        <v>1844</v>
      </c>
      <c r="AA11" s="266">
        <f t="shared" si="0"/>
        <v>1844</v>
      </c>
      <c r="AB11" s="266">
        <f t="shared" si="0"/>
        <v>1844</v>
      </c>
      <c r="AC11" s="266">
        <f t="shared" si="0"/>
        <v>1844</v>
      </c>
      <c r="AD11" s="266">
        <f t="shared" si="0"/>
        <v>1844</v>
      </c>
      <c r="AE11" s="266">
        <f t="shared" si="0"/>
        <v>1844</v>
      </c>
      <c r="AF11" s="266">
        <f t="shared" si="0"/>
        <v>1844</v>
      </c>
      <c r="AG11" s="266">
        <f t="shared" si="0"/>
        <v>1844</v>
      </c>
      <c r="AH11" s="266">
        <f t="shared" si="0"/>
        <v>1844</v>
      </c>
      <c r="AI11" s="266">
        <f t="shared" si="0"/>
        <v>1844</v>
      </c>
      <c r="AJ11" s="266">
        <f t="shared" si="0"/>
        <v>1844</v>
      </c>
      <c r="AK11" s="266">
        <f t="shared" si="0"/>
        <v>1844</v>
      </c>
      <c r="AL11" s="266">
        <f t="shared" si="0"/>
        <v>1844</v>
      </c>
      <c r="AM11" s="266">
        <f t="shared" si="0"/>
        <v>1844</v>
      </c>
      <c r="AN11" s="266">
        <f t="shared" si="0"/>
        <v>1844</v>
      </c>
      <c r="AO11" s="266">
        <f t="shared" si="0"/>
        <v>1844</v>
      </c>
      <c r="AP11" s="266">
        <f t="shared" si="0"/>
        <v>1844</v>
      </c>
      <c r="AQ11" s="266">
        <f t="shared" si="0"/>
        <v>1844</v>
      </c>
      <c r="AR11" s="266">
        <f t="shared" si="0"/>
        <v>1844</v>
      </c>
      <c r="AS11" s="266">
        <f t="shared" si="0"/>
        <v>1844</v>
      </c>
      <c r="AT11" s="266">
        <f t="shared" si="0"/>
        <v>1844</v>
      </c>
      <c r="AU11" s="266">
        <f t="shared" si="0"/>
        <v>1844</v>
      </c>
      <c r="AV11" s="266">
        <f t="shared" si="0"/>
        <v>1844</v>
      </c>
      <c r="AW11" s="266">
        <f t="shared" si="0"/>
        <v>1844</v>
      </c>
      <c r="AX11" s="266">
        <f t="shared" si="0"/>
        <v>1844</v>
      </c>
      <c r="AY11" s="266">
        <f t="shared" si="0"/>
        <v>1844</v>
      </c>
      <c r="AZ11" s="266">
        <f t="shared" si="0"/>
        <v>1844</v>
      </c>
      <c r="BA11" s="266">
        <f t="shared" si="0"/>
        <v>1844</v>
      </c>
      <c r="BB11" s="266">
        <f t="shared" si="0"/>
        <v>1844</v>
      </c>
      <c r="BC11" s="266">
        <f t="shared" si="0"/>
        <v>1844</v>
      </c>
      <c r="BD11" s="266">
        <f t="shared" si="0"/>
        <v>1844</v>
      </c>
      <c r="BE11" s="266">
        <f t="shared" si="0"/>
        <v>1844</v>
      </c>
      <c r="BF11" s="266">
        <f t="shared" si="0"/>
        <v>1844</v>
      </c>
      <c r="BG11" s="266">
        <f t="shared" si="0"/>
        <v>1844</v>
      </c>
      <c r="BH11" s="266">
        <f t="shared" si="0"/>
        <v>1844</v>
      </c>
      <c r="BI11" s="266">
        <f t="shared" si="0"/>
        <v>1844</v>
      </c>
      <c r="BJ11" s="266">
        <f t="shared" si="0"/>
        <v>1844</v>
      </c>
      <c r="BK11" s="266">
        <f t="shared" si="0"/>
        <v>1844</v>
      </c>
      <c r="BL11" s="266">
        <f t="shared" si="0"/>
        <v>1844</v>
      </c>
      <c r="BM11" s="266">
        <f t="shared" si="0"/>
        <v>1844</v>
      </c>
      <c r="BN11" s="266">
        <f t="shared" si="0"/>
        <v>1844</v>
      </c>
      <c r="BO11" s="266">
        <f t="shared" si="0"/>
        <v>1844</v>
      </c>
      <c r="BP11" s="266">
        <f t="shared" si="0"/>
        <v>1844</v>
      </c>
      <c r="BQ11" s="266">
        <f t="shared" ref="BQ11:CF11" si="1">SUM(BQ4:BQ10)</f>
        <v>1844</v>
      </c>
      <c r="BR11" s="266">
        <f t="shared" si="1"/>
        <v>1844</v>
      </c>
      <c r="BS11" s="266">
        <f t="shared" si="1"/>
        <v>1844</v>
      </c>
      <c r="BT11" s="266">
        <f t="shared" si="1"/>
        <v>1844</v>
      </c>
      <c r="BU11" s="266">
        <f t="shared" si="1"/>
        <v>1844</v>
      </c>
      <c r="BV11" s="266">
        <f t="shared" si="1"/>
        <v>1844</v>
      </c>
      <c r="BW11" s="266">
        <f t="shared" si="1"/>
        <v>1844</v>
      </c>
      <c r="BX11" s="266">
        <f t="shared" si="1"/>
        <v>1844</v>
      </c>
      <c r="BY11" s="266">
        <f t="shared" si="1"/>
        <v>1844</v>
      </c>
      <c r="BZ11" s="266">
        <f t="shared" si="1"/>
        <v>1844</v>
      </c>
      <c r="CA11" s="266">
        <f t="shared" si="1"/>
        <v>1844</v>
      </c>
      <c r="CB11" s="266">
        <f t="shared" si="1"/>
        <v>1844</v>
      </c>
      <c r="CC11" s="266">
        <f t="shared" si="1"/>
        <v>1844</v>
      </c>
      <c r="CD11" s="266">
        <f t="shared" si="1"/>
        <v>1844</v>
      </c>
      <c r="CE11" s="266">
        <f t="shared" si="1"/>
        <v>1844</v>
      </c>
      <c r="CF11" s="266">
        <f t="shared" si="1"/>
        <v>1844</v>
      </c>
      <c r="CG11" s="292"/>
      <c r="CH11" s="292"/>
      <c r="CI11" s="292"/>
      <c r="CJ11" s="292"/>
    </row>
    <row r="12" spans="1:88" x14ac:dyDescent="0.15">
      <c r="E12" s="4"/>
      <c r="F12" s="4"/>
      <c r="G12" s="4"/>
      <c r="H12" s="267"/>
      <c r="I12" s="267"/>
      <c r="J12" s="267"/>
      <c r="K12" s="267"/>
      <c r="L12" s="267"/>
      <c r="M12" s="267"/>
      <c r="N12" s="267"/>
      <c r="O12" s="267"/>
      <c r="P12" s="267"/>
      <c r="Q12" s="267"/>
      <c r="R12" s="267"/>
      <c r="S12" s="267"/>
      <c r="T12" s="267"/>
      <c r="U12" s="267"/>
      <c r="V12" s="267"/>
      <c r="W12" s="267"/>
      <c r="X12" s="267"/>
      <c r="Y12" s="292"/>
      <c r="Z12" s="292"/>
      <c r="AA12" s="292"/>
      <c r="AB12" s="292"/>
      <c r="AC12" s="292"/>
      <c r="AD12" s="292"/>
      <c r="AE12" s="292"/>
      <c r="AF12" s="292"/>
      <c r="AG12" s="267"/>
      <c r="AH12" s="267"/>
      <c r="AI12" s="267"/>
      <c r="AJ12" s="267"/>
      <c r="AK12" s="267"/>
      <c r="AL12" s="267"/>
      <c r="AM12" s="267"/>
      <c r="AN12" s="267"/>
      <c r="AO12" s="267"/>
      <c r="AP12" s="267"/>
      <c r="AQ12" s="267"/>
      <c r="AR12" s="267"/>
      <c r="AS12" s="267"/>
      <c r="AT12" s="267"/>
      <c r="AU12" s="267"/>
      <c r="AV12" s="267"/>
      <c r="AW12" s="292"/>
      <c r="AX12" s="292"/>
      <c r="AY12" s="292"/>
      <c r="AZ12" s="292"/>
      <c r="BA12" s="292"/>
      <c r="BB12" s="292"/>
      <c r="BC12" s="292"/>
      <c r="BD12" s="292"/>
      <c r="BE12" s="292"/>
      <c r="BF12" s="292"/>
      <c r="BG12" s="292"/>
      <c r="BH12" s="292"/>
      <c r="BI12" s="292"/>
      <c r="BJ12" s="292"/>
      <c r="BK12" s="292"/>
      <c r="BL12" s="292"/>
      <c r="BM12" s="267"/>
      <c r="BN12" s="267"/>
      <c r="BO12" s="267"/>
      <c r="BP12" s="267"/>
      <c r="BQ12" s="267"/>
      <c r="BR12" s="267"/>
      <c r="BS12" s="267"/>
      <c r="BT12" s="267"/>
      <c r="BU12" s="267"/>
      <c r="BV12" s="267"/>
      <c r="BW12" s="267"/>
      <c r="BX12" s="267"/>
      <c r="BY12" s="267"/>
      <c r="BZ12" s="267"/>
      <c r="CA12" s="267"/>
      <c r="CB12" s="267"/>
      <c r="CC12" s="292"/>
      <c r="CD12" s="292"/>
      <c r="CE12" s="292"/>
      <c r="CF12" s="292"/>
      <c r="CG12" s="292"/>
      <c r="CH12" s="292"/>
      <c r="CI12" s="292"/>
      <c r="CJ12" s="292"/>
    </row>
    <row r="13" spans="1:88" s="11" customFormat="1" x14ac:dyDescent="0.15">
      <c r="A13" s="5"/>
      <c r="B13" s="6"/>
      <c r="C13" s="78" t="s">
        <v>151</v>
      </c>
      <c r="D13" s="10"/>
      <c r="E13" s="391">
        <f>E11</f>
        <v>1844</v>
      </c>
      <c r="F13" s="391">
        <f>E13+F11</f>
        <v>3688</v>
      </c>
      <c r="G13" s="391">
        <f>F13+G11</f>
        <v>5532</v>
      </c>
      <c r="H13" s="391">
        <f>G13+H11</f>
        <v>7376</v>
      </c>
      <c r="I13" s="335">
        <f>I11+H13</f>
        <v>9220</v>
      </c>
      <c r="J13" s="335">
        <f t="shared" ref="J13:AF13" si="2">J11+I13</f>
        <v>11064</v>
      </c>
      <c r="K13" s="335">
        <f t="shared" si="2"/>
        <v>12908</v>
      </c>
      <c r="L13" s="335">
        <f t="shared" si="2"/>
        <v>14752</v>
      </c>
      <c r="M13" s="335">
        <f t="shared" si="2"/>
        <v>16596</v>
      </c>
      <c r="N13" s="335">
        <f t="shared" si="2"/>
        <v>18440</v>
      </c>
      <c r="O13" s="335">
        <f t="shared" si="2"/>
        <v>20284</v>
      </c>
      <c r="P13" s="335">
        <f t="shared" si="2"/>
        <v>22128</v>
      </c>
      <c r="Q13" s="335">
        <f t="shared" si="2"/>
        <v>23972</v>
      </c>
      <c r="R13" s="335">
        <f t="shared" si="2"/>
        <v>25816</v>
      </c>
      <c r="S13" s="335">
        <f t="shared" si="2"/>
        <v>27660</v>
      </c>
      <c r="T13" s="335">
        <f t="shared" si="2"/>
        <v>29504</v>
      </c>
      <c r="U13" s="335">
        <f t="shared" si="2"/>
        <v>31348</v>
      </c>
      <c r="V13" s="335">
        <f t="shared" si="2"/>
        <v>33192</v>
      </c>
      <c r="W13" s="335">
        <f t="shared" si="2"/>
        <v>35036</v>
      </c>
      <c r="X13" s="335">
        <f t="shared" si="2"/>
        <v>36880</v>
      </c>
      <c r="Y13" s="335">
        <f t="shared" si="2"/>
        <v>38724</v>
      </c>
      <c r="Z13" s="335">
        <f t="shared" si="2"/>
        <v>40568</v>
      </c>
      <c r="AA13" s="335">
        <f t="shared" si="2"/>
        <v>42412</v>
      </c>
      <c r="AB13" s="335">
        <f t="shared" si="2"/>
        <v>44256</v>
      </c>
      <c r="AC13" s="335">
        <f t="shared" si="2"/>
        <v>46100</v>
      </c>
      <c r="AD13" s="335">
        <f t="shared" si="2"/>
        <v>47944</v>
      </c>
      <c r="AE13" s="335">
        <f t="shared" si="2"/>
        <v>49788</v>
      </c>
      <c r="AF13" s="335">
        <f t="shared" si="2"/>
        <v>51632</v>
      </c>
      <c r="AG13" s="335">
        <f>AG11+AF13</f>
        <v>53476</v>
      </c>
      <c r="AH13" s="335">
        <f t="shared" ref="AH13:BL13" si="3">AH11+AG13</f>
        <v>55320</v>
      </c>
      <c r="AI13" s="335">
        <f t="shared" si="3"/>
        <v>57164</v>
      </c>
      <c r="AJ13" s="335">
        <f t="shared" si="3"/>
        <v>59008</v>
      </c>
      <c r="AK13" s="335">
        <f t="shared" si="3"/>
        <v>60852</v>
      </c>
      <c r="AL13" s="335">
        <f t="shared" si="3"/>
        <v>62696</v>
      </c>
      <c r="AM13" s="335">
        <f t="shared" si="3"/>
        <v>64540</v>
      </c>
      <c r="AN13" s="335">
        <f t="shared" si="3"/>
        <v>66384</v>
      </c>
      <c r="AO13" s="335">
        <f t="shared" si="3"/>
        <v>68228</v>
      </c>
      <c r="AP13" s="335">
        <f t="shared" si="3"/>
        <v>70072</v>
      </c>
      <c r="AQ13" s="335">
        <f t="shared" si="3"/>
        <v>71916</v>
      </c>
      <c r="AR13" s="335">
        <f t="shared" si="3"/>
        <v>73760</v>
      </c>
      <c r="AS13" s="335">
        <f t="shared" si="3"/>
        <v>75604</v>
      </c>
      <c r="AT13" s="335">
        <f t="shared" si="3"/>
        <v>77448</v>
      </c>
      <c r="AU13" s="335">
        <f t="shared" si="3"/>
        <v>79292</v>
      </c>
      <c r="AV13" s="335">
        <f t="shared" si="3"/>
        <v>81136</v>
      </c>
      <c r="AW13" s="335">
        <f t="shared" si="3"/>
        <v>82980</v>
      </c>
      <c r="AX13" s="335">
        <f t="shared" si="3"/>
        <v>84824</v>
      </c>
      <c r="AY13" s="335">
        <f t="shared" si="3"/>
        <v>86668</v>
      </c>
      <c r="AZ13" s="335">
        <f t="shared" si="3"/>
        <v>88512</v>
      </c>
      <c r="BA13" s="335">
        <f t="shared" si="3"/>
        <v>90356</v>
      </c>
      <c r="BB13" s="335">
        <f t="shared" si="3"/>
        <v>92200</v>
      </c>
      <c r="BC13" s="335">
        <f t="shared" si="3"/>
        <v>94044</v>
      </c>
      <c r="BD13" s="335">
        <f t="shared" si="3"/>
        <v>95888</v>
      </c>
      <c r="BE13" s="335">
        <f t="shared" si="3"/>
        <v>97732</v>
      </c>
      <c r="BF13" s="335">
        <f t="shared" si="3"/>
        <v>99576</v>
      </c>
      <c r="BG13" s="335">
        <f t="shared" si="3"/>
        <v>101420</v>
      </c>
      <c r="BH13" s="335">
        <f t="shared" si="3"/>
        <v>103264</v>
      </c>
      <c r="BI13" s="335">
        <f t="shared" si="3"/>
        <v>105108</v>
      </c>
      <c r="BJ13" s="335">
        <f t="shared" si="3"/>
        <v>106952</v>
      </c>
      <c r="BK13" s="335">
        <f t="shared" si="3"/>
        <v>108796</v>
      </c>
      <c r="BL13" s="335">
        <f t="shared" si="3"/>
        <v>110640</v>
      </c>
      <c r="BM13" s="335">
        <f>BM11+BL13</f>
        <v>112484</v>
      </c>
      <c r="BN13" s="335">
        <f t="shared" ref="BN13:CF13" si="4">BN11+BM13</f>
        <v>114328</v>
      </c>
      <c r="BO13" s="335">
        <f t="shared" si="4"/>
        <v>116172</v>
      </c>
      <c r="BP13" s="335">
        <f t="shared" si="4"/>
        <v>118016</v>
      </c>
      <c r="BQ13" s="335">
        <f t="shared" si="4"/>
        <v>119860</v>
      </c>
      <c r="BR13" s="335">
        <f t="shared" si="4"/>
        <v>121704</v>
      </c>
      <c r="BS13" s="335">
        <f t="shared" si="4"/>
        <v>123548</v>
      </c>
      <c r="BT13" s="335">
        <f t="shared" si="4"/>
        <v>125392</v>
      </c>
      <c r="BU13" s="335">
        <f t="shared" si="4"/>
        <v>127236</v>
      </c>
      <c r="BV13" s="335">
        <f t="shared" si="4"/>
        <v>129080</v>
      </c>
      <c r="BW13" s="335">
        <f t="shared" si="4"/>
        <v>130924</v>
      </c>
      <c r="BX13" s="335">
        <f t="shared" si="4"/>
        <v>132768</v>
      </c>
      <c r="BY13" s="335">
        <f t="shared" si="4"/>
        <v>134612</v>
      </c>
      <c r="BZ13" s="335">
        <f t="shared" si="4"/>
        <v>136456</v>
      </c>
      <c r="CA13" s="335">
        <f t="shared" si="4"/>
        <v>138300</v>
      </c>
      <c r="CB13" s="335">
        <f t="shared" si="4"/>
        <v>140144</v>
      </c>
      <c r="CC13" s="335">
        <f t="shared" si="4"/>
        <v>141988</v>
      </c>
      <c r="CD13" s="335">
        <f t="shared" si="4"/>
        <v>143832</v>
      </c>
      <c r="CE13" s="335">
        <f t="shared" si="4"/>
        <v>145676</v>
      </c>
      <c r="CF13" s="335">
        <f t="shared" si="4"/>
        <v>147520</v>
      </c>
      <c r="CG13" s="268"/>
      <c r="CH13" s="268"/>
      <c r="CI13" s="268"/>
      <c r="CJ13" s="268"/>
    </row>
    <row r="14" spans="1:88" x14ac:dyDescent="0.15">
      <c r="D14" s="10"/>
      <c r="E14" s="10"/>
      <c r="F14" s="10"/>
      <c r="G14" s="1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row>
    <row r="15" spans="1:88" s="260" customFormat="1" x14ac:dyDescent="0.15">
      <c r="A15" s="3"/>
      <c r="B15" s="3" t="s">
        <v>92</v>
      </c>
      <c r="C15" s="6"/>
      <c r="D15" s="5"/>
      <c r="E15" s="5"/>
      <c r="F15" s="5"/>
      <c r="G15" s="5"/>
      <c r="H15" s="259"/>
      <c r="I15" s="259"/>
      <c r="J15" s="259"/>
      <c r="K15" s="259"/>
      <c r="L15" s="259"/>
      <c r="M15" s="259"/>
      <c r="N15" s="259"/>
      <c r="O15" s="259"/>
      <c r="P15" s="259"/>
      <c r="Q15" s="259"/>
      <c r="R15" s="259"/>
      <c r="S15" s="259"/>
      <c r="T15" s="259"/>
      <c r="U15" s="259"/>
      <c r="V15" s="259"/>
      <c r="W15" s="259"/>
      <c r="X15" s="259"/>
      <c r="Y15" s="293"/>
      <c r="Z15" s="293"/>
      <c r="AA15" s="293"/>
      <c r="AB15" s="293"/>
      <c r="AC15" s="293"/>
      <c r="AD15" s="293"/>
      <c r="AE15" s="293"/>
      <c r="AF15" s="293"/>
      <c r="AG15" s="259"/>
      <c r="AH15" s="259"/>
      <c r="AI15" s="259"/>
      <c r="AJ15" s="259"/>
      <c r="AK15" s="259"/>
      <c r="AL15" s="259"/>
      <c r="AM15" s="259"/>
      <c r="AN15" s="259"/>
      <c r="AO15" s="259"/>
      <c r="AP15" s="259"/>
      <c r="AQ15" s="259"/>
      <c r="AR15" s="259"/>
      <c r="AS15" s="259"/>
      <c r="AT15" s="259"/>
      <c r="AU15" s="259"/>
      <c r="AV15" s="259"/>
      <c r="AW15" s="293"/>
      <c r="AX15" s="293"/>
      <c r="AY15" s="293"/>
      <c r="AZ15" s="293"/>
      <c r="BA15" s="293"/>
      <c r="BB15" s="293"/>
      <c r="BC15" s="293"/>
      <c r="BD15" s="293"/>
      <c r="BE15" s="293"/>
      <c r="BF15" s="293"/>
      <c r="BG15" s="293"/>
      <c r="BH15" s="293"/>
      <c r="BI15" s="293"/>
      <c r="BJ15" s="293"/>
      <c r="BK15" s="293"/>
      <c r="BL15" s="293"/>
      <c r="BM15" s="259"/>
      <c r="BN15" s="259"/>
      <c r="BO15" s="259"/>
      <c r="BP15" s="259"/>
      <c r="BQ15" s="259"/>
      <c r="BR15" s="259"/>
      <c r="BS15" s="259"/>
      <c r="BT15" s="259"/>
      <c r="BU15" s="259"/>
      <c r="BV15" s="259"/>
      <c r="BW15" s="259"/>
      <c r="BX15" s="259"/>
      <c r="BY15" s="259"/>
      <c r="BZ15" s="259"/>
      <c r="CA15" s="259"/>
      <c r="CB15" s="259"/>
      <c r="CC15" s="293"/>
      <c r="CD15" s="293"/>
      <c r="CE15" s="293"/>
      <c r="CF15" s="293"/>
      <c r="CG15" s="293"/>
      <c r="CH15" s="293"/>
      <c r="CI15" s="293"/>
      <c r="CJ15" s="293"/>
    </row>
    <row r="16" spans="1:88" s="260" customFormat="1" x14ac:dyDescent="0.15">
      <c r="A16" s="3"/>
      <c r="B16" s="263" t="str">
        <f>'Sales Plan'!A14</f>
        <v>EA</v>
      </c>
      <c r="C16" s="6" t="str">
        <f>'Sales Plan'!B14</f>
        <v>The Circle of Life</v>
      </c>
      <c r="D16" s="261" t="s">
        <v>54</v>
      </c>
      <c r="E16" s="334">
        <f>'Sales Plan'!E14</f>
        <v>5000</v>
      </c>
      <c r="F16" s="334">
        <f>'Sales Plan'!F14</f>
        <v>5037.5</v>
      </c>
      <c r="G16" s="334">
        <f>'Sales Plan'!G14</f>
        <v>5075.28125</v>
      </c>
      <c r="H16" s="334">
        <f>'Sales Plan'!H14</f>
        <v>5113.3458593750001</v>
      </c>
      <c r="I16" s="334">
        <f>'Sales Plan'!I14</f>
        <v>5151.6959533203126</v>
      </c>
      <c r="J16" s="334">
        <f>'Sales Plan'!J14</f>
        <v>5190.333672970215</v>
      </c>
      <c r="K16" s="334">
        <f>'Sales Plan'!K14</f>
        <v>5229.2611755174921</v>
      </c>
      <c r="L16" s="334">
        <f>'Sales Plan'!L14</f>
        <v>5268.4806343338732</v>
      </c>
      <c r="M16" s="334">
        <f>'Sales Plan'!M14</f>
        <v>5307.9942390913775</v>
      </c>
      <c r="N16" s="334">
        <f>'Sales Plan'!N14</f>
        <v>5347.8041958845633</v>
      </c>
      <c r="O16" s="334">
        <f>'Sales Plan'!O14</f>
        <v>5387.9127273536978</v>
      </c>
      <c r="P16" s="334">
        <f>'Sales Plan'!P14</f>
        <v>5428.3220728088509</v>
      </c>
      <c r="Q16" s="334">
        <f>'Sales Plan'!Q14</f>
        <v>5469.0344883549178</v>
      </c>
      <c r="R16" s="334">
        <f>'Sales Plan'!R14</f>
        <v>5510.0522470175802</v>
      </c>
      <c r="S16" s="334">
        <f>'Sales Plan'!S14</f>
        <v>5551.3776388702126</v>
      </c>
      <c r="T16" s="334">
        <f>'Sales Plan'!T14</f>
        <v>5593.0129711617392</v>
      </c>
      <c r="U16" s="334">
        <f>'Sales Plan'!U14</f>
        <v>5634.9605684454527</v>
      </c>
      <c r="V16" s="334">
        <f>'Sales Plan'!V14</f>
        <v>5677.2227727087939</v>
      </c>
      <c r="W16" s="334">
        <f>'Sales Plan'!W14</f>
        <v>5719.8019435041106</v>
      </c>
      <c r="X16" s="334">
        <f>'Sales Plan'!X14</f>
        <v>5762.7004580803914</v>
      </c>
      <c r="Y16" s="334">
        <f>'Sales Plan'!Y14</f>
        <v>5805.9207115159943</v>
      </c>
      <c r="Z16" s="334">
        <f>'Sales Plan'!Z14</f>
        <v>5849.4651168523642</v>
      </c>
      <c r="AA16" s="334">
        <f>'Sales Plan'!AA14</f>
        <v>5893.3361052287573</v>
      </c>
      <c r="AB16" s="334">
        <f>'Sales Plan'!AB14</f>
        <v>5937.5361260179734</v>
      </c>
      <c r="AC16" s="334">
        <f>'Sales Plan'!AC14</f>
        <v>5982.0676469631089</v>
      </c>
      <c r="AD16" s="334">
        <f>'Sales Plan'!AD14</f>
        <v>6026.933154315333</v>
      </c>
      <c r="AE16" s="334">
        <f>'Sales Plan'!AE14</f>
        <v>6072.1351529726981</v>
      </c>
      <c r="AF16" s="334">
        <f>'Sales Plan'!AF14</f>
        <v>6117.6761666199936</v>
      </c>
      <c r="AG16" s="334">
        <f>'Sales Plan'!AG14</f>
        <v>6163.5587378696437</v>
      </c>
      <c r="AH16" s="334">
        <f>'Sales Plan'!AH14</f>
        <v>6209.7854284036666</v>
      </c>
      <c r="AI16" s="334">
        <f>'Sales Plan'!AI14</f>
        <v>6256.3588191166946</v>
      </c>
      <c r="AJ16" s="334">
        <f>'Sales Plan'!AJ14</f>
        <v>6303.2815102600698</v>
      </c>
      <c r="AK16" s="334">
        <f>'Sales Plan'!AK14</f>
        <v>6350.5561215870212</v>
      </c>
      <c r="AL16" s="334">
        <f>'Sales Plan'!AL14</f>
        <v>6398.1852924989244</v>
      </c>
      <c r="AM16" s="334">
        <f>'Sales Plan'!AM14</f>
        <v>6446.1716821926666</v>
      </c>
      <c r="AN16" s="334">
        <f>'Sales Plan'!AN14</f>
        <v>6494.5179698091124</v>
      </c>
      <c r="AO16" s="334">
        <f>'Sales Plan'!AO14</f>
        <v>6543.226854582681</v>
      </c>
      <c r="AP16" s="334">
        <f>'Sales Plan'!AP14</f>
        <v>6592.3010559920513</v>
      </c>
      <c r="AQ16" s="334">
        <f>'Sales Plan'!AQ14</f>
        <v>6641.7433139119921</v>
      </c>
      <c r="AR16" s="334">
        <f>'Sales Plan'!AR14</f>
        <v>6691.556388766332</v>
      </c>
      <c r="AS16" s="334">
        <f>'Sales Plan'!AS14</f>
        <v>6741.7430616820802</v>
      </c>
      <c r="AT16" s="334">
        <f>'Sales Plan'!AT14</f>
        <v>6792.3061346446966</v>
      </c>
      <c r="AU16" s="334">
        <f>'Sales Plan'!AU14</f>
        <v>6843.2484306545321</v>
      </c>
      <c r="AV16" s="334">
        <f>'Sales Plan'!AV14</f>
        <v>6894.5727938844411</v>
      </c>
      <c r="AW16" s="334">
        <f>'Sales Plan'!AW14</f>
        <v>6946.2820898385753</v>
      </c>
      <c r="AX16" s="334">
        <f>'Sales Plan'!AX14</f>
        <v>6998.3792055123649</v>
      </c>
      <c r="AY16" s="334">
        <f>'Sales Plan'!AY14</f>
        <v>7050.8670495537081</v>
      </c>
      <c r="AZ16" s="334">
        <f>'Sales Plan'!AZ14</f>
        <v>7103.7485524253616</v>
      </c>
      <c r="BA16" s="334">
        <f>'Sales Plan'!BA14</f>
        <v>7157.0266665685522</v>
      </c>
      <c r="BB16" s="334">
        <f>'Sales Plan'!BB14</f>
        <v>7210.7043665678166</v>
      </c>
      <c r="BC16" s="334">
        <f>'Sales Plan'!BC14</f>
        <v>7264.7846493170755</v>
      </c>
      <c r="BD16" s="334">
        <f>'Sales Plan'!BD14</f>
        <v>7319.2705341869541</v>
      </c>
      <c r="BE16" s="334">
        <f>'Sales Plan'!BE14</f>
        <v>7374.1650631933571</v>
      </c>
      <c r="BF16" s="334">
        <f>'Sales Plan'!BF14</f>
        <v>7429.4713011673075</v>
      </c>
      <c r="BG16" s="334">
        <f>'Sales Plan'!BG14</f>
        <v>7485.1923359260627</v>
      </c>
      <c r="BH16" s="334">
        <f>'Sales Plan'!BH14</f>
        <v>7541.3312784455084</v>
      </c>
      <c r="BI16" s="334">
        <f>'Sales Plan'!BI14</f>
        <v>7597.89126303385</v>
      </c>
      <c r="BJ16" s="334">
        <f>'Sales Plan'!BJ14</f>
        <v>7654.8754475066044</v>
      </c>
      <c r="BK16" s="334">
        <f>'Sales Plan'!BK14</f>
        <v>7712.287013362904</v>
      </c>
      <c r="BL16" s="334">
        <f>'Sales Plan'!BL14</f>
        <v>7770.1291659631261</v>
      </c>
      <c r="BM16" s="334">
        <f>'Sales Plan'!BM14</f>
        <v>7828.4051347078503</v>
      </c>
      <c r="BN16" s="334">
        <f>'Sales Plan'!BN14</f>
        <v>7887.1181732181594</v>
      </c>
      <c r="BO16" s="334">
        <f>'Sales Plan'!BO14</f>
        <v>7946.2715595172958</v>
      </c>
      <c r="BP16" s="334">
        <f>'Sales Plan'!BP14</f>
        <v>8005.868596213676</v>
      </c>
      <c r="BQ16" s="334">
        <f>'Sales Plan'!BQ14</f>
        <v>8065.9126106852791</v>
      </c>
      <c r="BR16" s="334">
        <f>'Sales Plan'!BR14</f>
        <v>8126.4069552654191</v>
      </c>
      <c r="BS16" s="334">
        <f>'Sales Plan'!BS14</f>
        <v>8187.3550074299101</v>
      </c>
      <c r="BT16" s="334">
        <f>'Sales Plan'!BT14</f>
        <v>8248.760169985635</v>
      </c>
      <c r="BU16" s="334">
        <f>'Sales Plan'!BU14</f>
        <v>8310.6258712605286</v>
      </c>
      <c r="BV16" s="334">
        <f>'Sales Plan'!BV14</f>
        <v>8372.9555652949839</v>
      </c>
      <c r="BW16" s="334">
        <f>'Sales Plan'!BW14</f>
        <v>8435.7527320346962</v>
      </c>
      <c r="BX16" s="334">
        <f>'Sales Plan'!BX14</f>
        <v>8499.0208775249575</v>
      </c>
      <c r="BY16" s="334">
        <f>'Sales Plan'!BY14</f>
        <v>8562.763534106396</v>
      </c>
      <c r="BZ16" s="334">
        <f>'Sales Plan'!BZ14</f>
        <v>8626.9842606121947</v>
      </c>
      <c r="CA16" s="334">
        <f>'Sales Plan'!CA14</f>
        <v>8691.6866425667868</v>
      </c>
      <c r="CB16" s="334">
        <f>'Sales Plan'!CB14</f>
        <v>8756.8742923860391</v>
      </c>
      <c r="CC16" s="334">
        <f>'Sales Plan'!CC14</f>
        <v>8822.5508495789345</v>
      </c>
      <c r="CD16" s="334">
        <f>'Sales Plan'!CD14</f>
        <v>8888.7199809507765</v>
      </c>
      <c r="CE16" s="334">
        <f>'Sales Plan'!CE14</f>
        <v>8955.3853808079075</v>
      </c>
      <c r="CF16" s="334">
        <f>'Sales Plan'!CF14</f>
        <v>9022.5507711639675</v>
      </c>
      <c r="CG16" s="294"/>
      <c r="CH16" s="294"/>
      <c r="CI16" s="294"/>
      <c r="CJ16" s="294"/>
    </row>
    <row r="17" spans="1:88" s="260" customFormat="1" x14ac:dyDescent="0.15">
      <c r="A17" s="3"/>
      <c r="B17" s="263" t="str">
        <f>'Sales Plan'!A15</f>
        <v>L</v>
      </c>
      <c r="C17" s="6" t="str">
        <f>'Sales Plan'!B15</f>
        <v>Ensynox</v>
      </c>
      <c r="D17" s="261" t="s">
        <v>54</v>
      </c>
      <c r="E17" s="334">
        <f>'Sales Plan'!E15</f>
        <v>1250</v>
      </c>
      <c r="F17" s="334">
        <f>'Sales Plan'!F15</f>
        <v>1259.375</v>
      </c>
      <c r="G17" s="334">
        <f>'Sales Plan'!G15</f>
        <v>1268.8203125</v>
      </c>
      <c r="H17" s="334">
        <f>'Sales Plan'!H15</f>
        <v>1278.33646484375</v>
      </c>
      <c r="I17" s="334">
        <f>'Sales Plan'!I15</f>
        <v>1287.9239883300781</v>
      </c>
      <c r="J17" s="334">
        <f>'Sales Plan'!J15</f>
        <v>1297.5834182425538</v>
      </c>
      <c r="K17" s="334">
        <f>'Sales Plan'!K15</f>
        <v>1307.315293879373</v>
      </c>
      <c r="L17" s="334">
        <f>'Sales Plan'!L15</f>
        <v>1317.1201585834683</v>
      </c>
      <c r="M17" s="334">
        <f>'Sales Plan'!M15</f>
        <v>1326.9985597728444</v>
      </c>
      <c r="N17" s="334">
        <f>'Sales Plan'!N15</f>
        <v>1336.9510489711408</v>
      </c>
      <c r="O17" s="334">
        <f>'Sales Plan'!O15</f>
        <v>1346.9781818384245</v>
      </c>
      <c r="P17" s="334">
        <f>'Sales Plan'!P15</f>
        <v>1357.0805182022127</v>
      </c>
      <c r="Q17" s="334">
        <f>'Sales Plan'!Q15</f>
        <v>1367.2586220887295</v>
      </c>
      <c r="R17" s="334">
        <f>'Sales Plan'!R15</f>
        <v>1377.513061754395</v>
      </c>
      <c r="S17" s="334">
        <f>'Sales Plan'!S15</f>
        <v>1387.8444097175532</v>
      </c>
      <c r="T17" s="334">
        <f>'Sales Plan'!T15</f>
        <v>1398.2532427904348</v>
      </c>
      <c r="U17" s="334">
        <f>'Sales Plan'!U15</f>
        <v>1408.7401421113632</v>
      </c>
      <c r="V17" s="334">
        <f>'Sales Plan'!V15</f>
        <v>1419.3056931771985</v>
      </c>
      <c r="W17" s="334">
        <f>'Sales Plan'!W15</f>
        <v>1429.9504858760276</v>
      </c>
      <c r="X17" s="334">
        <f>'Sales Plan'!X15</f>
        <v>1440.6751145200978</v>
      </c>
      <c r="Y17" s="334">
        <f>'Sales Plan'!Y15</f>
        <v>1451.4801778789986</v>
      </c>
      <c r="Z17" s="334">
        <f>'Sales Plan'!Z15</f>
        <v>1462.366279213091</v>
      </c>
      <c r="AA17" s="334">
        <f>'Sales Plan'!AA15</f>
        <v>1473.3340263071893</v>
      </c>
      <c r="AB17" s="334">
        <f>'Sales Plan'!AB15</f>
        <v>1484.3840315044934</v>
      </c>
      <c r="AC17" s="334">
        <f>'Sales Plan'!AC15</f>
        <v>1495.5169117407772</v>
      </c>
      <c r="AD17" s="334">
        <f>'Sales Plan'!AD15</f>
        <v>1506.7332885788333</v>
      </c>
      <c r="AE17" s="334">
        <f>'Sales Plan'!AE15</f>
        <v>1518.0337882431745</v>
      </c>
      <c r="AF17" s="334">
        <f>'Sales Plan'!AF15</f>
        <v>1529.4190416549984</v>
      </c>
      <c r="AG17" s="334">
        <f>'Sales Plan'!AG15</f>
        <v>1540.8896844674109</v>
      </c>
      <c r="AH17" s="334">
        <f>'Sales Plan'!AH15</f>
        <v>1552.4463571009167</v>
      </c>
      <c r="AI17" s="334">
        <f>'Sales Plan'!AI15</f>
        <v>1564.0897047791736</v>
      </c>
      <c r="AJ17" s="334">
        <f>'Sales Plan'!AJ15</f>
        <v>1575.8203775650175</v>
      </c>
      <c r="AK17" s="334">
        <f>'Sales Plan'!AK15</f>
        <v>1587.6390303967553</v>
      </c>
      <c r="AL17" s="334">
        <f>'Sales Plan'!AL15</f>
        <v>1599.5463231247311</v>
      </c>
      <c r="AM17" s="334">
        <f>'Sales Plan'!AM15</f>
        <v>1611.5429205481666</v>
      </c>
      <c r="AN17" s="334">
        <f>'Sales Plan'!AN15</f>
        <v>1623.6294924522781</v>
      </c>
      <c r="AO17" s="334">
        <f>'Sales Plan'!AO15</f>
        <v>1635.8067136456702</v>
      </c>
      <c r="AP17" s="334">
        <f>'Sales Plan'!AP15</f>
        <v>1648.0752639980128</v>
      </c>
      <c r="AQ17" s="334">
        <f>'Sales Plan'!AQ15</f>
        <v>1660.435828477998</v>
      </c>
      <c r="AR17" s="334">
        <f>'Sales Plan'!AR15</f>
        <v>1672.889097191583</v>
      </c>
      <c r="AS17" s="334">
        <f>'Sales Plan'!AS15</f>
        <v>1685.4357654205201</v>
      </c>
      <c r="AT17" s="334">
        <f>'Sales Plan'!AT15</f>
        <v>1698.0765336611742</v>
      </c>
      <c r="AU17" s="334">
        <f>'Sales Plan'!AU15</f>
        <v>1710.812107663633</v>
      </c>
      <c r="AV17" s="334">
        <f>'Sales Plan'!AV15</f>
        <v>1723.6431984711103</v>
      </c>
      <c r="AW17" s="334">
        <f>'Sales Plan'!AW15</f>
        <v>1736.5705224596438</v>
      </c>
      <c r="AX17" s="334">
        <f>'Sales Plan'!AX15</f>
        <v>1749.5948013780912</v>
      </c>
      <c r="AY17" s="334">
        <f>'Sales Plan'!AY15</f>
        <v>1762.716762388427</v>
      </c>
      <c r="AZ17" s="334">
        <f>'Sales Plan'!AZ15</f>
        <v>1775.9371381063404</v>
      </c>
      <c r="BA17" s="334">
        <f>'Sales Plan'!BA15</f>
        <v>1789.256666642138</v>
      </c>
      <c r="BB17" s="334">
        <f>'Sales Plan'!BB15</f>
        <v>1802.6760916419541</v>
      </c>
      <c r="BC17" s="334">
        <f>'Sales Plan'!BC15</f>
        <v>1816.1961623292689</v>
      </c>
      <c r="BD17" s="334">
        <f>'Sales Plan'!BD15</f>
        <v>1829.8176335467385</v>
      </c>
      <c r="BE17" s="334">
        <f>'Sales Plan'!BE15</f>
        <v>1843.5412657983393</v>
      </c>
      <c r="BF17" s="334">
        <f>'Sales Plan'!BF15</f>
        <v>1857.3678252918269</v>
      </c>
      <c r="BG17" s="334">
        <f>'Sales Plan'!BG15</f>
        <v>1871.2980839815157</v>
      </c>
      <c r="BH17" s="334">
        <f>'Sales Plan'!BH15</f>
        <v>1885.3328196113771</v>
      </c>
      <c r="BI17" s="334">
        <f>'Sales Plan'!BI15</f>
        <v>1899.4728157584625</v>
      </c>
      <c r="BJ17" s="334">
        <f>'Sales Plan'!BJ15</f>
        <v>1913.7188618766511</v>
      </c>
      <c r="BK17" s="334">
        <f>'Sales Plan'!BK15</f>
        <v>1928.071753340726</v>
      </c>
      <c r="BL17" s="334">
        <f>'Sales Plan'!BL15</f>
        <v>1942.5322914907815</v>
      </c>
      <c r="BM17" s="334">
        <f>'Sales Plan'!BM15</f>
        <v>1957.1012836769626</v>
      </c>
      <c r="BN17" s="334">
        <f>'Sales Plan'!BN15</f>
        <v>1971.7795433045399</v>
      </c>
      <c r="BO17" s="334">
        <f>'Sales Plan'!BO15</f>
        <v>1986.567889879324</v>
      </c>
      <c r="BP17" s="334">
        <f>'Sales Plan'!BP15</f>
        <v>2001.467149053419</v>
      </c>
      <c r="BQ17" s="334">
        <f>'Sales Plan'!BQ15</f>
        <v>2016.4781526713198</v>
      </c>
      <c r="BR17" s="334">
        <f>'Sales Plan'!BR15</f>
        <v>2031.6017388163548</v>
      </c>
      <c r="BS17" s="334">
        <f>'Sales Plan'!BS15</f>
        <v>2046.8387518574775</v>
      </c>
      <c r="BT17" s="334">
        <f>'Sales Plan'!BT15</f>
        <v>2062.1900424964088</v>
      </c>
      <c r="BU17" s="334">
        <f>'Sales Plan'!BU15</f>
        <v>2077.6564678151321</v>
      </c>
      <c r="BV17" s="334">
        <f>'Sales Plan'!BV15</f>
        <v>2093.238891323746</v>
      </c>
      <c r="BW17" s="334">
        <f>'Sales Plan'!BW15</f>
        <v>2108.9381830086741</v>
      </c>
      <c r="BX17" s="334">
        <f>'Sales Plan'!BX15</f>
        <v>2124.7552193812394</v>
      </c>
      <c r="BY17" s="334">
        <f>'Sales Plan'!BY15</f>
        <v>2140.690883526599</v>
      </c>
      <c r="BZ17" s="334">
        <f>'Sales Plan'!BZ15</f>
        <v>2156.7460651530487</v>
      </c>
      <c r="CA17" s="334">
        <f>'Sales Plan'!CA15</f>
        <v>2172.9216606416967</v>
      </c>
      <c r="CB17" s="334">
        <f>'Sales Plan'!CB15</f>
        <v>2189.2185730965098</v>
      </c>
      <c r="CC17" s="334">
        <f>'Sales Plan'!CC15</f>
        <v>2205.6377123947336</v>
      </c>
      <c r="CD17" s="334">
        <f>'Sales Plan'!CD15</f>
        <v>2222.1799952376941</v>
      </c>
      <c r="CE17" s="334">
        <f>'Sales Plan'!CE15</f>
        <v>2238.8463452019769</v>
      </c>
      <c r="CF17" s="334">
        <f>'Sales Plan'!CF15</f>
        <v>2255.6376927909919</v>
      </c>
      <c r="CG17" s="297"/>
      <c r="CH17" s="297"/>
      <c r="CI17" s="297"/>
      <c r="CJ17" s="297"/>
    </row>
    <row r="18" spans="1:88" s="260" customFormat="1" x14ac:dyDescent="0.15">
      <c r="A18" s="3"/>
      <c r="B18" s="263" t="str">
        <f>'Sales Plan'!A16</f>
        <v>L</v>
      </c>
      <c r="C18" s="6" t="str">
        <f>'Sales Plan'!B16</f>
        <v xml:space="preserve">Bra(i)nsynox </v>
      </c>
      <c r="D18" s="261" t="s">
        <v>54</v>
      </c>
      <c r="E18" s="334">
        <f>'Sales Plan'!E16</f>
        <v>10350</v>
      </c>
      <c r="F18" s="334">
        <f>'Sales Plan'!F16</f>
        <v>10427.625</v>
      </c>
      <c r="G18" s="334">
        <f>'Sales Plan'!G16</f>
        <v>10505.8321875</v>
      </c>
      <c r="H18" s="334">
        <f>'Sales Plan'!H16</f>
        <v>10584.625928906251</v>
      </c>
      <c r="I18" s="334">
        <f>'Sales Plan'!I16</f>
        <v>10664.010623373048</v>
      </c>
      <c r="J18" s="334">
        <f>'Sales Plan'!J16</f>
        <v>10743.990703048346</v>
      </c>
      <c r="K18" s="334">
        <f>'Sales Plan'!K16</f>
        <v>10824.570633321209</v>
      </c>
      <c r="L18" s="334">
        <f>'Sales Plan'!L16</f>
        <v>10905.75491307112</v>
      </c>
      <c r="M18" s="334">
        <f>'Sales Plan'!M16</f>
        <v>10987.548074919154</v>
      </c>
      <c r="N18" s="334">
        <f>'Sales Plan'!N16</f>
        <v>11069.954685481049</v>
      </c>
      <c r="O18" s="334">
        <f>'Sales Plan'!O16</f>
        <v>11152.979345622158</v>
      </c>
      <c r="P18" s="334">
        <f>'Sales Plan'!P16</f>
        <v>11236.626690714325</v>
      </c>
      <c r="Q18" s="334">
        <f>'Sales Plan'!Q16</f>
        <v>11320.901390894684</v>
      </c>
      <c r="R18" s="334">
        <f>'Sales Plan'!R16</f>
        <v>11405.808151326395</v>
      </c>
      <c r="S18" s="334">
        <f>'Sales Plan'!S16</f>
        <v>11491.351712461345</v>
      </c>
      <c r="T18" s="334">
        <f>'Sales Plan'!T16</f>
        <v>11577.536850304805</v>
      </c>
      <c r="U18" s="334">
        <f>'Sales Plan'!U16</f>
        <v>11664.368376682092</v>
      </c>
      <c r="V18" s="334">
        <f>'Sales Plan'!V16</f>
        <v>11751.851139507209</v>
      </c>
      <c r="W18" s="334">
        <f>'Sales Plan'!W16</f>
        <v>11839.990023053513</v>
      </c>
      <c r="X18" s="334">
        <f>'Sales Plan'!X16</f>
        <v>11928.789948226415</v>
      </c>
      <c r="Y18" s="334">
        <f>'Sales Plan'!Y16</f>
        <v>12018.255872838114</v>
      </c>
      <c r="Z18" s="334">
        <f>'Sales Plan'!Z16</f>
        <v>12108.3927918844</v>
      </c>
      <c r="AA18" s="334">
        <f>'Sales Plan'!AA16</f>
        <v>12199.205737823533</v>
      </c>
      <c r="AB18" s="334">
        <f>'Sales Plan'!AB16</f>
        <v>12290.69978085721</v>
      </c>
      <c r="AC18" s="334">
        <f>'Sales Plan'!AC16</f>
        <v>12382.88002921364</v>
      </c>
      <c r="AD18" s="334">
        <f>'Sales Plan'!AD16</f>
        <v>12475.751629432743</v>
      </c>
      <c r="AE18" s="334">
        <f>'Sales Plan'!AE16</f>
        <v>12569.319766653489</v>
      </c>
      <c r="AF18" s="334">
        <f>'Sales Plan'!AF16</f>
        <v>12663.589664903391</v>
      </c>
      <c r="AG18" s="334">
        <f>'Sales Plan'!AG16</f>
        <v>12758.566587390167</v>
      </c>
      <c r="AH18" s="334">
        <f>'Sales Plan'!AH16</f>
        <v>12854.255836795593</v>
      </c>
      <c r="AI18" s="334">
        <f>'Sales Plan'!AI16</f>
        <v>12950.66275557156</v>
      </c>
      <c r="AJ18" s="334">
        <f>'Sales Plan'!AJ16</f>
        <v>13047.792726238347</v>
      </c>
      <c r="AK18" s="334">
        <f>'Sales Plan'!AK16</f>
        <v>13145.651171685136</v>
      </c>
      <c r="AL18" s="334">
        <f>'Sales Plan'!AL16</f>
        <v>13244.243555472776</v>
      </c>
      <c r="AM18" s="334">
        <f>'Sales Plan'!AM16</f>
        <v>13343.575382138823</v>
      </c>
      <c r="AN18" s="334">
        <f>'Sales Plan'!AN16</f>
        <v>13443.652197504865</v>
      </c>
      <c r="AO18" s="334">
        <f>'Sales Plan'!AO16</f>
        <v>13544.479588986153</v>
      </c>
      <c r="AP18" s="334">
        <f>'Sales Plan'!AP16</f>
        <v>13646.063185903549</v>
      </c>
      <c r="AQ18" s="334">
        <f>'Sales Plan'!AQ16</f>
        <v>13748.408659797828</v>
      </c>
      <c r="AR18" s="334">
        <f>'Sales Plan'!AR16</f>
        <v>13851.521724746312</v>
      </c>
      <c r="AS18" s="334">
        <f>'Sales Plan'!AS16</f>
        <v>13955.40813768191</v>
      </c>
      <c r="AT18" s="334">
        <f>'Sales Plan'!AT16</f>
        <v>14060.073698714526</v>
      </c>
      <c r="AU18" s="334">
        <f>'Sales Plan'!AU16</f>
        <v>14165.524251454886</v>
      </c>
      <c r="AV18" s="334">
        <f>'Sales Plan'!AV16</f>
        <v>14271.765683340798</v>
      </c>
      <c r="AW18" s="334">
        <f>'Sales Plan'!AW16</f>
        <v>14378.803925965854</v>
      </c>
      <c r="AX18" s="334">
        <f>'Sales Plan'!AX16</f>
        <v>14486.644955410598</v>
      </c>
      <c r="AY18" s="334">
        <f>'Sales Plan'!AY16</f>
        <v>14595.294792576178</v>
      </c>
      <c r="AZ18" s="334">
        <f>'Sales Plan'!AZ16</f>
        <v>14704.759503520501</v>
      </c>
      <c r="BA18" s="334">
        <f>'Sales Plan'!BA16</f>
        <v>14815.045199796907</v>
      </c>
      <c r="BB18" s="334">
        <f>'Sales Plan'!BB16</f>
        <v>14926.158038795384</v>
      </c>
      <c r="BC18" s="334">
        <f>'Sales Plan'!BC16</f>
        <v>15038.10422408635</v>
      </c>
      <c r="BD18" s="334">
        <f>'Sales Plan'!BD16</f>
        <v>15150.890005766998</v>
      </c>
      <c r="BE18" s="334">
        <f>'Sales Plan'!BE16</f>
        <v>15264.521680810252</v>
      </c>
      <c r="BF18" s="334">
        <f>'Sales Plan'!BF16</f>
        <v>15379.00559341633</v>
      </c>
      <c r="BG18" s="334">
        <f>'Sales Plan'!BG16</f>
        <v>15494.348135366954</v>
      </c>
      <c r="BH18" s="334">
        <f>'Sales Plan'!BH16</f>
        <v>15610.555746382208</v>
      </c>
      <c r="BI18" s="334">
        <f>'Sales Plan'!BI16</f>
        <v>15727.634914480075</v>
      </c>
      <c r="BJ18" s="334">
        <f>'Sales Plan'!BJ16</f>
        <v>15845.592176338676</v>
      </c>
      <c r="BK18" s="334">
        <f>'Sales Plan'!BK16</f>
        <v>15964.434117661216</v>
      </c>
      <c r="BL18" s="334">
        <f>'Sales Plan'!BL16</f>
        <v>16084.167373543676</v>
      </c>
      <c r="BM18" s="334">
        <f>'Sales Plan'!BM16</f>
        <v>16204.798628845254</v>
      </c>
      <c r="BN18" s="334">
        <f>'Sales Plan'!BN16</f>
        <v>16326.334618561594</v>
      </c>
      <c r="BO18" s="334">
        <f>'Sales Plan'!BO16</f>
        <v>16448.782128200808</v>
      </c>
      <c r="BP18" s="334">
        <f>'Sales Plan'!BP16</f>
        <v>16572.147994162315</v>
      </c>
      <c r="BQ18" s="334">
        <f>'Sales Plan'!BQ16</f>
        <v>16696.439104118534</v>
      </c>
      <c r="BR18" s="334">
        <f>'Sales Plan'!BR16</f>
        <v>16821.662397399425</v>
      </c>
      <c r="BS18" s="334">
        <f>'Sales Plan'!BS16</f>
        <v>16947.82486537992</v>
      </c>
      <c r="BT18" s="334">
        <f>'Sales Plan'!BT16</f>
        <v>17074.933551870272</v>
      </c>
      <c r="BU18" s="334">
        <f>'Sales Plan'!BU16</f>
        <v>17202.995553509299</v>
      </c>
      <c r="BV18" s="334">
        <f>'Sales Plan'!BV16</f>
        <v>17332.01802016062</v>
      </c>
      <c r="BW18" s="334">
        <f>'Sales Plan'!BW16</f>
        <v>17462.008155311825</v>
      </c>
      <c r="BX18" s="334">
        <f>'Sales Plan'!BX16</f>
        <v>17592.973216476665</v>
      </c>
      <c r="BY18" s="334">
        <f>'Sales Plan'!BY16</f>
        <v>17724.920515600239</v>
      </c>
      <c r="BZ18" s="334">
        <f>'Sales Plan'!BZ16</f>
        <v>17857.85741946724</v>
      </c>
      <c r="CA18" s="334">
        <f>'Sales Plan'!CA16</f>
        <v>17991.791350113246</v>
      </c>
      <c r="CB18" s="334">
        <f>'Sales Plan'!CB16</f>
        <v>18126.729785239098</v>
      </c>
      <c r="CC18" s="334">
        <f>'Sales Plan'!CC16</f>
        <v>18262.680258628392</v>
      </c>
      <c r="CD18" s="334">
        <f>'Sales Plan'!CD16</f>
        <v>18399.650360568106</v>
      </c>
      <c r="CE18" s="334">
        <f>'Sales Plan'!CE16</f>
        <v>18537.647738272368</v>
      </c>
      <c r="CF18" s="334">
        <f>'Sales Plan'!CF16</f>
        <v>18676.68009630941</v>
      </c>
      <c r="CG18" s="297"/>
      <c r="CH18" s="297"/>
      <c r="CI18" s="297"/>
      <c r="CJ18" s="297"/>
    </row>
    <row r="19" spans="1:88" s="260" customFormat="1" x14ac:dyDescent="0.15">
      <c r="A19" s="3"/>
      <c r="B19" s="263" t="str">
        <f>'Sales Plan'!A17</f>
        <v>SQFT</v>
      </c>
      <c r="C19" s="6" t="str">
        <f>'Sales Plan'!B17</f>
        <v>Blue-Green Algae</v>
      </c>
      <c r="D19" s="261" t="s">
        <v>54</v>
      </c>
      <c r="E19" s="334">
        <f>'Sales Plan'!E17</f>
        <v>500</v>
      </c>
      <c r="F19" s="334">
        <f>'Sales Plan'!F17</f>
        <v>503.75000000000006</v>
      </c>
      <c r="G19" s="334">
        <f>'Sales Plan'!G17</f>
        <v>507.5281250000001</v>
      </c>
      <c r="H19" s="334">
        <f>'Sales Plan'!H17</f>
        <v>511.33458593750015</v>
      </c>
      <c r="I19" s="334">
        <f>'Sales Plan'!I17</f>
        <v>515.16959533203146</v>
      </c>
      <c r="J19" s="334">
        <f>'Sales Plan'!J17</f>
        <v>519.03336729702175</v>
      </c>
      <c r="K19" s="334">
        <f>'Sales Plan'!K17</f>
        <v>522.92611755174948</v>
      </c>
      <c r="L19" s="334">
        <f>'Sales Plan'!L17</f>
        <v>526.84806343338767</v>
      </c>
      <c r="M19" s="334">
        <f>'Sales Plan'!M17</f>
        <v>530.79942390913811</v>
      </c>
      <c r="N19" s="334">
        <f>'Sales Plan'!N17</f>
        <v>534.78041958845665</v>
      </c>
      <c r="O19" s="334">
        <f>'Sales Plan'!O17</f>
        <v>538.79127273537006</v>
      </c>
      <c r="P19" s="334">
        <f>'Sales Plan'!P17</f>
        <v>542.83220728088531</v>
      </c>
      <c r="Q19" s="334">
        <f>'Sales Plan'!Q17</f>
        <v>546.90344883549199</v>
      </c>
      <c r="R19" s="334">
        <f>'Sales Plan'!R17</f>
        <v>551.00522470175827</v>
      </c>
      <c r="S19" s="334">
        <f>'Sales Plan'!S17</f>
        <v>555.13776388702149</v>
      </c>
      <c r="T19" s="334">
        <f>'Sales Plan'!T17</f>
        <v>559.30129711617417</v>
      </c>
      <c r="U19" s="334">
        <f>'Sales Plan'!U17</f>
        <v>563.49605684454548</v>
      </c>
      <c r="V19" s="334">
        <f>'Sales Plan'!V17</f>
        <v>567.72227727087966</v>
      </c>
      <c r="W19" s="334">
        <f>'Sales Plan'!W17</f>
        <v>571.98019435041124</v>
      </c>
      <c r="X19" s="334">
        <f>'Sales Plan'!X17</f>
        <v>576.27004580803941</v>
      </c>
      <c r="Y19" s="334">
        <f>'Sales Plan'!Y17</f>
        <v>580.59207115159973</v>
      </c>
      <c r="Z19" s="334">
        <f>'Sales Plan'!Z17</f>
        <v>584.94651168523671</v>
      </c>
      <c r="AA19" s="334">
        <f>'Sales Plan'!AA17</f>
        <v>589.33361052287603</v>
      </c>
      <c r="AB19" s="334">
        <f>'Sales Plan'!AB17</f>
        <v>593.75361260179761</v>
      </c>
      <c r="AC19" s="334">
        <f>'Sales Plan'!AC17</f>
        <v>598.2067646963111</v>
      </c>
      <c r="AD19" s="334">
        <f>'Sales Plan'!AD17</f>
        <v>602.69331543153351</v>
      </c>
      <c r="AE19" s="334">
        <f>'Sales Plan'!AE17</f>
        <v>607.21351529727008</v>
      </c>
      <c r="AF19" s="334">
        <f>'Sales Plan'!AF17</f>
        <v>611.76761666199968</v>
      </c>
      <c r="AG19" s="334">
        <f>'Sales Plan'!AG17</f>
        <v>616.35587378696471</v>
      </c>
      <c r="AH19" s="334">
        <f>'Sales Plan'!AH17</f>
        <v>620.97854284036703</v>
      </c>
      <c r="AI19" s="334">
        <f>'Sales Plan'!AI17</f>
        <v>625.6358819116698</v>
      </c>
      <c r="AJ19" s="334">
        <f>'Sales Plan'!AJ17</f>
        <v>630.32815102600739</v>
      </c>
      <c r="AK19" s="334">
        <f>'Sales Plan'!AK17</f>
        <v>635.0556121587025</v>
      </c>
      <c r="AL19" s="334">
        <f>'Sales Plan'!AL17</f>
        <v>639.81852924989278</v>
      </c>
      <c r="AM19" s="334">
        <f>'Sales Plan'!AM17</f>
        <v>644.617168219267</v>
      </c>
      <c r="AN19" s="334">
        <f>'Sales Plan'!AN17</f>
        <v>649.45179698091158</v>
      </c>
      <c r="AO19" s="334">
        <f>'Sales Plan'!AO17</f>
        <v>654.32268545826844</v>
      </c>
      <c r="AP19" s="334">
        <f>'Sales Plan'!AP17</f>
        <v>659.23010559920544</v>
      </c>
      <c r="AQ19" s="334">
        <f>'Sales Plan'!AQ17</f>
        <v>664.17433139119953</v>
      </c>
      <c r="AR19" s="334">
        <f>'Sales Plan'!AR17</f>
        <v>669.15563887663359</v>
      </c>
      <c r="AS19" s="334">
        <f>'Sales Plan'!AS17</f>
        <v>674.17430616820843</v>
      </c>
      <c r="AT19" s="334">
        <f>'Sales Plan'!AT17</f>
        <v>679.23061346447003</v>
      </c>
      <c r="AU19" s="334">
        <f>'Sales Plan'!AU17</f>
        <v>684.32484306545359</v>
      </c>
      <c r="AV19" s="334">
        <f>'Sales Plan'!AV17</f>
        <v>689.45727938844459</v>
      </c>
      <c r="AW19" s="334">
        <f>'Sales Plan'!AW17</f>
        <v>694.62820898385792</v>
      </c>
      <c r="AX19" s="334">
        <f>'Sales Plan'!AX17</f>
        <v>699.83792055123695</v>
      </c>
      <c r="AY19" s="334">
        <f>'Sales Plan'!AY17</f>
        <v>705.08670495537126</v>
      </c>
      <c r="AZ19" s="334">
        <f>'Sales Plan'!AZ17</f>
        <v>710.37485524253657</v>
      </c>
      <c r="BA19" s="334">
        <f>'Sales Plan'!BA17</f>
        <v>715.70266665685563</v>
      </c>
      <c r="BB19" s="334">
        <f>'Sales Plan'!BB17</f>
        <v>721.07043665678214</v>
      </c>
      <c r="BC19" s="334">
        <f>'Sales Plan'!BC17</f>
        <v>726.478464931708</v>
      </c>
      <c r="BD19" s="334">
        <f>'Sales Plan'!BD17</f>
        <v>731.92705341869589</v>
      </c>
      <c r="BE19" s="334">
        <f>'Sales Plan'!BE17</f>
        <v>737.41650631933612</v>
      </c>
      <c r="BF19" s="334">
        <f>'Sales Plan'!BF17</f>
        <v>742.94713011673116</v>
      </c>
      <c r="BG19" s="334">
        <f>'Sales Plan'!BG17</f>
        <v>748.51923359260672</v>
      </c>
      <c r="BH19" s="334">
        <f>'Sales Plan'!BH17</f>
        <v>754.13312784455127</v>
      </c>
      <c r="BI19" s="334">
        <f>'Sales Plan'!BI17</f>
        <v>759.7891263033855</v>
      </c>
      <c r="BJ19" s="334">
        <f>'Sales Plan'!BJ17</f>
        <v>765.48754475066096</v>
      </c>
      <c r="BK19" s="334">
        <f>'Sales Plan'!BK17</f>
        <v>771.22870133629101</v>
      </c>
      <c r="BL19" s="334">
        <f>'Sales Plan'!BL17</f>
        <v>777.01291659631329</v>
      </c>
      <c r="BM19" s="334">
        <f>'Sales Plan'!BM17</f>
        <v>782.84051347078571</v>
      </c>
      <c r="BN19" s="334">
        <f>'Sales Plan'!BN17</f>
        <v>788.71181732181662</v>
      </c>
      <c r="BO19" s="334">
        <f>'Sales Plan'!BO17</f>
        <v>794.62715595173029</v>
      </c>
      <c r="BP19" s="334">
        <f>'Sales Plan'!BP17</f>
        <v>800.58685962136826</v>
      </c>
      <c r="BQ19" s="334">
        <f>'Sales Plan'!BQ17</f>
        <v>806.59126106852852</v>
      </c>
      <c r="BR19" s="334">
        <f>'Sales Plan'!BR17</f>
        <v>812.64069552654257</v>
      </c>
      <c r="BS19" s="334">
        <f>'Sales Plan'!BS17</f>
        <v>818.73550074299169</v>
      </c>
      <c r="BT19" s="334">
        <f>'Sales Plan'!BT17</f>
        <v>824.87601699856418</v>
      </c>
      <c r="BU19" s="334">
        <f>'Sales Plan'!BU17</f>
        <v>831.06258712605347</v>
      </c>
      <c r="BV19" s="334">
        <f>'Sales Plan'!BV17</f>
        <v>837.29555652949898</v>
      </c>
      <c r="BW19" s="334">
        <f>'Sales Plan'!BW17</f>
        <v>843.57527320347026</v>
      </c>
      <c r="BX19" s="334">
        <f>'Sales Plan'!BX17</f>
        <v>849.9020877524963</v>
      </c>
      <c r="BY19" s="334">
        <f>'Sales Plan'!BY17</f>
        <v>856.27635341064013</v>
      </c>
      <c r="BZ19" s="334">
        <f>'Sales Plan'!BZ17</f>
        <v>862.69842606121995</v>
      </c>
      <c r="CA19" s="334">
        <f>'Sales Plan'!CA17</f>
        <v>869.16866425667911</v>
      </c>
      <c r="CB19" s="334">
        <f>'Sales Plan'!CB17</f>
        <v>875.6874292386043</v>
      </c>
      <c r="CC19" s="334">
        <f>'Sales Plan'!CC17</f>
        <v>882.25508495789393</v>
      </c>
      <c r="CD19" s="334">
        <f>'Sales Plan'!CD17</f>
        <v>888.8719980950782</v>
      </c>
      <c r="CE19" s="334">
        <f>'Sales Plan'!CE17</f>
        <v>895.53853808079134</v>
      </c>
      <c r="CF19" s="334">
        <f>'Sales Plan'!CF17</f>
        <v>902.25507711639739</v>
      </c>
      <c r="CG19" s="294"/>
      <c r="CH19" s="294"/>
      <c r="CI19" s="294"/>
      <c r="CJ19" s="294"/>
    </row>
    <row r="20" spans="1:88" s="260" customFormat="1" x14ac:dyDescent="0.15">
      <c r="A20" s="3"/>
      <c r="B20" s="263" t="str">
        <f>'Sales Plan'!A18</f>
        <v>SQFT</v>
      </c>
      <c r="C20" s="6" t="str">
        <f>'Sales Plan'!B18</f>
        <v>Toxic Soil</v>
      </c>
      <c r="D20" s="261" t="s">
        <v>54</v>
      </c>
      <c r="E20" s="334">
        <f>'Sales Plan'!E18</f>
        <v>500</v>
      </c>
      <c r="F20" s="334">
        <f>'Sales Plan'!F18</f>
        <v>503.75000000000006</v>
      </c>
      <c r="G20" s="334">
        <f>'Sales Plan'!G18</f>
        <v>507.5281250000001</v>
      </c>
      <c r="H20" s="334">
        <f>'Sales Plan'!H18</f>
        <v>511.33458593750015</v>
      </c>
      <c r="I20" s="334">
        <f>'Sales Plan'!I18</f>
        <v>515.16959533203146</v>
      </c>
      <c r="J20" s="334">
        <f>'Sales Plan'!J18</f>
        <v>519.03336729702175</v>
      </c>
      <c r="K20" s="334">
        <f>'Sales Plan'!K18</f>
        <v>522.92611755174948</v>
      </c>
      <c r="L20" s="334">
        <f>'Sales Plan'!L18</f>
        <v>526.84806343338767</v>
      </c>
      <c r="M20" s="334">
        <f>'Sales Plan'!M18</f>
        <v>530.79942390913811</v>
      </c>
      <c r="N20" s="334">
        <f>'Sales Plan'!N18</f>
        <v>534.78041958845665</v>
      </c>
      <c r="O20" s="334">
        <f>'Sales Plan'!O18</f>
        <v>538.79127273537006</v>
      </c>
      <c r="P20" s="334">
        <f>'Sales Plan'!P18</f>
        <v>542.83220728088531</v>
      </c>
      <c r="Q20" s="334">
        <f>'Sales Plan'!Q18</f>
        <v>546.90344883549199</v>
      </c>
      <c r="R20" s="334">
        <f>'Sales Plan'!R18</f>
        <v>551.00522470175827</v>
      </c>
      <c r="S20" s="334">
        <f>'Sales Plan'!S18</f>
        <v>555.13776388702149</v>
      </c>
      <c r="T20" s="334">
        <f>'Sales Plan'!T18</f>
        <v>559.30129711617417</v>
      </c>
      <c r="U20" s="334">
        <f>'Sales Plan'!U18</f>
        <v>563.49605684454548</v>
      </c>
      <c r="V20" s="334">
        <f>'Sales Plan'!V18</f>
        <v>567.72227727087966</v>
      </c>
      <c r="W20" s="334">
        <f>'Sales Plan'!W18</f>
        <v>571.98019435041124</v>
      </c>
      <c r="X20" s="334">
        <f>'Sales Plan'!X18</f>
        <v>576.27004580803941</v>
      </c>
      <c r="Y20" s="334">
        <f>'Sales Plan'!Y18</f>
        <v>580.59207115159973</v>
      </c>
      <c r="Z20" s="334">
        <f>'Sales Plan'!Z18</f>
        <v>584.94651168523671</v>
      </c>
      <c r="AA20" s="334">
        <f>'Sales Plan'!AA18</f>
        <v>589.33361052287603</v>
      </c>
      <c r="AB20" s="334">
        <f>'Sales Plan'!AB18</f>
        <v>593.75361260179761</v>
      </c>
      <c r="AC20" s="334">
        <f>'Sales Plan'!AC18</f>
        <v>598.2067646963111</v>
      </c>
      <c r="AD20" s="334">
        <f>'Sales Plan'!AD18</f>
        <v>602.69331543153351</v>
      </c>
      <c r="AE20" s="334">
        <f>'Sales Plan'!AE18</f>
        <v>607.21351529727008</v>
      </c>
      <c r="AF20" s="334">
        <f>'Sales Plan'!AF18</f>
        <v>611.76761666199968</v>
      </c>
      <c r="AG20" s="334">
        <f>'Sales Plan'!AG18</f>
        <v>616.35587378696471</v>
      </c>
      <c r="AH20" s="334">
        <f>'Sales Plan'!AH18</f>
        <v>620.97854284036703</v>
      </c>
      <c r="AI20" s="334">
        <f>'Sales Plan'!AI18</f>
        <v>625.6358819116698</v>
      </c>
      <c r="AJ20" s="334">
        <f>'Sales Plan'!AJ18</f>
        <v>630.32815102600739</v>
      </c>
      <c r="AK20" s="334">
        <f>'Sales Plan'!AK18</f>
        <v>635.0556121587025</v>
      </c>
      <c r="AL20" s="334">
        <f>'Sales Plan'!AL18</f>
        <v>639.81852924989278</v>
      </c>
      <c r="AM20" s="334">
        <f>'Sales Plan'!AM18</f>
        <v>644.617168219267</v>
      </c>
      <c r="AN20" s="334">
        <f>'Sales Plan'!AN18</f>
        <v>649.45179698091158</v>
      </c>
      <c r="AO20" s="334">
        <f>'Sales Plan'!AO18</f>
        <v>654.32268545826844</v>
      </c>
      <c r="AP20" s="334">
        <f>'Sales Plan'!AP18</f>
        <v>659.23010559920544</v>
      </c>
      <c r="AQ20" s="334">
        <f>'Sales Plan'!AQ18</f>
        <v>664.17433139119953</v>
      </c>
      <c r="AR20" s="334">
        <f>'Sales Plan'!AR18</f>
        <v>669.15563887663359</v>
      </c>
      <c r="AS20" s="334">
        <f>'Sales Plan'!AS18</f>
        <v>674.17430616820843</v>
      </c>
      <c r="AT20" s="334">
        <f>'Sales Plan'!AT18</f>
        <v>679.23061346447003</v>
      </c>
      <c r="AU20" s="334">
        <f>'Sales Plan'!AU18</f>
        <v>684.32484306545359</v>
      </c>
      <c r="AV20" s="334">
        <f>'Sales Plan'!AV18</f>
        <v>689.45727938844459</v>
      </c>
      <c r="AW20" s="334">
        <f>'Sales Plan'!AW18</f>
        <v>694.62820898385792</v>
      </c>
      <c r="AX20" s="334">
        <f>'Sales Plan'!AX18</f>
        <v>699.83792055123695</v>
      </c>
      <c r="AY20" s="334">
        <f>'Sales Plan'!AY18</f>
        <v>705.08670495537126</v>
      </c>
      <c r="AZ20" s="334">
        <f>'Sales Plan'!AZ18</f>
        <v>710.37485524253657</v>
      </c>
      <c r="BA20" s="334">
        <f>'Sales Plan'!BA18</f>
        <v>715.70266665685563</v>
      </c>
      <c r="BB20" s="334">
        <f>'Sales Plan'!BB18</f>
        <v>721.07043665678214</v>
      </c>
      <c r="BC20" s="334">
        <f>'Sales Plan'!BC18</f>
        <v>726.478464931708</v>
      </c>
      <c r="BD20" s="334">
        <f>'Sales Plan'!BD18</f>
        <v>731.92705341869589</v>
      </c>
      <c r="BE20" s="334">
        <f>'Sales Plan'!BE18</f>
        <v>737.41650631933612</v>
      </c>
      <c r="BF20" s="334">
        <f>'Sales Plan'!BF18</f>
        <v>742.94713011673116</v>
      </c>
      <c r="BG20" s="334">
        <f>'Sales Plan'!BG18</f>
        <v>748.51923359260672</v>
      </c>
      <c r="BH20" s="334">
        <f>'Sales Plan'!BH18</f>
        <v>754.13312784455127</v>
      </c>
      <c r="BI20" s="334">
        <f>'Sales Plan'!BI18</f>
        <v>759.7891263033855</v>
      </c>
      <c r="BJ20" s="334">
        <f>'Sales Plan'!BJ18</f>
        <v>765.48754475066096</v>
      </c>
      <c r="BK20" s="334">
        <f>'Sales Plan'!BK18</f>
        <v>771.22870133629101</v>
      </c>
      <c r="BL20" s="334">
        <f>'Sales Plan'!BL18</f>
        <v>777.01291659631329</v>
      </c>
      <c r="BM20" s="334">
        <f>'Sales Plan'!BM18</f>
        <v>782.84051347078571</v>
      </c>
      <c r="BN20" s="334">
        <f>'Sales Plan'!BN18</f>
        <v>788.71181732181662</v>
      </c>
      <c r="BO20" s="334">
        <f>'Sales Plan'!BO18</f>
        <v>794.62715595173029</v>
      </c>
      <c r="BP20" s="334">
        <f>'Sales Plan'!BP18</f>
        <v>800.58685962136826</v>
      </c>
      <c r="BQ20" s="334">
        <f>'Sales Plan'!BQ18</f>
        <v>806.59126106852852</v>
      </c>
      <c r="BR20" s="334">
        <f>'Sales Plan'!BR18</f>
        <v>812.64069552654257</v>
      </c>
      <c r="BS20" s="334">
        <f>'Sales Plan'!BS18</f>
        <v>818.73550074299169</v>
      </c>
      <c r="BT20" s="334">
        <f>'Sales Plan'!BT18</f>
        <v>824.87601699856418</v>
      </c>
      <c r="BU20" s="334">
        <f>'Sales Plan'!BU18</f>
        <v>831.06258712605347</v>
      </c>
      <c r="BV20" s="334">
        <f>'Sales Plan'!BV18</f>
        <v>837.29555652949898</v>
      </c>
      <c r="BW20" s="334">
        <f>'Sales Plan'!BW18</f>
        <v>843.57527320347026</v>
      </c>
      <c r="BX20" s="334">
        <f>'Sales Plan'!BX18</f>
        <v>849.9020877524963</v>
      </c>
      <c r="BY20" s="334">
        <f>'Sales Plan'!BY18</f>
        <v>856.27635341064013</v>
      </c>
      <c r="BZ20" s="334">
        <f>'Sales Plan'!BZ18</f>
        <v>862.69842606121995</v>
      </c>
      <c r="CA20" s="334">
        <f>'Sales Plan'!CA18</f>
        <v>869.16866425667911</v>
      </c>
      <c r="CB20" s="334">
        <f>'Sales Plan'!CB18</f>
        <v>875.6874292386043</v>
      </c>
      <c r="CC20" s="334">
        <f>'Sales Plan'!CC18</f>
        <v>882.25508495789393</v>
      </c>
      <c r="CD20" s="334">
        <f>'Sales Plan'!CD18</f>
        <v>888.8719980950782</v>
      </c>
      <c r="CE20" s="334">
        <f>'Sales Plan'!CE18</f>
        <v>895.53853808079134</v>
      </c>
      <c r="CF20" s="334">
        <f>'Sales Plan'!CF18</f>
        <v>902.25507711639739</v>
      </c>
      <c r="CG20" s="294"/>
      <c r="CH20" s="294"/>
      <c r="CI20" s="294"/>
      <c r="CJ20" s="294"/>
    </row>
    <row r="21" spans="1:88" s="260" customFormat="1" x14ac:dyDescent="0.15">
      <c r="A21" s="3"/>
      <c r="B21" s="263" t="str">
        <f>'Sales Plan'!A19</f>
        <v>SQFT</v>
      </c>
      <c r="C21" s="6" t="str">
        <f>'Sales Plan'!B19</f>
        <v>Plant disease</v>
      </c>
      <c r="D21" s="261" t="s">
        <v>54</v>
      </c>
      <c r="E21" s="334">
        <f>'Sales Plan'!E19</f>
        <v>500</v>
      </c>
      <c r="F21" s="334">
        <f>'Sales Plan'!F19</f>
        <v>503.75000000000006</v>
      </c>
      <c r="G21" s="334">
        <f>'Sales Plan'!G19</f>
        <v>507.5281250000001</v>
      </c>
      <c r="H21" s="334">
        <f>'Sales Plan'!H19</f>
        <v>511.33458593750015</v>
      </c>
      <c r="I21" s="334">
        <f>'Sales Plan'!I19</f>
        <v>515.16959533203146</v>
      </c>
      <c r="J21" s="334">
        <f>'Sales Plan'!J19</f>
        <v>519.03336729702175</v>
      </c>
      <c r="K21" s="334">
        <f>'Sales Plan'!K19</f>
        <v>522.92611755174948</v>
      </c>
      <c r="L21" s="334">
        <f>'Sales Plan'!L19</f>
        <v>526.84806343338767</v>
      </c>
      <c r="M21" s="334">
        <f>'Sales Plan'!M19</f>
        <v>530.79942390913811</v>
      </c>
      <c r="N21" s="334">
        <f>'Sales Plan'!N19</f>
        <v>534.78041958845665</v>
      </c>
      <c r="O21" s="334">
        <f>'Sales Plan'!O19</f>
        <v>538.79127273537006</v>
      </c>
      <c r="P21" s="334">
        <f>'Sales Plan'!P19</f>
        <v>542.83220728088531</v>
      </c>
      <c r="Q21" s="334">
        <f>'Sales Plan'!Q19</f>
        <v>546.90344883549199</v>
      </c>
      <c r="R21" s="334">
        <f>'Sales Plan'!R19</f>
        <v>551.00522470175827</v>
      </c>
      <c r="S21" s="334">
        <f>'Sales Plan'!S19</f>
        <v>555.13776388702149</v>
      </c>
      <c r="T21" s="334">
        <f>'Sales Plan'!T19</f>
        <v>559.30129711617417</v>
      </c>
      <c r="U21" s="334">
        <f>'Sales Plan'!U19</f>
        <v>563.49605684454548</v>
      </c>
      <c r="V21" s="334">
        <f>'Sales Plan'!V19</f>
        <v>567.72227727087966</v>
      </c>
      <c r="W21" s="334">
        <f>'Sales Plan'!W19</f>
        <v>571.98019435041124</v>
      </c>
      <c r="X21" s="334">
        <f>'Sales Plan'!X19</f>
        <v>576.27004580803941</v>
      </c>
      <c r="Y21" s="334">
        <f>'Sales Plan'!Y19</f>
        <v>580.59207115159973</v>
      </c>
      <c r="Z21" s="334">
        <f>'Sales Plan'!Z19</f>
        <v>584.94651168523671</v>
      </c>
      <c r="AA21" s="334">
        <f>'Sales Plan'!AA19</f>
        <v>589.33361052287603</v>
      </c>
      <c r="AB21" s="334">
        <f>'Sales Plan'!AB19</f>
        <v>593.75361260179761</v>
      </c>
      <c r="AC21" s="334">
        <f>'Sales Plan'!AC19</f>
        <v>598.2067646963111</v>
      </c>
      <c r="AD21" s="334">
        <f>'Sales Plan'!AD19</f>
        <v>602.69331543153351</v>
      </c>
      <c r="AE21" s="334">
        <f>'Sales Plan'!AE19</f>
        <v>607.21351529727008</v>
      </c>
      <c r="AF21" s="334">
        <f>'Sales Plan'!AF19</f>
        <v>611.76761666199968</v>
      </c>
      <c r="AG21" s="334">
        <f>'Sales Plan'!AG19</f>
        <v>616.35587378696471</v>
      </c>
      <c r="AH21" s="334">
        <f>'Sales Plan'!AH19</f>
        <v>620.97854284036703</v>
      </c>
      <c r="AI21" s="334">
        <f>'Sales Plan'!AI19</f>
        <v>625.6358819116698</v>
      </c>
      <c r="AJ21" s="334">
        <f>'Sales Plan'!AJ19</f>
        <v>630.32815102600739</v>
      </c>
      <c r="AK21" s="334">
        <f>'Sales Plan'!AK19</f>
        <v>635.0556121587025</v>
      </c>
      <c r="AL21" s="334">
        <f>'Sales Plan'!AL19</f>
        <v>639.81852924989278</v>
      </c>
      <c r="AM21" s="334">
        <f>'Sales Plan'!AM19</f>
        <v>644.617168219267</v>
      </c>
      <c r="AN21" s="334">
        <f>'Sales Plan'!AN19</f>
        <v>649.45179698091158</v>
      </c>
      <c r="AO21" s="334">
        <f>'Sales Plan'!AO19</f>
        <v>654.32268545826844</v>
      </c>
      <c r="AP21" s="334">
        <f>'Sales Plan'!AP19</f>
        <v>659.23010559920544</v>
      </c>
      <c r="AQ21" s="334">
        <f>'Sales Plan'!AQ19</f>
        <v>664.17433139119953</v>
      </c>
      <c r="AR21" s="334">
        <f>'Sales Plan'!AR19</f>
        <v>669.15563887663359</v>
      </c>
      <c r="AS21" s="334">
        <f>'Sales Plan'!AS19</f>
        <v>674.17430616820843</v>
      </c>
      <c r="AT21" s="334">
        <f>'Sales Plan'!AT19</f>
        <v>679.23061346447003</v>
      </c>
      <c r="AU21" s="334">
        <f>'Sales Plan'!AU19</f>
        <v>684.32484306545359</v>
      </c>
      <c r="AV21" s="334">
        <f>'Sales Plan'!AV19</f>
        <v>689.45727938844459</v>
      </c>
      <c r="AW21" s="334">
        <f>'Sales Plan'!AW19</f>
        <v>694.62820898385792</v>
      </c>
      <c r="AX21" s="334">
        <f>'Sales Plan'!AX19</f>
        <v>699.83792055123695</v>
      </c>
      <c r="AY21" s="334">
        <f>'Sales Plan'!AY19</f>
        <v>705.08670495537126</v>
      </c>
      <c r="AZ21" s="334">
        <f>'Sales Plan'!AZ19</f>
        <v>710.37485524253657</v>
      </c>
      <c r="BA21" s="334">
        <f>'Sales Plan'!BA19</f>
        <v>715.70266665685563</v>
      </c>
      <c r="BB21" s="334">
        <f>'Sales Plan'!BB19</f>
        <v>721.07043665678214</v>
      </c>
      <c r="BC21" s="334">
        <f>'Sales Plan'!BC19</f>
        <v>726.478464931708</v>
      </c>
      <c r="BD21" s="334">
        <f>'Sales Plan'!BD19</f>
        <v>731.92705341869589</v>
      </c>
      <c r="BE21" s="334">
        <f>'Sales Plan'!BE19</f>
        <v>737.41650631933612</v>
      </c>
      <c r="BF21" s="334">
        <f>'Sales Plan'!BF19</f>
        <v>742.94713011673116</v>
      </c>
      <c r="BG21" s="334">
        <f>'Sales Plan'!BG19</f>
        <v>748.51923359260672</v>
      </c>
      <c r="BH21" s="334">
        <f>'Sales Plan'!BH19</f>
        <v>754.13312784455127</v>
      </c>
      <c r="BI21" s="334">
        <f>'Sales Plan'!BI19</f>
        <v>759.7891263033855</v>
      </c>
      <c r="BJ21" s="334">
        <f>'Sales Plan'!BJ19</f>
        <v>765.48754475066096</v>
      </c>
      <c r="BK21" s="334">
        <f>'Sales Plan'!BK19</f>
        <v>771.22870133629101</v>
      </c>
      <c r="BL21" s="334">
        <f>'Sales Plan'!BL19</f>
        <v>777.01291659631329</v>
      </c>
      <c r="BM21" s="334">
        <f>'Sales Plan'!BM19</f>
        <v>782.84051347078571</v>
      </c>
      <c r="BN21" s="334">
        <f>'Sales Plan'!BN19</f>
        <v>788.71181732181662</v>
      </c>
      <c r="BO21" s="334">
        <f>'Sales Plan'!BO19</f>
        <v>794.62715595173029</v>
      </c>
      <c r="BP21" s="334">
        <f>'Sales Plan'!BP19</f>
        <v>800.58685962136826</v>
      </c>
      <c r="BQ21" s="334">
        <f>'Sales Plan'!BQ19</f>
        <v>806.59126106852852</v>
      </c>
      <c r="BR21" s="334">
        <f>'Sales Plan'!BR19</f>
        <v>812.64069552654257</v>
      </c>
      <c r="BS21" s="334">
        <f>'Sales Plan'!BS19</f>
        <v>818.73550074299169</v>
      </c>
      <c r="BT21" s="334">
        <f>'Sales Plan'!BT19</f>
        <v>824.87601699856418</v>
      </c>
      <c r="BU21" s="334">
        <f>'Sales Plan'!BU19</f>
        <v>831.06258712605347</v>
      </c>
      <c r="BV21" s="334">
        <f>'Sales Plan'!BV19</f>
        <v>837.29555652949898</v>
      </c>
      <c r="BW21" s="334">
        <f>'Sales Plan'!BW19</f>
        <v>843.57527320347026</v>
      </c>
      <c r="BX21" s="334">
        <f>'Sales Plan'!BX19</f>
        <v>849.9020877524963</v>
      </c>
      <c r="BY21" s="334">
        <f>'Sales Plan'!BY19</f>
        <v>856.27635341064013</v>
      </c>
      <c r="BZ21" s="334">
        <f>'Sales Plan'!BZ19</f>
        <v>862.69842606121995</v>
      </c>
      <c r="CA21" s="334">
        <f>'Sales Plan'!CA19</f>
        <v>869.16866425667911</v>
      </c>
      <c r="CB21" s="334">
        <f>'Sales Plan'!CB19</f>
        <v>875.6874292386043</v>
      </c>
      <c r="CC21" s="334">
        <f>'Sales Plan'!CC19</f>
        <v>882.25508495789393</v>
      </c>
      <c r="CD21" s="334">
        <f>'Sales Plan'!CD19</f>
        <v>888.8719980950782</v>
      </c>
      <c r="CE21" s="334">
        <f>'Sales Plan'!CE19</f>
        <v>895.53853808079134</v>
      </c>
      <c r="CF21" s="334">
        <f>'Sales Plan'!CF19</f>
        <v>902.25507711639739</v>
      </c>
      <c r="CG21" s="294"/>
      <c r="CH21" s="294"/>
      <c r="CI21" s="294"/>
      <c r="CJ21" s="294"/>
    </row>
    <row r="22" spans="1:88" s="260" customFormat="1" x14ac:dyDescent="0.15">
      <c r="A22" s="3"/>
      <c r="B22" s="263" t="str">
        <f>'Sales Plan'!A20</f>
        <v>SQFT</v>
      </c>
      <c r="C22" s="6" t="str">
        <f>'Sales Plan'!B20</f>
        <v>Oil Spill Cleanup</v>
      </c>
      <c r="D22" s="261" t="s">
        <v>54</v>
      </c>
      <c r="E22" s="334">
        <f>'Sales Plan'!E20</f>
        <v>500</v>
      </c>
      <c r="F22" s="334">
        <f>'Sales Plan'!F20</f>
        <v>503.75000000000006</v>
      </c>
      <c r="G22" s="334">
        <f>'Sales Plan'!G20</f>
        <v>507.5281250000001</v>
      </c>
      <c r="H22" s="334">
        <f>'Sales Plan'!H20</f>
        <v>511.33458593750015</v>
      </c>
      <c r="I22" s="334">
        <f>'Sales Plan'!I20</f>
        <v>515.16959533203146</v>
      </c>
      <c r="J22" s="334">
        <f>'Sales Plan'!J20</f>
        <v>519.03336729702175</v>
      </c>
      <c r="K22" s="334">
        <f>'Sales Plan'!K20</f>
        <v>522.92611755174948</v>
      </c>
      <c r="L22" s="334">
        <f>'Sales Plan'!L20</f>
        <v>526.84806343338767</v>
      </c>
      <c r="M22" s="334">
        <f>'Sales Plan'!M20</f>
        <v>530.79942390913811</v>
      </c>
      <c r="N22" s="334">
        <f>'Sales Plan'!N20</f>
        <v>534.78041958845665</v>
      </c>
      <c r="O22" s="334">
        <f>'Sales Plan'!O20</f>
        <v>538.79127273537006</v>
      </c>
      <c r="P22" s="334">
        <f>'Sales Plan'!P20</f>
        <v>542.83220728088531</v>
      </c>
      <c r="Q22" s="334">
        <f>'Sales Plan'!Q20</f>
        <v>546.90344883549199</v>
      </c>
      <c r="R22" s="334">
        <f>'Sales Plan'!R20</f>
        <v>551.00522470175827</v>
      </c>
      <c r="S22" s="334">
        <f>'Sales Plan'!S20</f>
        <v>555.13776388702149</v>
      </c>
      <c r="T22" s="334">
        <f>'Sales Plan'!T20</f>
        <v>559.30129711617417</v>
      </c>
      <c r="U22" s="334">
        <f>'Sales Plan'!U20</f>
        <v>563.49605684454548</v>
      </c>
      <c r="V22" s="334">
        <f>'Sales Plan'!V20</f>
        <v>567.72227727087966</v>
      </c>
      <c r="W22" s="334">
        <f>'Sales Plan'!W20</f>
        <v>571.98019435041124</v>
      </c>
      <c r="X22" s="334">
        <f>'Sales Plan'!X20</f>
        <v>576.27004580803941</v>
      </c>
      <c r="Y22" s="334">
        <f>'Sales Plan'!Y20</f>
        <v>580.59207115159973</v>
      </c>
      <c r="Z22" s="334">
        <f>'Sales Plan'!Z20</f>
        <v>584.94651168523671</v>
      </c>
      <c r="AA22" s="334">
        <f>'Sales Plan'!AA20</f>
        <v>589.33361052287603</v>
      </c>
      <c r="AB22" s="334">
        <f>'Sales Plan'!AB20</f>
        <v>593.75361260179761</v>
      </c>
      <c r="AC22" s="334">
        <f>'Sales Plan'!AC20</f>
        <v>598.2067646963111</v>
      </c>
      <c r="AD22" s="334">
        <f>'Sales Plan'!AD20</f>
        <v>602.69331543153351</v>
      </c>
      <c r="AE22" s="334">
        <f>'Sales Plan'!AE20</f>
        <v>607.21351529727008</v>
      </c>
      <c r="AF22" s="334">
        <f>'Sales Plan'!AF20</f>
        <v>611.76761666199968</v>
      </c>
      <c r="AG22" s="334">
        <f>'Sales Plan'!AG20</f>
        <v>616.35587378696471</v>
      </c>
      <c r="AH22" s="334">
        <f>'Sales Plan'!AH20</f>
        <v>620.97854284036703</v>
      </c>
      <c r="AI22" s="334">
        <f>'Sales Plan'!AI20</f>
        <v>625.6358819116698</v>
      </c>
      <c r="AJ22" s="334">
        <f>'Sales Plan'!AJ20</f>
        <v>630.32815102600739</v>
      </c>
      <c r="AK22" s="334">
        <f>'Sales Plan'!AK20</f>
        <v>635.0556121587025</v>
      </c>
      <c r="AL22" s="334">
        <f>'Sales Plan'!AL20</f>
        <v>639.81852924989278</v>
      </c>
      <c r="AM22" s="334">
        <f>'Sales Plan'!AM20</f>
        <v>644.617168219267</v>
      </c>
      <c r="AN22" s="334">
        <f>'Sales Plan'!AN20</f>
        <v>649.45179698091158</v>
      </c>
      <c r="AO22" s="334">
        <f>'Sales Plan'!AO20</f>
        <v>654.32268545826844</v>
      </c>
      <c r="AP22" s="334">
        <f>'Sales Plan'!AP20</f>
        <v>659.23010559920544</v>
      </c>
      <c r="AQ22" s="334">
        <f>'Sales Plan'!AQ20</f>
        <v>664.17433139119953</v>
      </c>
      <c r="AR22" s="334">
        <f>'Sales Plan'!AR20</f>
        <v>669.15563887663359</v>
      </c>
      <c r="AS22" s="334">
        <f>'Sales Plan'!AS20</f>
        <v>674.17430616820843</v>
      </c>
      <c r="AT22" s="334">
        <f>'Sales Plan'!AT20</f>
        <v>679.23061346447003</v>
      </c>
      <c r="AU22" s="334">
        <f>'Sales Plan'!AU20</f>
        <v>684.32484306545359</v>
      </c>
      <c r="AV22" s="334">
        <f>'Sales Plan'!AV20</f>
        <v>689.45727938844459</v>
      </c>
      <c r="AW22" s="334">
        <f>'Sales Plan'!AW20</f>
        <v>694.62820898385792</v>
      </c>
      <c r="AX22" s="334">
        <f>'Sales Plan'!AX20</f>
        <v>699.83792055123695</v>
      </c>
      <c r="AY22" s="334">
        <f>'Sales Plan'!AY20</f>
        <v>705.08670495537126</v>
      </c>
      <c r="AZ22" s="334">
        <f>'Sales Plan'!AZ20</f>
        <v>710.37485524253657</v>
      </c>
      <c r="BA22" s="334">
        <f>'Sales Plan'!BA20</f>
        <v>715.70266665685563</v>
      </c>
      <c r="BB22" s="334">
        <f>'Sales Plan'!BB20</f>
        <v>721.07043665678214</v>
      </c>
      <c r="BC22" s="334">
        <f>'Sales Plan'!BC20</f>
        <v>726.478464931708</v>
      </c>
      <c r="BD22" s="334">
        <f>'Sales Plan'!BD20</f>
        <v>731.92705341869589</v>
      </c>
      <c r="BE22" s="334">
        <f>'Sales Plan'!BE20</f>
        <v>737.41650631933612</v>
      </c>
      <c r="BF22" s="334">
        <f>'Sales Plan'!BF20</f>
        <v>742.94713011673116</v>
      </c>
      <c r="BG22" s="334">
        <f>'Sales Plan'!BG20</f>
        <v>748.51923359260672</v>
      </c>
      <c r="BH22" s="334">
        <f>'Sales Plan'!BH20</f>
        <v>754.13312784455127</v>
      </c>
      <c r="BI22" s="334">
        <f>'Sales Plan'!BI20</f>
        <v>759.7891263033855</v>
      </c>
      <c r="BJ22" s="334">
        <f>'Sales Plan'!BJ20</f>
        <v>765.48754475066096</v>
      </c>
      <c r="BK22" s="334">
        <f>'Sales Plan'!BK20</f>
        <v>771.22870133629101</v>
      </c>
      <c r="BL22" s="334">
        <f>'Sales Plan'!BL20</f>
        <v>777.01291659631329</v>
      </c>
      <c r="BM22" s="334">
        <f>'Sales Plan'!BM20</f>
        <v>782.84051347078571</v>
      </c>
      <c r="BN22" s="334">
        <f>'Sales Plan'!BN20</f>
        <v>788.71181732181662</v>
      </c>
      <c r="BO22" s="334">
        <f>'Sales Plan'!BO20</f>
        <v>794.62715595173029</v>
      </c>
      <c r="BP22" s="334">
        <f>'Sales Plan'!BP20</f>
        <v>800.58685962136826</v>
      </c>
      <c r="BQ22" s="334">
        <f>'Sales Plan'!BQ20</f>
        <v>806.59126106852852</v>
      </c>
      <c r="BR22" s="334">
        <f>'Sales Plan'!BR20</f>
        <v>812.64069552654257</v>
      </c>
      <c r="BS22" s="334">
        <f>'Sales Plan'!BS20</f>
        <v>818.73550074299169</v>
      </c>
      <c r="BT22" s="334">
        <f>'Sales Plan'!BT20</f>
        <v>824.87601699856418</v>
      </c>
      <c r="BU22" s="334">
        <f>'Sales Plan'!BU20</f>
        <v>831.06258712605347</v>
      </c>
      <c r="BV22" s="334">
        <f>'Sales Plan'!BV20</f>
        <v>837.29555652949898</v>
      </c>
      <c r="BW22" s="334">
        <f>'Sales Plan'!BW20</f>
        <v>843.57527320347026</v>
      </c>
      <c r="BX22" s="334">
        <f>'Sales Plan'!BX20</f>
        <v>849.9020877524963</v>
      </c>
      <c r="BY22" s="334">
        <f>'Sales Plan'!BY20</f>
        <v>856.27635341064013</v>
      </c>
      <c r="BZ22" s="334">
        <f>'Sales Plan'!BZ20</f>
        <v>862.69842606121995</v>
      </c>
      <c r="CA22" s="334">
        <f>'Sales Plan'!CA20</f>
        <v>869.16866425667911</v>
      </c>
      <c r="CB22" s="334">
        <f>'Sales Plan'!CB20</f>
        <v>875.6874292386043</v>
      </c>
      <c r="CC22" s="334">
        <f>'Sales Plan'!CC20</f>
        <v>882.25508495789393</v>
      </c>
      <c r="CD22" s="334">
        <f>'Sales Plan'!CD20</f>
        <v>888.8719980950782</v>
      </c>
      <c r="CE22" s="334">
        <f>'Sales Plan'!CE20</f>
        <v>895.53853808079134</v>
      </c>
      <c r="CF22" s="334">
        <f>'Sales Plan'!CF20</f>
        <v>902.25507711639739</v>
      </c>
      <c r="CG22" s="294"/>
      <c r="CH22" s="294"/>
      <c r="CI22" s="294"/>
      <c r="CJ22" s="294"/>
    </row>
    <row r="23" spans="1:88" ht="27" customHeight="1" x14ac:dyDescent="0.15">
      <c r="Y23" s="298"/>
      <c r="Z23" s="298"/>
      <c r="AA23" s="298"/>
      <c r="AB23" s="298"/>
      <c r="AC23" s="298"/>
      <c r="AD23" s="298"/>
      <c r="AE23" s="298"/>
      <c r="AF23" s="298"/>
      <c r="AW23" s="298"/>
      <c r="AX23" s="298"/>
      <c r="AY23" s="298"/>
      <c r="AZ23" s="298"/>
      <c r="BA23" s="298"/>
      <c r="BB23" s="298"/>
      <c r="BC23" s="298"/>
      <c r="BD23" s="298"/>
      <c r="BE23" s="298"/>
      <c r="BF23" s="298"/>
      <c r="BG23" s="298"/>
      <c r="BH23" s="298"/>
      <c r="BI23" s="298"/>
      <c r="BJ23" s="298"/>
      <c r="BK23" s="298"/>
      <c r="BL23" s="298"/>
      <c r="CC23" s="298"/>
      <c r="CD23" s="298"/>
      <c r="CE23" s="298"/>
      <c r="CF23" s="298"/>
      <c r="CG23" s="298"/>
      <c r="CH23" s="298"/>
      <c r="CI23" s="298"/>
      <c r="CJ23" s="298"/>
    </row>
    <row r="24" spans="1:88" s="2" customFormat="1" x14ac:dyDescent="0.15">
      <c r="A24" s="3" t="s">
        <v>424</v>
      </c>
      <c r="D24" s="2" t="s">
        <v>97</v>
      </c>
      <c r="E24" s="2" t="s">
        <v>64</v>
      </c>
      <c r="F24" s="2" t="s">
        <v>65</v>
      </c>
      <c r="G24" s="2" t="s">
        <v>66</v>
      </c>
      <c r="H24" s="2" t="s">
        <v>18</v>
      </c>
      <c r="I24" s="2" t="s">
        <v>64</v>
      </c>
      <c r="J24" s="2" t="s">
        <v>65</v>
      </c>
      <c r="K24" s="2" t="s">
        <v>66</v>
      </c>
      <c r="L24" s="2" t="s">
        <v>18</v>
      </c>
      <c r="M24" s="2" t="s">
        <v>64</v>
      </c>
      <c r="N24" s="2" t="s">
        <v>65</v>
      </c>
      <c r="O24" s="2" t="s">
        <v>66</v>
      </c>
      <c r="P24" s="2" t="s">
        <v>18</v>
      </c>
      <c r="Q24" s="2" t="s">
        <v>64</v>
      </c>
      <c r="R24" s="2" t="s">
        <v>65</v>
      </c>
      <c r="S24" s="2" t="s">
        <v>66</v>
      </c>
      <c r="T24" s="2" t="s">
        <v>18</v>
      </c>
      <c r="U24" s="2" t="s">
        <v>64</v>
      </c>
      <c r="V24" s="2" t="s">
        <v>64</v>
      </c>
      <c r="W24" s="2" t="s">
        <v>64</v>
      </c>
      <c r="X24" s="2" t="s">
        <v>64</v>
      </c>
      <c r="Y24" s="299" t="s">
        <v>64</v>
      </c>
      <c r="Z24" s="299" t="s">
        <v>65</v>
      </c>
      <c r="AA24" s="299" t="s">
        <v>66</v>
      </c>
      <c r="AB24" s="299" t="s">
        <v>18</v>
      </c>
      <c r="AC24" s="299" t="s">
        <v>64</v>
      </c>
      <c r="AD24" s="299" t="s">
        <v>65</v>
      </c>
      <c r="AE24" s="299" t="s">
        <v>66</v>
      </c>
      <c r="AF24" s="299" t="s">
        <v>18</v>
      </c>
      <c r="AG24" s="2" t="s">
        <v>64</v>
      </c>
      <c r="AH24" s="2" t="s">
        <v>65</v>
      </c>
      <c r="AI24" s="2" t="s">
        <v>66</v>
      </c>
      <c r="AJ24" s="2" t="s">
        <v>18</v>
      </c>
      <c r="AK24" s="2" t="s">
        <v>64</v>
      </c>
      <c r="AL24" s="2" t="s">
        <v>65</v>
      </c>
      <c r="AM24" s="2" t="s">
        <v>66</v>
      </c>
      <c r="AN24" s="2" t="s">
        <v>18</v>
      </c>
      <c r="AO24" s="2" t="s">
        <v>64</v>
      </c>
      <c r="AP24" s="2" t="s">
        <v>65</v>
      </c>
      <c r="AQ24" s="2" t="s">
        <v>66</v>
      </c>
      <c r="AR24" s="2" t="s">
        <v>18</v>
      </c>
      <c r="AS24" s="2" t="s">
        <v>64</v>
      </c>
      <c r="AT24" s="2" t="s">
        <v>64</v>
      </c>
      <c r="AU24" s="2" t="s">
        <v>64</v>
      </c>
      <c r="AV24" s="2" t="s">
        <v>64</v>
      </c>
      <c r="AW24" s="299" t="s">
        <v>64</v>
      </c>
      <c r="AX24" s="299" t="s">
        <v>65</v>
      </c>
      <c r="AY24" s="299" t="s">
        <v>66</v>
      </c>
      <c r="AZ24" s="299" t="s">
        <v>18</v>
      </c>
      <c r="BA24" s="299" t="s">
        <v>64</v>
      </c>
      <c r="BB24" s="299" t="s">
        <v>65</v>
      </c>
      <c r="BC24" s="299" t="s">
        <v>66</v>
      </c>
      <c r="BD24" s="299" t="s">
        <v>18</v>
      </c>
      <c r="BE24" s="299" t="s">
        <v>64</v>
      </c>
      <c r="BF24" s="299" t="s">
        <v>65</v>
      </c>
      <c r="BG24" s="299" t="s">
        <v>66</v>
      </c>
      <c r="BH24" s="299" t="s">
        <v>18</v>
      </c>
      <c r="BI24" s="299" t="s">
        <v>64</v>
      </c>
      <c r="BJ24" s="299" t="s">
        <v>65</v>
      </c>
      <c r="BK24" s="299" t="s">
        <v>66</v>
      </c>
      <c r="BL24" s="299" t="s">
        <v>18</v>
      </c>
      <c r="BM24" s="2" t="s">
        <v>64</v>
      </c>
      <c r="BN24" s="2" t="s">
        <v>65</v>
      </c>
      <c r="BO24" s="2" t="s">
        <v>66</v>
      </c>
      <c r="BP24" s="2" t="s">
        <v>18</v>
      </c>
      <c r="BQ24" s="2" t="s">
        <v>64</v>
      </c>
      <c r="BR24" s="2" t="s">
        <v>65</v>
      </c>
      <c r="BS24" s="2" t="s">
        <v>66</v>
      </c>
      <c r="BT24" s="2" t="s">
        <v>18</v>
      </c>
      <c r="BU24" s="2" t="s">
        <v>64</v>
      </c>
      <c r="BV24" s="2" t="s">
        <v>65</v>
      </c>
      <c r="BW24" s="2" t="s">
        <v>66</v>
      </c>
      <c r="BX24" s="2" t="s">
        <v>18</v>
      </c>
      <c r="BY24" s="2" t="s">
        <v>64</v>
      </c>
      <c r="BZ24" s="2" t="s">
        <v>64</v>
      </c>
      <c r="CA24" s="2" t="s">
        <v>64</v>
      </c>
      <c r="CB24" s="2" t="s">
        <v>64</v>
      </c>
      <c r="CC24" s="299" t="s">
        <v>64</v>
      </c>
      <c r="CD24" s="299" t="s">
        <v>65</v>
      </c>
      <c r="CE24" s="299" t="s">
        <v>66</v>
      </c>
      <c r="CF24" s="299" t="s">
        <v>18</v>
      </c>
      <c r="CG24" s="299"/>
      <c r="CH24" s="299"/>
      <c r="CI24" s="299"/>
      <c r="CJ24" s="299"/>
    </row>
    <row r="25" spans="1:88" s="2" customFormat="1" x14ac:dyDescent="0.15">
      <c r="E25" s="2" t="s">
        <v>43</v>
      </c>
      <c r="F25" s="2" t="s">
        <v>43</v>
      </c>
      <c r="G25" s="2" t="s">
        <v>43</v>
      </c>
      <c r="H25" s="2" t="s">
        <v>43</v>
      </c>
      <c r="I25" s="2" t="s">
        <v>47</v>
      </c>
      <c r="J25" s="2" t="s">
        <v>47</v>
      </c>
      <c r="K25" s="2" t="s">
        <v>47</v>
      </c>
      <c r="L25" s="2" t="s">
        <v>47</v>
      </c>
      <c r="M25" s="2" t="s">
        <v>48</v>
      </c>
      <c r="N25" s="2" t="s">
        <v>48</v>
      </c>
      <c r="O25" s="2" t="s">
        <v>48</v>
      </c>
      <c r="P25" s="2" t="s">
        <v>48</v>
      </c>
      <c r="Q25" s="2" t="s">
        <v>49</v>
      </c>
      <c r="R25" s="2" t="s">
        <v>49</v>
      </c>
      <c r="S25" s="2" t="s">
        <v>49</v>
      </c>
      <c r="T25" s="2" t="s">
        <v>49</v>
      </c>
      <c r="U25" s="2" t="s">
        <v>193</v>
      </c>
      <c r="V25" s="2" t="s">
        <v>193</v>
      </c>
      <c r="W25" s="2" t="s">
        <v>193</v>
      </c>
      <c r="X25" s="2" t="s">
        <v>193</v>
      </c>
      <c r="Y25" s="299" t="s">
        <v>47</v>
      </c>
      <c r="Z25" s="299" t="s">
        <v>47</v>
      </c>
      <c r="AA25" s="299" t="s">
        <v>47</v>
      </c>
      <c r="AB25" s="299" t="s">
        <v>47</v>
      </c>
      <c r="AC25" s="299" t="s">
        <v>47</v>
      </c>
      <c r="AD25" s="299" t="s">
        <v>47</v>
      </c>
      <c r="AE25" s="299" t="s">
        <v>47</v>
      </c>
      <c r="AF25" s="299" t="s">
        <v>47</v>
      </c>
      <c r="AG25" s="2" t="s">
        <v>47</v>
      </c>
      <c r="AH25" s="2" t="s">
        <v>47</v>
      </c>
      <c r="AI25" s="2" t="s">
        <v>47</v>
      </c>
      <c r="AJ25" s="2" t="s">
        <v>47</v>
      </c>
      <c r="AK25" s="2" t="s">
        <v>48</v>
      </c>
      <c r="AL25" s="2" t="s">
        <v>48</v>
      </c>
      <c r="AM25" s="2" t="s">
        <v>48</v>
      </c>
      <c r="AN25" s="2" t="s">
        <v>48</v>
      </c>
      <c r="AO25" s="2" t="s">
        <v>49</v>
      </c>
      <c r="AP25" s="2" t="s">
        <v>49</v>
      </c>
      <c r="AQ25" s="2" t="s">
        <v>49</v>
      </c>
      <c r="AR25" s="2" t="s">
        <v>49</v>
      </c>
      <c r="AS25" s="2" t="s">
        <v>193</v>
      </c>
      <c r="AT25" s="2" t="s">
        <v>193</v>
      </c>
      <c r="AU25" s="2" t="s">
        <v>193</v>
      </c>
      <c r="AV25" s="2" t="s">
        <v>193</v>
      </c>
      <c r="AW25" s="299" t="s">
        <v>47</v>
      </c>
      <c r="AX25" s="299" t="s">
        <v>47</v>
      </c>
      <c r="AY25" s="299" t="s">
        <v>47</v>
      </c>
      <c r="AZ25" s="299" t="s">
        <v>47</v>
      </c>
      <c r="BA25" s="299" t="s">
        <v>47</v>
      </c>
      <c r="BB25" s="299" t="s">
        <v>47</v>
      </c>
      <c r="BC25" s="299" t="s">
        <v>47</v>
      </c>
      <c r="BD25" s="299" t="s">
        <v>47</v>
      </c>
      <c r="BE25" s="299" t="s">
        <v>47</v>
      </c>
      <c r="BF25" s="299" t="s">
        <v>47</v>
      </c>
      <c r="BG25" s="299" t="s">
        <v>47</v>
      </c>
      <c r="BH25" s="299" t="s">
        <v>47</v>
      </c>
      <c r="BI25" s="299" t="s">
        <v>47</v>
      </c>
      <c r="BJ25" s="299" t="s">
        <v>47</v>
      </c>
      <c r="BK25" s="299" t="s">
        <v>47</v>
      </c>
      <c r="BL25" s="299" t="s">
        <v>47</v>
      </c>
      <c r="BM25" s="2" t="s">
        <v>47</v>
      </c>
      <c r="BN25" s="2" t="s">
        <v>47</v>
      </c>
      <c r="BO25" s="2" t="s">
        <v>47</v>
      </c>
      <c r="BP25" s="2" t="s">
        <v>47</v>
      </c>
      <c r="BQ25" s="2" t="s">
        <v>48</v>
      </c>
      <c r="BR25" s="2" t="s">
        <v>48</v>
      </c>
      <c r="BS25" s="2" t="s">
        <v>48</v>
      </c>
      <c r="BT25" s="2" t="s">
        <v>48</v>
      </c>
      <c r="BU25" s="2" t="s">
        <v>49</v>
      </c>
      <c r="BV25" s="2" t="s">
        <v>49</v>
      </c>
      <c r="BW25" s="2" t="s">
        <v>49</v>
      </c>
      <c r="BX25" s="2" t="s">
        <v>49</v>
      </c>
      <c r="BY25" s="2" t="s">
        <v>193</v>
      </c>
      <c r="BZ25" s="2" t="s">
        <v>193</v>
      </c>
      <c r="CA25" s="2" t="s">
        <v>193</v>
      </c>
      <c r="CB25" s="2" t="s">
        <v>193</v>
      </c>
      <c r="CC25" s="299" t="s">
        <v>47</v>
      </c>
      <c r="CD25" s="299" t="s">
        <v>47</v>
      </c>
      <c r="CE25" s="299" t="s">
        <v>47</v>
      </c>
      <c r="CF25" s="299" t="s">
        <v>47</v>
      </c>
      <c r="CG25" s="299"/>
      <c r="CH25" s="299"/>
      <c r="CI25" s="299"/>
      <c r="CJ25" s="299"/>
    </row>
    <row r="26" spans="1:88" x14ac:dyDescent="0.15">
      <c r="B26" s="3" t="s">
        <v>429</v>
      </c>
      <c r="Y26" s="298"/>
      <c r="Z26" s="298"/>
      <c r="AA26" s="298"/>
      <c r="AB26" s="298"/>
      <c r="AC26" s="298"/>
      <c r="AD26" s="298"/>
      <c r="AE26" s="298"/>
      <c r="AF26" s="298"/>
      <c r="AW26" s="298"/>
      <c r="AX26" s="298"/>
      <c r="AY26" s="298"/>
      <c r="AZ26" s="298"/>
      <c r="BA26" s="298"/>
      <c r="BB26" s="298"/>
      <c r="BC26" s="298"/>
      <c r="BD26" s="298"/>
      <c r="BE26" s="298"/>
      <c r="BF26" s="298"/>
      <c r="BG26" s="298"/>
      <c r="BH26" s="298"/>
      <c r="BI26" s="298"/>
      <c r="BJ26" s="298"/>
      <c r="BK26" s="298"/>
      <c r="BL26" s="298"/>
      <c r="CC26" s="298"/>
      <c r="CD26" s="298"/>
      <c r="CE26" s="298"/>
      <c r="CF26" s="298"/>
      <c r="CG26" s="298"/>
      <c r="CH26" s="298"/>
      <c r="CI26" s="298"/>
      <c r="CJ26" s="298"/>
    </row>
    <row r="27" spans="1:88" s="329" customFormat="1" x14ac:dyDescent="0.15">
      <c r="A27" s="328"/>
      <c r="B27" s="263">
        <f>'Sales Plan'!A25</f>
        <v>0</v>
      </c>
      <c r="C27" s="6" t="str">
        <f>'Sales Plan'!B25</f>
        <v>The Circle of Life</v>
      </c>
      <c r="D27" s="331">
        <v>0.01</v>
      </c>
      <c r="E27" s="332">
        <f t="shared" ref="E27:X33" si="5">E16*$D27</f>
        <v>50</v>
      </c>
      <c r="F27" s="332">
        <f t="shared" si="5"/>
        <v>50.375</v>
      </c>
      <c r="G27" s="332">
        <f t="shared" si="5"/>
        <v>50.752812500000005</v>
      </c>
      <c r="H27" s="332">
        <f t="shared" si="5"/>
        <v>51.133458593749999</v>
      </c>
      <c r="I27" s="332">
        <f t="shared" si="5"/>
        <v>51.516959533203128</v>
      </c>
      <c r="J27" s="332">
        <f t="shared" si="5"/>
        <v>51.903336729702154</v>
      </c>
      <c r="K27" s="332">
        <f t="shared" si="5"/>
        <v>52.292611755174924</v>
      </c>
      <c r="L27" s="332">
        <f t="shared" si="5"/>
        <v>52.684806343338735</v>
      </c>
      <c r="M27" s="332">
        <f t="shared" si="5"/>
        <v>53.079942390913779</v>
      </c>
      <c r="N27" s="332">
        <f t="shared" si="5"/>
        <v>53.478041958845637</v>
      </c>
      <c r="O27" s="332">
        <f t="shared" si="5"/>
        <v>53.87912727353698</v>
      </c>
      <c r="P27" s="332">
        <f t="shared" si="5"/>
        <v>54.283220728088509</v>
      </c>
      <c r="Q27" s="332">
        <f t="shared" si="5"/>
        <v>54.69034488354918</v>
      </c>
      <c r="R27" s="332">
        <f t="shared" si="5"/>
        <v>55.100522470175804</v>
      </c>
      <c r="S27" s="332">
        <f t="shared" si="5"/>
        <v>55.513776388702126</v>
      </c>
      <c r="T27" s="332">
        <f t="shared" si="5"/>
        <v>55.93012971161739</v>
      </c>
      <c r="U27" s="332">
        <f t="shared" si="5"/>
        <v>56.349605684454531</v>
      </c>
      <c r="V27" s="332">
        <f t="shared" si="5"/>
        <v>56.772227727087937</v>
      </c>
      <c r="W27" s="332">
        <f t="shared" si="5"/>
        <v>57.198019435041104</v>
      </c>
      <c r="X27" s="332">
        <f t="shared" si="5"/>
        <v>57.627004580803913</v>
      </c>
      <c r="Y27" s="333">
        <v>0.01</v>
      </c>
      <c r="Z27" s="333">
        <v>0.01</v>
      </c>
      <c r="AA27" s="333">
        <v>0.01</v>
      </c>
      <c r="AB27" s="333">
        <v>0.01</v>
      </c>
      <c r="AC27" s="333">
        <v>0.01</v>
      </c>
      <c r="AD27" s="333">
        <v>0.01</v>
      </c>
      <c r="AE27" s="333">
        <v>0.01</v>
      </c>
      <c r="AF27" s="333">
        <v>0.01</v>
      </c>
      <c r="AG27" s="332">
        <f t="shared" ref="AG27:AV33" si="6">AG16*$D27</f>
        <v>61.635587378696435</v>
      </c>
      <c r="AH27" s="332">
        <f t="shared" si="6"/>
        <v>62.097854284036664</v>
      </c>
      <c r="AI27" s="332">
        <f t="shared" si="6"/>
        <v>62.56358819116695</v>
      </c>
      <c r="AJ27" s="332">
        <f t="shared" si="6"/>
        <v>63.032815102600701</v>
      </c>
      <c r="AK27" s="332">
        <f t="shared" si="6"/>
        <v>63.505561215870216</v>
      </c>
      <c r="AL27" s="332">
        <f t="shared" si="6"/>
        <v>63.981852924989248</v>
      </c>
      <c r="AM27" s="332">
        <f t="shared" si="6"/>
        <v>64.461716821926672</v>
      </c>
      <c r="AN27" s="332">
        <f t="shared" si="6"/>
        <v>64.945179698091124</v>
      </c>
      <c r="AO27" s="332">
        <f t="shared" si="6"/>
        <v>65.432268545826815</v>
      </c>
      <c r="AP27" s="332">
        <f t="shared" si="6"/>
        <v>65.923010559920513</v>
      </c>
      <c r="AQ27" s="332">
        <f t="shared" si="6"/>
        <v>66.417433139119922</v>
      </c>
      <c r="AR27" s="332">
        <f t="shared" si="6"/>
        <v>66.915563887663325</v>
      </c>
      <c r="AS27" s="332">
        <f t="shared" si="6"/>
        <v>67.417430616820809</v>
      </c>
      <c r="AT27" s="332">
        <f t="shared" si="6"/>
        <v>67.923061346446971</v>
      </c>
      <c r="AU27" s="332">
        <f t="shared" si="6"/>
        <v>68.432484306545319</v>
      </c>
      <c r="AV27" s="332">
        <f t="shared" si="6"/>
        <v>68.945727938844414</v>
      </c>
      <c r="AW27" s="333">
        <v>0.01</v>
      </c>
      <c r="AX27" s="333">
        <v>0.01</v>
      </c>
      <c r="AY27" s="333">
        <v>0.01</v>
      </c>
      <c r="AZ27" s="333">
        <v>0.01</v>
      </c>
      <c r="BA27" s="333">
        <v>0.01</v>
      </c>
      <c r="BB27" s="333">
        <v>0.01</v>
      </c>
      <c r="BC27" s="333">
        <v>0.01</v>
      </c>
      <c r="BD27" s="333">
        <v>0.01</v>
      </c>
      <c r="BE27" s="333">
        <v>0.01</v>
      </c>
      <c r="BF27" s="333">
        <v>0.01</v>
      </c>
      <c r="BG27" s="333">
        <v>0.01</v>
      </c>
      <c r="BH27" s="333">
        <v>0.01</v>
      </c>
      <c r="BI27" s="333">
        <v>0.01</v>
      </c>
      <c r="BJ27" s="333">
        <v>0.01</v>
      </c>
      <c r="BK27" s="333">
        <v>0.01</v>
      </c>
      <c r="BL27" s="333">
        <v>0.01</v>
      </c>
      <c r="BM27" s="332">
        <f t="shared" ref="BM27:CB33" si="7">BM16*$D27</f>
        <v>78.284051347078503</v>
      </c>
      <c r="BN27" s="332">
        <f t="shared" si="7"/>
        <v>78.871181732181597</v>
      </c>
      <c r="BO27" s="332">
        <f t="shared" si="7"/>
        <v>79.462715595172966</v>
      </c>
      <c r="BP27" s="332">
        <f t="shared" si="7"/>
        <v>80.058685962136764</v>
      </c>
      <c r="BQ27" s="332">
        <f t="shared" si="7"/>
        <v>80.659126106852796</v>
      </c>
      <c r="BR27" s="332">
        <f t="shared" si="7"/>
        <v>81.264069552654192</v>
      </c>
      <c r="BS27" s="332">
        <f t="shared" si="7"/>
        <v>81.873550074299104</v>
      </c>
      <c r="BT27" s="332">
        <f t="shared" si="7"/>
        <v>82.487601699856356</v>
      </c>
      <c r="BU27" s="332">
        <f t="shared" si="7"/>
        <v>83.106258712605282</v>
      </c>
      <c r="BV27" s="332">
        <f t="shared" si="7"/>
        <v>83.729555652949841</v>
      </c>
      <c r="BW27" s="332">
        <f t="shared" si="7"/>
        <v>84.357527320346961</v>
      </c>
      <c r="BX27" s="332">
        <f t="shared" si="7"/>
        <v>84.99020877524957</v>
      </c>
      <c r="BY27" s="332">
        <f t="shared" si="7"/>
        <v>85.627635341063964</v>
      </c>
      <c r="BZ27" s="332">
        <f t="shared" si="7"/>
        <v>86.269842606121955</v>
      </c>
      <c r="CA27" s="332">
        <f t="shared" si="7"/>
        <v>86.916866425667862</v>
      </c>
      <c r="CB27" s="332">
        <f t="shared" si="7"/>
        <v>87.568742923860398</v>
      </c>
      <c r="CC27" s="333">
        <v>0.01</v>
      </c>
      <c r="CD27" s="333">
        <v>0.01</v>
      </c>
      <c r="CE27" s="333">
        <v>0.01</v>
      </c>
      <c r="CF27" s="333">
        <v>0.01</v>
      </c>
      <c r="CG27" s="333"/>
      <c r="CH27" s="333"/>
      <c r="CI27" s="333"/>
      <c r="CJ27" s="333"/>
    </row>
    <row r="28" spans="1:88" s="329" customFormat="1" x14ac:dyDescent="0.15">
      <c r="A28" s="328"/>
      <c r="B28" s="263">
        <f>'Sales Plan'!A26</f>
        <v>0</v>
      </c>
      <c r="C28" s="6" t="str">
        <f>'Sales Plan'!B26</f>
        <v>Ensynox</v>
      </c>
      <c r="D28" s="331">
        <v>0.01</v>
      </c>
      <c r="E28" s="332">
        <f t="shared" si="5"/>
        <v>12.5</v>
      </c>
      <c r="F28" s="332">
        <f t="shared" si="5"/>
        <v>12.59375</v>
      </c>
      <c r="G28" s="332">
        <f t="shared" si="5"/>
        <v>12.688203125000001</v>
      </c>
      <c r="H28" s="332">
        <f t="shared" si="5"/>
        <v>12.7833646484375</v>
      </c>
      <c r="I28" s="332">
        <f t="shared" si="5"/>
        <v>12.879239883300782</v>
      </c>
      <c r="J28" s="332">
        <f t="shared" si="5"/>
        <v>12.975834182425539</v>
      </c>
      <c r="K28" s="332">
        <f t="shared" si="5"/>
        <v>13.073152938793731</v>
      </c>
      <c r="L28" s="332">
        <f t="shared" si="5"/>
        <v>13.171201585834684</v>
      </c>
      <c r="M28" s="332">
        <f t="shared" si="5"/>
        <v>13.269985597728445</v>
      </c>
      <c r="N28" s="332">
        <f t="shared" si="5"/>
        <v>13.369510489711409</v>
      </c>
      <c r="O28" s="332">
        <f t="shared" si="5"/>
        <v>13.469781818384245</v>
      </c>
      <c r="P28" s="332">
        <f t="shared" si="5"/>
        <v>13.570805182022127</v>
      </c>
      <c r="Q28" s="332">
        <f t="shared" si="5"/>
        <v>13.672586220887295</v>
      </c>
      <c r="R28" s="332">
        <f t="shared" si="5"/>
        <v>13.775130617543951</v>
      </c>
      <c r="S28" s="332">
        <f t="shared" si="5"/>
        <v>13.878444097175532</v>
      </c>
      <c r="T28" s="332">
        <f t="shared" si="5"/>
        <v>13.982532427904347</v>
      </c>
      <c r="U28" s="332">
        <f t="shared" si="5"/>
        <v>14.087401421113633</v>
      </c>
      <c r="V28" s="332">
        <f t="shared" si="5"/>
        <v>14.193056931771984</v>
      </c>
      <c r="W28" s="332">
        <f t="shared" si="5"/>
        <v>14.299504858760276</v>
      </c>
      <c r="X28" s="332">
        <f t="shared" si="5"/>
        <v>14.406751145200978</v>
      </c>
      <c r="Y28" s="333" t="s">
        <v>286</v>
      </c>
      <c r="Z28" s="333" t="s">
        <v>286</v>
      </c>
      <c r="AA28" s="333" t="s">
        <v>286</v>
      </c>
      <c r="AB28" s="333" t="s">
        <v>286</v>
      </c>
      <c r="AC28" s="333" t="s">
        <v>286</v>
      </c>
      <c r="AD28" s="333" t="s">
        <v>286</v>
      </c>
      <c r="AE28" s="333" t="s">
        <v>286</v>
      </c>
      <c r="AF28" s="333" t="s">
        <v>286</v>
      </c>
      <c r="AG28" s="332">
        <f t="shared" si="6"/>
        <v>15.408896844674109</v>
      </c>
      <c r="AH28" s="332">
        <f t="shared" si="6"/>
        <v>15.524463571009166</v>
      </c>
      <c r="AI28" s="332">
        <f t="shared" si="6"/>
        <v>15.640897047791738</v>
      </c>
      <c r="AJ28" s="332">
        <f t="shared" si="6"/>
        <v>15.758203775650175</v>
      </c>
      <c r="AK28" s="332">
        <f t="shared" si="6"/>
        <v>15.876390303967554</v>
      </c>
      <c r="AL28" s="332">
        <f t="shared" si="6"/>
        <v>15.995463231247312</v>
      </c>
      <c r="AM28" s="332">
        <f t="shared" si="6"/>
        <v>16.115429205481668</v>
      </c>
      <c r="AN28" s="332">
        <f t="shared" si="6"/>
        <v>16.236294924522781</v>
      </c>
      <c r="AO28" s="332">
        <f t="shared" si="6"/>
        <v>16.358067136456704</v>
      </c>
      <c r="AP28" s="332">
        <f t="shared" si="6"/>
        <v>16.480752639980128</v>
      </c>
      <c r="AQ28" s="332">
        <f t="shared" si="6"/>
        <v>16.60435828477998</v>
      </c>
      <c r="AR28" s="332">
        <f t="shared" si="6"/>
        <v>16.728890971915831</v>
      </c>
      <c r="AS28" s="332">
        <f t="shared" si="6"/>
        <v>16.854357654205202</v>
      </c>
      <c r="AT28" s="332">
        <f t="shared" si="6"/>
        <v>16.980765336611743</v>
      </c>
      <c r="AU28" s="332">
        <f t="shared" si="6"/>
        <v>17.10812107663633</v>
      </c>
      <c r="AV28" s="332">
        <f t="shared" si="6"/>
        <v>17.236431984711103</v>
      </c>
      <c r="AW28" s="333" t="s">
        <v>286</v>
      </c>
      <c r="AX28" s="333" t="s">
        <v>286</v>
      </c>
      <c r="AY28" s="333" t="s">
        <v>286</v>
      </c>
      <c r="AZ28" s="333" t="s">
        <v>286</v>
      </c>
      <c r="BA28" s="333" t="s">
        <v>286</v>
      </c>
      <c r="BB28" s="333" t="s">
        <v>286</v>
      </c>
      <c r="BC28" s="333" t="s">
        <v>286</v>
      </c>
      <c r="BD28" s="333" t="s">
        <v>286</v>
      </c>
      <c r="BE28" s="333" t="s">
        <v>286</v>
      </c>
      <c r="BF28" s="333" t="s">
        <v>286</v>
      </c>
      <c r="BG28" s="333" t="s">
        <v>286</v>
      </c>
      <c r="BH28" s="333" t="s">
        <v>286</v>
      </c>
      <c r="BI28" s="333" t="s">
        <v>286</v>
      </c>
      <c r="BJ28" s="333" t="s">
        <v>286</v>
      </c>
      <c r="BK28" s="333" t="s">
        <v>286</v>
      </c>
      <c r="BL28" s="333" t="s">
        <v>286</v>
      </c>
      <c r="BM28" s="332">
        <f t="shared" si="7"/>
        <v>19.571012836769626</v>
      </c>
      <c r="BN28" s="332">
        <f t="shared" si="7"/>
        <v>19.717795433045399</v>
      </c>
      <c r="BO28" s="332">
        <f t="shared" si="7"/>
        <v>19.865678898793242</v>
      </c>
      <c r="BP28" s="332">
        <f t="shared" si="7"/>
        <v>20.014671490534191</v>
      </c>
      <c r="BQ28" s="332">
        <f t="shared" si="7"/>
        <v>20.164781526713199</v>
      </c>
      <c r="BR28" s="332">
        <f t="shared" si="7"/>
        <v>20.316017388163548</v>
      </c>
      <c r="BS28" s="332">
        <f t="shared" si="7"/>
        <v>20.468387518574776</v>
      </c>
      <c r="BT28" s="332">
        <f t="shared" si="7"/>
        <v>20.621900424964089</v>
      </c>
      <c r="BU28" s="332">
        <f t="shared" si="7"/>
        <v>20.77656467815132</v>
      </c>
      <c r="BV28" s="332">
        <f t="shared" si="7"/>
        <v>20.93238891323746</v>
      </c>
      <c r="BW28" s="332">
        <f t="shared" si="7"/>
        <v>21.08938183008674</v>
      </c>
      <c r="BX28" s="332">
        <f t="shared" si="7"/>
        <v>21.247552193812393</v>
      </c>
      <c r="BY28" s="332">
        <f t="shared" si="7"/>
        <v>21.406908835265991</v>
      </c>
      <c r="BZ28" s="332">
        <f t="shared" si="7"/>
        <v>21.567460651530489</v>
      </c>
      <c r="CA28" s="332">
        <f t="shared" si="7"/>
        <v>21.729216606416966</v>
      </c>
      <c r="CB28" s="332">
        <f t="shared" si="7"/>
        <v>21.8921857309651</v>
      </c>
      <c r="CC28" s="332">
        <f t="shared" ref="CC28:CF29" si="8">CC17*$D28</f>
        <v>22.056377123947335</v>
      </c>
      <c r="CD28" s="332">
        <f t="shared" si="8"/>
        <v>22.221799952376941</v>
      </c>
      <c r="CE28" s="332">
        <f t="shared" si="8"/>
        <v>22.388463452019771</v>
      </c>
      <c r="CF28" s="332">
        <f t="shared" si="8"/>
        <v>22.55637692790992</v>
      </c>
      <c r="CG28" s="333"/>
      <c r="CH28" s="333"/>
      <c r="CI28" s="333"/>
      <c r="CJ28" s="333"/>
    </row>
    <row r="29" spans="1:88" s="329" customFormat="1" x14ac:dyDescent="0.15">
      <c r="A29" s="328"/>
      <c r="B29" s="263">
        <f>'Sales Plan'!A27</f>
        <v>0</v>
      </c>
      <c r="C29" s="6" t="str">
        <f>'Sales Plan'!B27</f>
        <v xml:space="preserve">Bra(i)nsynox </v>
      </c>
      <c r="D29" s="331">
        <v>0.01</v>
      </c>
      <c r="E29" s="332">
        <f t="shared" si="5"/>
        <v>103.5</v>
      </c>
      <c r="F29" s="332">
        <f t="shared" si="5"/>
        <v>104.27625</v>
      </c>
      <c r="G29" s="332">
        <f t="shared" si="5"/>
        <v>105.058321875</v>
      </c>
      <c r="H29" s="332">
        <f t="shared" si="5"/>
        <v>105.84625928906252</v>
      </c>
      <c r="I29" s="332">
        <f t="shared" si="5"/>
        <v>106.64010623373048</v>
      </c>
      <c r="J29" s="332">
        <f t="shared" si="5"/>
        <v>107.43990703048347</v>
      </c>
      <c r="K29" s="332">
        <f t="shared" si="5"/>
        <v>108.2457063332121</v>
      </c>
      <c r="L29" s="332">
        <f t="shared" si="5"/>
        <v>109.05754913071119</v>
      </c>
      <c r="M29" s="332">
        <f t="shared" si="5"/>
        <v>109.87548074919154</v>
      </c>
      <c r="N29" s="332">
        <f t="shared" si="5"/>
        <v>110.69954685481049</v>
      </c>
      <c r="O29" s="332">
        <f t="shared" si="5"/>
        <v>111.52979345622158</v>
      </c>
      <c r="P29" s="332">
        <f t="shared" si="5"/>
        <v>112.36626690714326</v>
      </c>
      <c r="Q29" s="332">
        <f t="shared" si="5"/>
        <v>113.20901390894684</v>
      </c>
      <c r="R29" s="332">
        <f t="shared" si="5"/>
        <v>114.05808151326396</v>
      </c>
      <c r="S29" s="332">
        <f t="shared" si="5"/>
        <v>114.91351712461345</v>
      </c>
      <c r="T29" s="332">
        <f t="shared" si="5"/>
        <v>115.77536850304806</v>
      </c>
      <c r="U29" s="332">
        <f t="shared" si="5"/>
        <v>116.64368376682093</v>
      </c>
      <c r="V29" s="332">
        <f t="shared" si="5"/>
        <v>117.5185113950721</v>
      </c>
      <c r="W29" s="332">
        <f t="shared" si="5"/>
        <v>118.39990023053514</v>
      </c>
      <c r="X29" s="332">
        <f t="shared" si="5"/>
        <v>119.28789948226415</v>
      </c>
      <c r="Y29" s="333" t="s">
        <v>286</v>
      </c>
      <c r="Z29" s="333" t="s">
        <v>286</v>
      </c>
      <c r="AA29" s="333" t="s">
        <v>286</v>
      </c>
      <c r="AB29" s="333" t="s">
        <v>286</v>
      </c>
      <c r="AC29" s="333" t="s">
        <v>286</v>
      </c>
      <c r="AD29" s="333" t="s">
        <v>286</v>
      </c>
      <c r="AE29" s="333" t="s">
        <v>286</v>
      </c>
      <c r="AF29" s="333" t="s">
        <v>286</v>
      </c>
      <c r="AG29" s="332">
        <f t="shared" si="6"/>
        <v>127.58566587390168</v>
      </c>
      <c r="AH29" s="332">
        <f t="shared" si="6"/>
        <v>128.54255836795593</v>
      </c>
      <c r="AI29" s="332">
        <f t="shared" si="6"/>
        <v>129.5066275557156</v>
      </c>
      <c r="AJ29" s="332">
        <f t="shared" si="6"/>
        <v>130.47792726238347</v>
      </c>
      <c r="AK29" s="332">
        <f t="shared" si="6"/>
        <v>131.45651171685137</v>
      </c>
      <c r="AL29" s="332">
        <f t="shared" si="6"/>
        <v>132.44243555472775</v>
      </c>
      <c r="AM29" s="332">
        <f t="shared" si="6"/>
        <v>133.43575382138823</v>
      </c>
      <c r="AN29" s="332">
        <f t="shared" si="6"/>
        <v>134.43652197504866</v>
      </c>
      <c r="AO29" s="332">
        <f t="shared" si="6"/>
        <v>135.44479588986152</v>
      </c>
      <c r="AP29" s="332">
        <f t="shared" si="6"/>
        <v>136.46063185903549</v>
      </c>
      <c r="AQ29" s="332">
        <f t="shared" si="6"/>
        <v>137.48408659797829</v>
      </c>
      <c r="AR29" s="332">
        <f t="shared" si="6"/>
        <v>138.51521724746311</v>
      </c>
      <c r="AS29" s="332">
        <f t="shared" si="6"/>
        <v>139.55408137681911</v>
      </c>
      <c r="AT29" s="332">
        <f t="shared" si="6"/>
        <v>140.60073698714527</v>
      </c>
      <c r="AU29" s="332">
        <f t="shared" si="6"/>
        <v>141.65524251454886</v>
      </c>
      <c r="AV29" s="332">
        <f t="shared" si="6"/>
        <v>142.71765683340797</v>
      </c>
      <c r="AW29" s="333" t="s">
        <v>286</v>
      </c>
      <c r="AX29" s="333" t="s">
        <v>286</v>
      </c>
      <c r="AY29" s="333" t="s">
        <v>286</v>
      </c>
      <c r="AZ29" s="333" t="s">
        <v>286</v>
      </c>
      <c r="BA29" s="333" t="s">
        <v>286</v>
      </c>
      <c r="BB29" s="333" t="s">
        <v>286</v>
      </c>
      <c r="BC29" s="333" t="s">
        <v>286</v>
      </c>
      <c r="BD29" s="333" t="s">
        <v>286</v>
      </c>
      <c r="BE29" s="333" t="s">
        <v>286</v>
      </c>
      <c r="BF29" s="333" t="s">
        <v>286</v>
      </c>
      <c r="BG29" s="333" t="s">
        <v>286</v>
      </c>
      <c r="BH29" s="333" t="s">
        <v>286</v>
      </c>
      <c r="BI29" s="333" t="s">
        <v>286</v>
      </c>
      <c r="BJ29" s="333" t="s">
        <v>286</v>
      </c>
      <c r="BK29" s="333" t="s">
        <v>286</v>
      </c>
      <c r="BL29" s="333" t="s">
        <v>286</v>
      </c>
      <c r="BM29" s="332">
        <f t="shared" si="7"/>
        <v>162.04798628845253</v>
      </c>
      <c r="BN29" s="332">
        <f t="shared" si="7"/>
        <v>163.26334618561594</v>
      </c>
      <c r="BO29" s="332">
        <f t="shared" si="7"/>
        <v>164.48782128200807</v>
      </c>
      <c r="BP29" s="332">
        <f t="shared" si="7"/>
        <v>165.72147994162316</v>
      </c>
      <c r="BQ29" s="332">
        <f t="shared" si="7"/>
        <v>166.96439104118534</v>
      </c>
      <c r="BR29" s="332">
        <f t="shared" si="7"/>
        <v>168.21662397399425</v>
      </c>
      <c r="BS29" s="332">
        <f t="shared" si="7"/>
        <v>169.4782486537992</v>
      </c>
      <c r="BT29" s="332">
        <f t="shared" si="7"/>
        <v>170.74933551870274</v>
      </c>
      <c r="BU29" s="332">
        <f t="shared" si="7"/>
        <v>172.02995553509299</v>
      </c>
      <c r="BV29" s="332">
        <f t="shared" si="7"/>
        <v>173.32018020160621</v>
      </c>
      <c r="BW29" s="332">
        <f t="shared" si="7"/>
        <v>174.62008155311827</v>
      </c>
      <c r="BX29" s="332">
        <f t="shared" si="7"/>
        <v>175.92973216476665</v>
      </c>
      <c r="BY29" s="332">
        <f t="shared" si="7"/>
        <v>177.2492051560024</v>
      </c>
      <c r="BZ29" s="332">
        <f t="shared" si="7"/>
        <v>178.5785741946724</v>
      </c>
      <c r="CA29" s="332">
        <f t="shared" si="7"/>
        <v>179.91791350113246</v>
      </c>
      <c r="CB29" s="332">
        <f t="shared" si="7"/>
        <v>181.26729785239098</v>
      </c>
      <c r="CC29" s="332">
        <f t="shared" si="8"/>
        <v>182.62680258628393</v>
      </c>
      <c r="CD29" s="332">
        <f t="shared" si="8"/>
        <v>183.99650360568106</v>
      </c>
      <c r="CE29" s="332">
        <f t="shared" si="8"/>
        <v>185.37647738272369</v>
      </c>
      <c r="CF29" s="332">
        <f t="shared" si="8"/>
        <v>186.76680096309411</v>
      </c>
      <c r="CG29" s="333"/>
      <c r="CH29" s="333"/>
      <c r="CI29" s="333"/>
      <c r="CJ29" s="333"/>
    </row>
    <row r="30" spans="1:88" s="329" customFormat="1" x14ac:dyDescent="0.15">
      <c r="A30" s="328"/>
      <c r="B30" s="263">
        <f>'Sales Plan'!A28</f>
        <v>0</v>
      </c>
      <c r="C30" s="6" t="str">
        <f>'Sales Plan'!B28</f>
        <v>Blue-Green Algae</v>
      </c>
      <c r="D30" s="331">
        <v>0.01</v>
      </c>
      <c r="E30" s="332">
        <f t="shared" si="5"/>
        <v>5</v>
      </c>
      <c r="F30" s="332">
        <f t="shared" si="5"/>
        <v>5.0375000000000005</v>
      </c>
      <c r="G30" s="332">
        <f t="shared" si="5"/>
        <v>5.0752812500000015</v>
      </c>
      <c r="H30" s="332">
        <f t="shared" si="5"/>
        <v>5.1133458593750012</v>
      </c>
      <c r="I30" s="332">
        <f t="shared" si="5"/>
        <v>5.1516959533203144</v>
      </c>
      <c r="J30" s="332">
        <f t="shared" si="5"/>
        <v>5.1903336729702181</v>
      </c>
      <c r="K30" s="332">
        <f t="shared" si="5"/>
        <v>5.2292611755174949</v>
      </c>
      <c r="L30" s="332">
        <f t="shared" si="5"/>
        <v>5.2684806343338764</v>
      </c>
      <c r="M30" s="332">
        <f t="shared" si="5"/>
        <v>5.3079942390913812</v>
      </c>
      <c r="N30" s="332">
        <f t="shared" si="5"/>
        <v>5.3478041958845663</v>
      </c>
      <c r="O30" s="332">
        <f t="shared" si="5"/>
        <v>5.3879127273537009</v>
      </c>
      <c r="P30" s="332">
        <f t="shared" si="5"/>
        <v>5.4283220728088528</v>
      </c>
      <c r="Q30" s="332">
        <f t="shared" si="5"/>
        <v>5.4690344883549198</v>
      </c>
      <c r="R30" s="332">
        <f t="shared" si="5"/>
        <v>5.5100522470175823</v>
      </c>
      <c r="S30" s="332">
        <f t="shared" si="5"/>
        <v>5.551377638870215</v>
      </c>
      <c r="T30" s="332">
        <f t="shared" si="5"/>
        <v>5.593012971161742</v>
      </c>
      <c r="U30" s="332">
        <f t="shared" si="5"/>
        <v>5.6349605684454547</v>
      </c>
      <c r="V30" s="332">
        <f t="shared" si="5"/>
        <v>5.6772227727087969</v>
      </c>
      <c r="W30" s="332">
        <f t="shared" si="5"/>
        <v>5.7198019435041125</v>
      </c>
      <c r="X30" s="332">
        <f t="shared" si="5"/>
        <v>5.7627004580803947</v>
      </c>
      <c r="Y30" s="333">
        <v>0.02</v>
      </c>
      <c r="Z30" s="333">
        <v>0.02</v>
      </c>
      <c r="AA30" s="333">
        <v>0.02</v>
      </c>
      <c r="AB30" s="333">
        <v>0.02</v>
      </c>
      <c r="AC30" s="333">
        <v>0.02</v>
      </c>
      <c r="AD30" s="333">
        <v>0.02</v>
      </c>
      <c r="AE30" s="333">
        <v>0.02</v>
      </c>
      <c r="AF30" s="333">
        <v>0.02</v>
      </c>
      <c r="AG30" s="332">
        <f t="shared" si="6"/>
        <v>6.1635587378696473</v>
      </c>
      <c r="AH30" s="332">
        <f t="shared" si="6"/>
        <v>6.20978542840367</v>
      </c>
      <c r="AI30" s="332">
        <f t="shared" si="6"/>
        <v>6.2563588191166986</v>
      </c>
      <c r="AJ30" s="332">
        <f t="shared" si="6"/>
        <v>6.3032815102600743</v>
      </c>
      <c r="AK30" s="332">
        <f t="shared" si="6"/>
        <v>6.350556121587025</v>
      </c>
      <c r="AL30" s="332">
        <f t="shared" si="6"/>
        <v>6.398185292498928</v>
      </c>
      <c r="AM30" s="332">
        <f t="shared" si="6"/>
        <v>6.44617168219267</v>
      </c>
      <c r="AN30" s="332">
        <f t="shared" si="6"/>
        <v>6.4945179698091158</v>
      </c>
      <c r="AO30" s="332">
        <f t="shared" si="6"/>
        <v>6.5432268545826844</v>
      </c>
      <c r="AP30" s="332">
        <f t="shared" si="6"/>
        <v>6.5923010559920545</v>
      </c>
      <c r="AQ30" s="332">
        <f t="shared" si="6"/>
        <v>6.641743313911995</v>
      </c>
      <c r="AR30" s="332">
        <f t="shared" si="6"/>
        <v>6.6915563887663358</v>
      </c>
      <c r="AS30" s="332">
        <f t="shared" si="6"/>
        <v>6.7417430616820848</v>
      </c>
      <c r="AT30" s="332">
        <f t="shared" si="6"/>
        <v>6.7923061346447007</v>
      </c>
      <c r="AU30" s="332">
        <f t="shared" si="6"/>
        <v>6.843248430654536</v>
      </c>
      <c r="AV30" s="332">
        <f t="shared" si="6"/>
        <v>6.8945727938844463</v>
      </c>
      <c r="AW30" s="333">
        <v>0.02</v>
      </c>
      <c r="AX30" s="333">
        <v>0.02</v>
      </c>
      <c r="AY30" s="333">
        <v>0.02</v>
      </c>
      <c r="AZ30" s="333">
        <v>0.02</v>
      </c>
      <c r="BA30" s="333">
        <v>0.02</v>
      </c>
      <c r="BB30" s="333">
        <v>0.02</v>
      </c>
      <c r="BC30" s="333">
        <v>0.02</v>
      </c>
      <c r="BD30" s="333">
        <v>0.02</v>
      </c>
      <c r="BE30" s="333">
        <v>0.02</v>
      </c>
      <c r="BF30" s="333">
        <v>0.02</v>
      </c>
      <c r="BG30" s="333">
        <v>0.02</v>
      </c>
      <c r="BH30" s="333">
        <v>0.02</v>
      </c>
      <c r="BI30" s="333">
        <v>0.02</v>
      </c>
      <c r="BJ30" s="333">
        <v>0.02</v>
      </c>
      <c r="BK30" s="333">
        <v>0.02</v>
      </c>
      <c r="BL30" s="333">
        <v>0.02</v>
      </c>
      <c r="BM30" s="332">
        <f t="shared" si="7"/>
        <v>7.8284051347078574</v>
      </c>
      <c r="BN30" s="332">
        <f t="shared" si="7"/>
        <v>7.8871181732181661</v>
      </c>
      <c r="BO30" s="332">
        <f t="shared" si="7"/>
        <v>7.946271559517303</v>
      </c>
      <c r="BP30" s="332">
        <f t="shared" si="7"/>
        <v>8.0058685962136824</v>
      </c>
      <c r="BQ30" s="332">
        <f t="shared" si="7"/>
        <v>8.0659126106852845</v>
      </c>
      <c r="BR30" s="332">
        <f t="shared" si="7"/>
        <v>8.1264069552654252</v>
      </c>
      <c r="BS30" s="332">
        <f t="shared" si="7"/>
        <v>8.1873550074299164</v>
      </c>
      <c r="BT30" s="332">
        <f t="shared" si="7"/>
        <v>8.2487601699856423</v>
      </c>
      <c r="BU30" s="332">
        <f t="shared" si="7"/>
        <v>8.3106258712605356</v>
      </c>
      <c r="BV30" s="332">
        <f t="shared" si="7"/>
        <v>8.3729555652949905</v>
      </c>
      <c r="BW30" s="332">
        <f t="shared" si="7"/>
        <v>8.4357527320347021</v>
      </c>
      <c r="BX30" s="332">
        <f t="shared" si="7"/>
        <v>8.4990208775249627</v>
      </c>
      <c r="BY30" s="332">
        <f t="shared" si="7"/>
        <v>8.5627635341064021</v>
      </c>
      <c r="BZ30" s="332">
        <f t="shared" si="7"/>
        <v>8.6269842606122005</v>
      </c>
      <c r="CA30" s="332">
        <f t="shared" si="7"/>
        <v>8.6916866425667916</v>
      </c>
      <c r="CB30" s="332">
        <f t="shared" si="7"/>
        <v>8.7568742923860423</v>
      </c>
      <c r="CC30" s="333">
        <v>0.02</v>
      </c>
      <c r="CD30" s="333">
        <v>0.02</v>
      </c>
      <c r="CE30" s="333">
        <v>0.02</v>
      </c>
      <c r="CF30" s="333">
        <v>0.02</v>
      </c>
      <c r="CG30" s="333"/>
      <c r="CH30" s="333"/>
      <c r="CI30" s="333"/>
      <c r="CJ30" s="333"/>
    </row>
    <row r="31" spans="1:88" s="329" customFormat="1" x14ac:dyDescent="0.15">
      <c r="A31" s="328"/>
      <c r="B31" s="263">
        <f>'Sales Plan'!A29</f>
        <v>0</v>
      </c>
      <c r="C31" s="6" t="str">
        <f>'Sales Plan'!B29</f>
        <v>Toxic Soil</v>
      </c>
      <c r="D31" s="331">
        <v>0.01</v>
      </c>
      <c r="E31" s="332">
        <f t="shared" si="5"/>
        <v>5</v>
      </c>
      <c r="F31" s="332">
        <f t="shared" si="5"/>
        <v>5.0375000000000005</v>
      </c>
      <c r="G31" s="332">
        <f t="shared" si="5"/>
        <v>5.0752812500000015</v>
      </c>
      <c r="H31" s="332">
        <f t="shared" si="5"/>
        <v>5.1133458593750012</v>
      </c>
      <c r="I31" s="332">
        <f t="shared" si="5"/>
        <v>5.1516959533203144</v>
      </c>
      <c r="J31" s="332">
        <f t="shared" si="5"/>
        <v>5.1903336729702181</v>
      </c>
      <c r="K31" s="332">
        <f t="shared" si="5"/>
        <v>5.2292611755174949</v>
      </c>
      <c r="L31" s="332">
        <f t="shared" si="5"/>
        <v>5.2684806343338764</v>
      </c>
      <c r="M31" s="332">
        <f t="shared" si="5"/>
        <v>5.3079942390913812</v>
      </c>
      <c r="N31" s="332">
        <f t="shared" si="5"/>
        <v>5.3478041958845663</v>
      </c>
      <c r="O31" s="332">
        <f t="shared" si="5"/>
        <v>5.3879127273537009</v>
      </c>
      <c r="P31" s="332">
        <f t="shared" si="5"/>
        <v>5.4283220728088528</v>
      </c>
      <c r="Q31" s="332">
        <f t="shared" si="5"/>
        <v>5.4690344883549198</v>
      </c>
      <c r="R31" s="332">
        <f t="shared" si="5"/>
        <v>5.5100522470175823</v>
      </c>
      <c r="S31" s="332">
        <f t="shared" si="5"/>
        <v>5.551377638870215</v>
      </c>
      <c r="T31" s="332">
        <f t="shared" si="5"/>
        <v>5.593012971161742</v>
      </c>
      <c r="U31" s="332">
        <f t="shared" si="5"/>
        <v>5.6349605684454547</v>
      </c>
      <c r="V31" s="332">
        <f t="shared" si="5"/>
        <v>5.6772227727087969</v>
      </c>
      <c r="W31" s="332">
        <f t="shared" si="5"/>
        <v>5.7198019435041125</v>
      </c>
      <c r="X31" s="332">
        <f t="shared" si="5"/>
        <v>5.7627004580803947</v>
      </c>
      <c r="Y31" s="333">
        <v>0.02</v>
      </c>
      <c r="Z31" s="333">
        <v>0.02</v>
      </c>
      <c r="AA31" s="333">
        <v>0.02</v>
      </c>
      <c r="AB31" s="333">
        <v>0.02</v>
      </c>
      <c r="AC31" s="333">
        <v>0.02</v>
      </c>
      <c r="AD31" s="333">
        <v>0.02</v>
      </c>
      <c r="AE31" s="333">
        <v>0.02</v>
      </c>
      <c r="AF31" s="333">
        <v>0.02</v>
      </c>
      <c r="AG31" s="332">
        <f t="shared" si="6"/>
        <v>6.1635587378696473</v>
      </c>
      <c r="AH31" s="332">
        <f t="shared" si="6"/>
        <v>6.20978542840367</v>
      </c>
      <c r="AI31" s="332">
        <f t="shared" si="6"/>
        <v>6.2563588191166986</v>
      </c>
      <c r="AJ31" s="332">
        <f t="shared" si="6"/>
        <v>6.3032815102600743</v>
      </c>
      <c r="AK31" s="332">
        <f t="shared" si="6"/>
        <v>6.350556121587025</v>
      </c>
      <c r="AL31" s="332">
        <f t="shared" si="6"/>
        <v>6.398185292498928</v>
      </c>
      <c r="AM31" s="332">
        <f t="shared" si="6"/>
        <v>6.44617168219267</v>
      </c>
      <c r="AN31" s="332">
        <f t="shared" si="6"/>
        <v>6.4945179698091158</v>
      </c>
      <c r="AO31" s="332">
        <f t="shared" si="6"/>
        <v>6.5432268545826844</v>
      </c>
      <c r="AP31" s="332">
        <f t="shared" si="6"/>
        <v>6.5923010559920545</v>
      </c>
      <c r="AQ31" s="332">
        <f t="shared" si="6"/>
        <v>6.641743313911995</v>
      </c>
      <c r="AR31" s="332">
        <f t="shared" si="6"/>
        <v>6.6915563887663358</v>
      </c>
      <c r="AS31" s="332">
        <f t="shared" si="6"/>
        <v>6.7417430616820848</v>
      </c>
      <c r="AT31" s="332">
        <f t="shared" si="6"/>
        <v>6.7923061346447007</v>
      </c>
      <c r="AU31" s="332">
        <f t="shared" si="6"/>
        <v>6.843248430654536</v>
      </c>
      <c r="AV31" s="332">
        <f t="shared" si="6"/>
        <v>6.8945727938844463</v>
      </c>
      <c r="AW31" s="333">
        <v>0.02</v>
      </c>
      <c r="AX31" s="333">
        <v>0.02</v>
      </c>
      <c r="AY31" s="333">
        <v>0.02</v>
      </c>
      <c r="AZ31" s="333">
        <v>0.02</v>
      </c>
      <c r="BA31" s="333">
        <v>0.02</v>
      </c>
      <c r="BB31" s="333">
        <v>0.02</v>
      </c>
      <c r="BC31" s="333">
        <v>0.02</v>
      </c>
      <c r="BD31" s="333">
        <v>0.02</v>
      </c>
      <c r="BE31" s="333">
        <v>0.02</v>
      </c>
      <c r="BF31" s="333">
        <v>0.02</v>
      </c>
      <c r="BG31" s="333">
        <v>0.02</v>
      </c>
      <c r="BH31" s="333">
        <v>0.02</v>
      </c>
      <c r="BI31" s="333">
        <v>0.02</v>
      </c>
      <c r="BJ31" s="333">
        <v>0.02</v>
      </c>
      <c r="BK31" s="333">
        <v>0.02</v>
      </c>
      <c r="BL31" s="333">
        <v>0.02</v>
      </c>
      <c r="BM31" s="332">
        <f t="shared" si="7"/>
        <v>7.8284051347078574</v>
      </c>
      <c r="BN31" s="332">
        <f t="shared" si="7"/>
        <v>7.8871181732181661</v>
      </c>
      <c r="BO31" s="332">
        <f t="shared" si="7"/>
        <v>7.946271559517303</v>
      </c>
      <c r="BP31" s="332">
        <f t="shared" si="7"/>
        <v>8.0058685962136824</v>
      </c>
      <c r="BQ31" s="332">
        <f t="shared" si="7"/>
        <v>8.0659126106852845</v>
      </c>
      <c r="BR31" s="332">
        <f t="shared" si="7"/>
        <v>8.1264069552654252</v>
      </c>
      <c r="BS31" s="332">
        <f t="shared" si="7"/>
        <v>8.1873550074299164</v>
      </c>
      <c r="BT31" s="332">
        <f t="shared" si="7"/>
        <v>8.2487601699856423</v>
      </c>
      <c r="BU31" s="332">
        <f t="shared" si="7"/>
        <v>8.3106258712605356</v>
      </c>
      <c r="BV31" s="332">
        <f t="shared" si="7"/>
        <v>8.3729555652949905</v>
      </c>
      <c r="BW31" s="332">
        <f t="shared" si="7"/>
        <v>8.4357527320347021</v>
      </c>
      <c r="BX31" s="332">
        <f t="shared" si="7"/>
        <v>8.4990208775249627</v>
      </c>
      <c r="BY31" s="332">
        <f t="shared" si="7"/>
        <v>8.5627635341064021</v>
      </c>
      <c r="BZ31" s="332">
        <f t="shared" si="7"/>
        <v>8.6269842606122005</v>
      </c>
      <c r="CA31" s="332">
        <f t="shared" si="7"/>
        <v>8.6916866425667916</v>
      </c>
      <c r="CB31" s="332">
        <f t="shared" si="7"/>
        <v>8.7568742923860423</v>
      </c>
      <c r="CC31" s="333">
        <v>0.02</v>
      </c>
      <c r="CD31" s="333">
        <v>0.02</v>
      </c>
      <c r="CE31" s="333">
        <v>0.02</v>
      </c>
      <c r="CF31" s="333">
        <v>0.02</v>
      </c>
      <c r="CG31" s="333"/>
      <c r="CH31" s="333"/>
      <c r="CI31" s="333"/>
      <c r="CJ31" s="333"/>
    </row>
    <row r="32" spans="1:88" s="329" customFormat="1" x14ac:dyDescent="0.15">
      <c r="A32" s="328"/>
      <c r="B32" s="263">
        <f>'Sales Plan'!A30</f>
        <v>0</v>
      </c>
      <c r="C32" s="6" t="str">
        <f>'Sales Plan'!B30</f>
        <v>Plant disease</v>
      </c>
      <c r="D32" s="331">
        <v>0.01</v>
      </c>
      <c r="E32" s="332">
        <f t="shared" si="5"/>
        <v>5</v>
      </c>
      <c r="F32" s="332">
        <f t="shared" si="5"/>
        <v>5.0375000000000005</v>
      </c>
      <c r="G32" s="332">
        <f t="shared" si="5"/>
        <v>5.0752812500000015</v>
      </c>
      <c r="H32" s="332">
        <f t="shared" si="5"/>
        <v>5.1133458593750012</v>
      </c>
      <c r="I32" s="332">
        <f t="shared" si="5"/>
        <v>5.1516959533203144</v>
      </c>
      <c r="J32" s="332">
        <f t="shared" si="5"/>
        <v>5.1903336729702181</v>
      </c>
      <c r="K32" s="332">
        <f t="shared" si="5"/>
        <v>5.2292611755174949</v>
      </c>
      <c r="L32" s="332">
        <f t="shared" si="5"/>
        <v>5.2684806343338764</v>
      </c>
      <c r="M32" s="332">
        <f t="shared" si="5"/>
        <v>5.3079942390913812</v>
      </c>
      <c r="N32" s="332">
        <f t="shared" si="5"/>
        <v>5.3478041958845663</v>
      </c>
      <c r="O32" s="332">
        <f t="shared" si="5"/>
        <v>5.3879127273537009</v>
      </c>
      <c r="P32" s="332">
        <f t="shared" si="5"/>
        <v>5.4283220728088528</v>
      </c>
      <c r="Q32" s="332">
        <f t="shared" si="5"/>
        <v>5.4690344883549198</v>
      </c>
      <c r="R32" s="332">
        <f t="shared" si="5"/>
        <v>5.5100522470175823</v>
      </c>
      <c r="S32" s="332">
        <f t="shared" si="5"/>
        <v>5.551377638870215</v>
      </c>
      <c r="T32" s="332">
        <f t="shared" si="5"/>
        <v>5.593012971161742</v>
      </c>
      <c r="U32" s="332">
        <f t="shared" si="5"/>
        <v>5.6349605684454547</v>
      </c>
      <c r="V32" s="332">
        <f t="shared" si="5"/>
        <v>5.6772227727087969</v>
      </c>
      <c r="W32" s="332">
        <f t="shared" si="5"/>
        <v>5.7198019435041125</v>
      </c>
      <c r="X32" s="332">
        <f t="shared" si="5"/>
        <v>5.7627004580803947</v>
      </c>
      <c r="Y32" s="333">
        <v>0.02</v>
      </c>
      <c r="Z32" s="333">
        <v>0.02</v>
      </c>
      <c r="AA32" s="333">
        <v>0.02</v>
      </c>
      <c r="AB32" s="333">
        <v>0.02</v>
      </c>
      <c r="AC32" s="333">
        <v>0.02</v>
      </c>
      <c r="AD32" s="333">
        <v>0.02</v>
      </c>
      <c r="AE32" s="333">
        <v>0.02</v>
      </c>
      <c r="AF32" s="333">
        <v>0.02</v>
      </c>
      <c r="AG32" s="332">
        <f t="shared" si="6"/>
        <v>6.1635587378696473</v>
      </c>
      <c r="AH32" s="332">
        <f t="shared" si="6"/>
        <v>6.20978542840367</v>
      </c>
      <c r="AI32" s="332">
        <f t="shared" si="6"/>
        <v>6.2563588191166986</v>
      </c>
      <c r="AJ32" s="332">
        <f t="shared" si="6"/>
        <v>6.3032815102600743</v>
      </c>
      <c r="AK32" s="332">
        <f t="shared" si="6"/>
        <v>6.350556121587025</v>
      </c>
      <c r="AL32" s="332">
        <f t="shared" si="6"/>
        <v>6.398185292498928</v>
      </c>
      <c r="AM32" s="332">
        <f t="shared" si="6"/>
        <v>6.44617168219267</v>
      </c>
      <c r="AN32" s="332">
        <f t="shared" si="6"/>
        <v>6.4945179698091158</v>
      </c>
      <c r="AO32" s="332">
        <f t="shared" si="6"/>
        <v>6.5432268545826844</v>
      </c>
      <c r="AP32" s="332">
        <f t="shared" si="6"/>
        <v>6.5923010559920545</v>
      </c>
      <c r="AQ32" s="332">
        <f t="shared" si="6"/>
        <v>6.641743313911995</v>
      </c>
      <c r="AR32" s="332">
        <f t="shared" si="6"/>
        <v>6.6915563887663358</v>
      </c>
      <c r="AS32" s="332">
        <f t="shared" si="6"/>
        <v>6.7417430616820848</v>
      </c>
      <c r="AT32" s="332">
        <f t="shared" si="6"/>
        <v>6.7923061346447007</v>
      </c>
      <c r="AU32" s="332">
        <f t="shared" si="6"/>
        <v>6.843248430654536</v>
      </c>
      <c r="AV32" s="332">
        <f t="shared" si="6"/>
        <v>6.8945727938844463</v>
      </c>
      <c r="AW32" s="333">
        <v>0.02</v>
      </c>
      <c r="AX32" s="333">
        <v>0.02</v>
      </c>
      <c r="AY32" s="333">
        <v>0.02</v>
      </c>
      <c r="AZ32" s="333">
        <v>0.02</v>
      </c>
      <c r="BA32" s="333">
        <v>0.02</v>
      </c>
      <c r="BB32" s="333">
        <v>0.02</v>
      </c>
      <c r="BC32" s="333">
        <v>0.02</v>
      </c>
      <c r="BD32" s="333">
        <v>0.02</v>
      </c>
      <c r="BE32" s="333">
        <v>0.02</v>
      </c>
      <c r="BF32" s="333">
        <v>0.02</v>
      </c>
      <c r="BG32" s="333">
        <v>0.02</v>
      </c>
      <c r="BH32" s="333">
        <v>0.02</v>
      </c>
      <c r="BI32" s="333">
        <v>0.02</v>
      </c>
      <c r="BJ32" s="333">
        <v>0.02</v>
      </c>
      <c r="BK32" s="333">
        <v>0.02</v>
      </c>
      <c r="BL32" s="333">
        <v>0.02</v>
      </c>
      <c r="BM32" s="332">
        <f t="shared" si="7"/>
        <v>7.8284051347078574</v>
      </c>
      <c r="BN32" s="332">
        <f t="shared" si="7"/>
        <v>7.8871181732181661</v>
      </c>
      <c r="BO32" s="332">
        <f t="shared" si="7"/>
        <v>7.946271559517303</v>
      </c>
      <c r="BP32" s="332">
        <f t="shared" si="7"/>
        <v>8.0058685962136824</v>
      </c>
      <c r="BQ32" s="332">
        <f t="shared" si="7"/>
        <v>8.0659126106852845</v>
      </c>
      <c r="BR32" s="332">
        <f t="shared" si="7"/>
        <v>8.1264069552654252</v>
      </c>
      <c r="BS32" s="332">
        <f t="shared" si="7"/>
        <v>8.1873550074299164</v>
      </c>
      <c r="BT32" s="332">
        <f t="shared" si="7"/>
        <v>8.2487601699856423</v>
      </c>
      <c r="BU32" s="332">
        <f t="shared" si="7"/>
        <v>8.3106258712605356</v>
      </c>
      <c r="BV32" s="332">
        <f t="shared" si="7"/>
        <v>8.3729555652949905</v>
      </c>
      <c r="BW32" s="332">
        <f t="shared" si="7"/>
        <v>8.4357527320347021</v>
      </c>
      <c r="BX32" s="332">
        <f t="shared" si="7"/>
        <v>8.4990208775249627</v>
      </c>
      <c r="BY32" s="332">
        <f t="shared" si="7"/>
        <v>8.5627635341064021</v>
      </c>
      <c r="BZ32" s="332">
        <f t="shared" si="7"/>
        <v>8.6269842606122005</v>
      </c>
      <c r="CA32" s="332">
        <f t="shared" si="7"/>
        <v>8.6916866425667916</v>
      </c>
      <c r="CB32" s="332">
        <f t="shared" si="7"/>
        <v>8.7568742923860423</v>
      </c>
      <c r="CC32" s="333">
        <v>0.02</v>
      </c>
      <c r="CD32" s="333">
        <v>0.02</v>
      </c>
      <c r="CE32" s="333">
        <v>0.02</v>
      </c>
      <c r="CF32" s="333">
        <v>0.02</v>
      </c>
      <c r="CG32" s="333"/>
      <c r="CH32" s="333"/>
      <c r="CI32" s="333"/>
      <c r="CJ32" s="333"/>
    </row>
    <row r="33" spans="1:88" s="329" customFormat="1" x14ac:dyDescent="0.15">
      <c r="A33" s="328"/>
      <c r="B33" s="263">
        <f>'Sales Plan'!A31</f>
        <v>0</v>
      </c>
      <c r="C33" s="6" t="str">
        <f>'Sales Plan'!B31</f>
        <v>Oil Spill Cleanup</v>
      </c>
      <c r="D33" s="331">
        <v>0.01</v>
      </c>
      <c r="E33" s="332">
        <f t="shared" si="5"/>
        <v>5</v>
      </c>
      <c r="F33" s="332">
        <f t="shared" si="5"/>
        <v>5.0375000000000005</v>
      </c>
      <c r="G33" s="332">
        <f t="shared" si="5"/>
        <v>5.0752812500000015</v>
      </c>
      <c r="H33" s="332">
        <f t="shared" si="5"/>
        <v>5.1133458593750012</v>
      </c>
      <c r="I33" s="332">
        <f t="shared" si="5"/>
        <v>5.1516959533203144</v>
      </c>
      <c r="J33" s="332">
        <f t="shared" si="5"/>
        <v>5.1903336729702181</v>
      </c>
      <c r="K33" s="332">
        <f t="shared" si="5"/>
        <v>5.2292611755174949</v>
      </c>
      <c r="L33" s="332">
        <f t="shared" si="5"/>
        <v>5.2684806343338764</v>
      </c>
      <c r="M33" s="332">
        <f t="shared" si="5"/>
        <v>5.3079942390913812</v>
      </c>
      <c r="N33" s="332">
        <f t="shared" si="5"/>
        <v>5.3478041958845663</v>
      </c>
      <c r="O33" s="332">
        <f t="shared" si="5"/>
        <v>5.3879127273537009</v>
      </c>
      <c r="P33" s="332">
        <f t="shared" si="5"/>
        <v>5.4283220728088528</v>
      </c>
      <c r="Q33" s="332">
        <f t="shared" si="5"/>
        <v>5.4690344883549198</v>
      </c>
      <c r="R33" s="332">
        <f t="shared" si="5"/>
        <v>5.5100522470175823</v>
      </c>
      <c r="S33" s="332">
        <f t="shared" si="5"/>
        <v>5.551377638870215</v>
      </c>
      <c r="T33" s="332">
        <f t="shared" si="5"/>
        <v>5.593012971161742</v>
      </c>
      <c r="U33" s="332">
        <f t="shared" si="5"/>
        <v>5.6349605684454547</v>
      </c>
      <c r="V33" s="332">
        <f t="shared" si="5"/>
        <v>5.6772227727087969</v>
      </c>
      <c r="W33" s="332">
        <f t="shared" si="5"/>
        <v>5.7198019435041125</v>
      </c>
      <c r="X33" s="332">
        <f t="shared" si="5"/>
        <v>5.7627004580803947</v>
      </c>
      <c r="Y33" s="333">
        <v>4</v>
      </c>
      <c r="Z33" s="333">
        <v>4</v>
      </c>
      <c r="AA33" s="333">
        <v>4</v>
      </c>
      <c r="AB33" s="333">
        <v>4</v>
      </c>
      <c r="AC33" s="333">
        <v>4</v>
      </c>
      <c r="AD33" s="333">
        <v>4</v>
      </c>
      <c r="AE33" s="333">
        <v>4</v>
      </c>
      <c r="AF33" s="333">
        <v>4</v>
      </c>
      <c r="AG33" s="332">
        <f t="shared" si="6"/>
        <v>6.1635587378696473</v>
      </c>
      <c r="AH33" s="332">
        <f t="shared" si="6"/>
        <v>6.20978542840367</v>
      </c>
      <c r="AI33" s="332">
        <f t="shared" si="6"/>
        <v>6.2563588191166986</v>
      </c>
      <c r="AJ33" s="332">
        <f t="shared" si="6"/>
        <v>6.3032815102600743</v>
      </c>
      <c r="AK33" s="332">
        <f t="shared" si="6"/>
        <v>6.350556121587025</v>
      </c>
      <c r="AL33" s="332">
        <f t="shared" si="6"/>
        <v>6.398185292498928</v>
      </c>
      <c r="AM33" s="332">
        <f t="shared" si="6"/>
        <v>6.44617168219267</v>
      </c>
      <c r="AN33" s="332">
        <f t="shared" si="6"/>
        <v>6.4945179698091158</v>
      </c>
      <c r="AO33" s="332">
        <f t="shared" si="6"/>
        <v>6.5432268545826844</v>
      </c>
      <c r="AP33" s="332">
        <f t="shared" si="6"/>
        <v>6.5923010559920545</v>
      </c>
      <c r="AQ33" s="332">
        <f t="shared" si="6"/>
        <v>6.641743313911995</v>
      </c>
      <c r="AR33" s="332">
        <f t="shared" si="6"/>
        <v>6.6915563887663358</v>
      </c>
      <c r="AS33" s="332">
        <f t="shared" si="6"/>
        <v>6.7417430616820848</v>
      </c>
      <c r="AT33" s="332">
        <f t="shared" si="6"/>
        <v>6.7923061346447007</v>
      </c>
      <c r="AU33" s="332">
        <f t="shared" si="6"/>
        <v>6.843248430654536</v>
      </c>
      <c r="AV33" s="332">
        <f t="shared" si="6"/>
        <v>6.8945727938844463</v>
      </c>
      <c r="AW33" s="333">
        <v>4</v>
      </c>
      <c r="AX33" s="333">
        <v>4</v>
      </c>
      <c r="AY33" s="333">
        <v>4</v>
      </c>
      <c r="AZ33" s="333">
        <v>4</v>
      </c>
      <c r="BA33" s="333">
        <v>4</v>
      </c>
      <c r="BB33" s="333">
        <v>4</v>
      </c>
      <c r="BC33" s="333">
        <v>4</v>
      </c>
      <c r="BD33" s="333">
        <v>4</v>
      </c>
      <c r="BE33" s="333">
        <v>4</v>
      </c>
      <c r="BF33" s="333">
        <v>4</v>
      </c>
      <c r="BG33" s="333">
        <v>4</v>
      </c>
      <c r="BH33" s="333">
        <v>4</v>
      </c>
      <c r="BI33" s="333">
        <v>4</v>
      </c>
      <c r="BJ33" s="333">
        <v>4</v>
      </c>
      <c r="BK33" s="333">
        <v>4</v>
      </c>
      <c r="BL33" s="333">
        <v>4</v>
      </c>
      <c r="BM33" s="332">
        <f t="shared" si="7"/>
        <v>7.8284051347078574</v>
      </c>
      <c r="BN33" s="332">
        <f t="shared" si="7"/>
        <v>7.8871181732181661</v>
      </c>
      <c r="BO33" s="332">
        <f t="shared" si="7"/>
        <v>7.946271559517303</v>
      </c>
      <c r="BP33" s="332">
        <f t="shared" si="7"/>
        <v>8.0058685962136824</v>
      </c>
      <c r="BQ33" s="332">
        <f t="shared" si="7"/>
        <v>8.0659126106852845</v>
      </c>
      <c r="BR33" s="332">
        <f t="shared" si="7"/>
        <v>8.1264069552654252</v>
      </c>
      <c r="BS33" s="332">
        <f t="shared" si="7"/>
        <v>8.1873550074299164</v>
      </c>
      <c r="BT33" s="332">
        <f t="shared" si="7"/>
        <v>8.2487601699856423</v>
      </c>
      <c r="BU33" s="332">
        <f t="shared" si="7"/>
        <v>8.3106258712605356</v>
      </c>
      <c r="BV33" s="332">
        <f t="shared" si="7"/>
        <v>8.3729555652949905</v>
      </c>
      <c r="BW33" s="332">
        <f t="shared" si="7"/>
        <v>8.4357527320347021</v>
      </c>
      <c r="BX33" s="332">
        <f t="shared" si="7"/>
        <v>8.4990208775249627</v>
      </c>
      <c r="BY33" s="332">
        <f t="shared" si="7"/>
        <v>8.5627635341064021</v>
      </c>
      <c r="BZ33" s="332">
        <f t="shared" si="7"/>
        <v>8.6269842606122005</v>
      </c>
      <c r="CA33" s="332">
        <f t="shared" si="7"/>
        <v>8.6916866425667916</v>
      </c>
      <c r="CB33" s="332">
        <f t="shared" si="7"/>
        <v>8.7568742923860423</v>
      </c>
      <c r="CC33" s="333">
        <v>4</v>
      </c>
      <c r="CD33" s="333">
        <v>4</v>
      </c>
      <c r="CE33" s="333">
        <v>4</v>
      </c>
      <c r="CF33" s="333">
        <v>4</v>
      </c>
      <c r="CG33" s="333"/>
      <c r="CH33" s="333"/>
      <c r="CI33" s="333"/>
      <c r="CJ33" s="333"/>
    </row>
    <row r="34" spans="1:88" x14ac:dyDescent="0.15">
      <c r="E34" s="12"/>
      <c r="F34" s="12"/>
      <c r="G34" s="12"/>
      <c r="H34" s="12"/>
      <c r="I34" s="12"/>
      <c r="J34" s="12"/>
      <c r="K34" s="12"/>
      <c r="L34" s="12"/>
      <c r="M34" s="12"/>
      <c r="N34" s="12"/>
      <c r="O34" s="12"/>
      <c r="P34" s="12"/>
      <c r="Q34" s="12"/>
      <c r="R34" s="12"/>
      <c r="S34" s="12"/>
      <c r="T34" s="12"/>
      <c r="U34" s="12"/>
      <c r="V34" s="12"/>
      <c r="W34" s="12"/>
      <c r="X34" s="12"/>
      <c r="Y34" s="298"/>
      <c r="Z34" s="298"/>
      <c r="AA34" s="298"/>
      <c r="AB34" s="298"/>
      <c r="AC34" s="298"/>
      <c r="AD34" s="298"/>
      <c r="AE34" s="298"/>
      <c r="AF34" s="298"/>
      <c r="AG34" s="12"/>
      <c r="AH34" s="12"/>
      <c r="AI34" s="12"/>
      <c r="AJ34" s="12"/>
      <c r="AK34" s="12"/>
      <c r="AL34" s="12"/>
      <c r="AM34" s="12"/>
      <c r="AN34" s="12"/>
      <c r="AO34" s="12"/>
      <c r="AP34" s="12"/>
      <c r="AQ34" s="12"/>
      <c r="AR34" s="12"/>
      <c r="AS34" s="12"/>
      <c r="AT34" s="12"/>
      <c r="AU34" s="12"/>
      <c r="AV34" s="12"/>
      <c r="AW34" s="298"/>
      <c r="AX34" s="298"/>
      <c r="AY34" s="298"/>
      <c r="AZ34" s="298"/>
      <c r="BA34" s="298"/>
      <c r="BB34" s="298"/>
      <c r="BC34" s="298"/>
      <c r="BD34" s="298"/>
      <c r="BE34" s="298"/>
      <c r="BF34" s="298"/>
      <c r="BG34" s="298"/>
      <c r="BH34" s="298"/>
      <c r="BI34" s="298"/>
      <c r="BJ34" s="298"/>
      <c r="BK34" s="298"/>
      <c r="BL34" s="298"/>
      <c r="BM34" s="12"/>
      <c r="BN34" s="12"/>
      <c r="BO34" s="12"/>
      <c r="BP34" s="12"/>
      <c r="BQ34" s="12"/>
      <c r="BR34" s="12"/>
      <c r="BS34" s="12"/>
      <c r="BT34" s="12"/>
      <c r="BU34" s="12"/>
      <c r="BV34" s="12"/>
      <c r="BW34" s="12"/>
      <c r="BX34" s="12"/>
      <c r="BY34" s="12"/>
      <c r="BZ34" s="12"/>
      <c r="CA34" s="12"/>
      <c r="CB34" s="12"/>
      <c r="CC34" s="298"/>
      <c r="CD34" s="298"/>
      <c r="CE34" s="298"/>
      <c r="CF34" s="298"/>
      <c r="CG34" s="298"/>
      <c r="CH34" s="298"/>
      <c r="CI34" s="298"/>
      <c r="CJ34" s="298"/>
    </row>
    <row r="35" spans="1:88" x14ac:dyDescent="0.15">
      <c r="B35" s="3" t="s">
        <v>102</v>
      </c>
      <c r="E35" s="12"/>
      <c r="F35" s="12"/>
      <c r="G35" s="12"/>
      <c r="H35" s="12"/>
      <c r="I35" s="12"/>
      <c r="J35" s="12"/>
      <c r="K35" s="12"/>
      <c r="L35" s="12"/>
      <c r="M35" s="12"/>
      <c r="N35" s="12"/>
      <c r="O35" s="12"/>
      <c r="P35" s="12"/>
      <c r="Q35" s="12"/>
      <c r="R35" s="12"/>
      <c r="S35" s="12"/>
      <c r="T35" s="12"/>
      <c r="U35" s="12"/>
      <c r="V35" s="12"/>
      <c r="W35" s="12"/>
      <c r="X35" s="12"/>
      <c r="Y35" s="298"/>
      <c r="Z35" s="298"/>
      <c r="AA35" s="298"/>
      <c r="AB35" s="298"/>
      <c r="AC35" s="298"/>
      <c r="AD35" s="298"/>
      <c r="AE35" s="298"/>
      <c r="AF35" s="298"/>
      <c r="AG35" s="12"/>
      <c r="AH35" s="12"/>
      <c r="AI35" s="12"/>
      <c r="AJ35" s="12"/>
      <c r="AK35" s="12"/>
      <c r="AL35" s="12"/>
      <c r="AM35" s="12"/>
      <c r="AN35" s="12"/>
      <c r="AO35" s="12"/>
      <c r="AP35" s="12"/>
      <c r="AQ35" s="12"/>
      <c r="AR35" s="12"/>
      <c r="AS35" s="12"/>
      <c r="AT35" s="12"/>
      <c r="AU35" s="12"/>
      <c r="AV35" s="12"/>
      <c r="AW35" s="298"/>
      <c r="AX35" s="298"/>
      <c r="AY35" s="298"/>
      <c r="AZ35" s="298"/>
      <c r="BA35" s="298"/>
      <c r="BB35" s="298"/>
      <c r="BC35" s="298"/>
      <c r="BD35" s="298"/>
      <c r="BE35" s="298"/>
      <c r="BF35" s="298"/>
      <c r="BG35" s="298"/>
      <c r="BH35" s="298"/>
      <c r="BI35" s="298"/>
      <c r="BJ35" s="298"/>
      <c r="BK35" s="298"/>
      <c r="BL35" s="298"/>
      <c r="BM35" s="12"/>
      <c r="BN35" s="12"/>
      <c r="BO35" s="12"/>
      <c r="BP35" s="12"/>
      <c r="BQ35" s="12"/>
      <c r="BR35" s="12"/>
      <c r="BS35" s="12"/>
      <c r="BT35" s="12"/>
      <c r="BU35" s="12"/>
      <c r="BV35" s="12"/>
      <c r="BW35" s="12"/>
      <c r="BX35" s="12"/>
      <c r="BY35" s="12"/>
      <c r="BZ35" s="12"/>
      <c r="CA35" s="12"/>
      <c r="CB35" s="12"/>
      <c r="CC35" s="298"/>
      <c r="CD35" s="298"/>
      <c r="CE35" s="298"/>
      <c r="CF35" s="298"/>
      <c r="CG35" s="298"/>
      <c r="CH35" s="298"/>
      <c r="CI35" s="298"/>
      <c r="CJ35" s="298"/>
    </row>
    <row r="36" spans="1:88" x14ac:dyDescent="0.15">
      <c r="B36" s="5" t="s">
        <v>381</v>
      </c>
      <c r="C36" s="6" t="s">
        <v>351</v>
      </c>
      <c r="E36" s="254">
        <f t="shared" ref="E36:X42" si="9">E27*E4</f>
        <v>5000</v>
      </c>
      <c r="F36" s="254">
        <f t="shared" si="9"/>
        <v>5037.5</v>
      </c>
      <c r="G36" s="254">
        <f t="shared" si="9"/>
        <v>5075.28125</v>
      </c>
      <c r="H36" s="254">
        <f t="shared" si="9"/>
        <v>5113.3458593750001</v>
      </c>
      <c r="I36" s="254">
        <f t="shared" si="9"/>
        <v>5151.6959533203126</v>
      </c>
      <c r="J36" s="254">
        <f t="shared" si="9"/>
        <v>5190.333672970215</v>
      </c>
      <c r="K36" s="254">
        <f t="shared" si="9"/>
        <v>5229.2611755174921</v>
      </c>
      <c r="L36" s="254">
        <f t="shared" si="9"/>
        <v>5268.4806343338732</v>
      </c>
      <c r="M36" s="254">
        <f t="shared" si="9"/>
        <v>5307.9942390913775</v>
      </c>
      <c r="N36" s="254">
        <f t="shared" si="9"/>
        <v>5347.8041958845633</v>
      </c>
      <c r="O36" s="254">
        <f t="shared" si="9"/>
        <v>5387.9127273536978</v>
      </c>
      <c r="P36" s="254">
        <f t="shared" si="9"/>
        <v>5428.3220728088509</v>
      </c>
      <c r="Q36" s="254">
        <f t="shared" si="9"/>
        <v>5469.0344883549178</v>
      </c>
      <c r="R36" s="254">
        <f t="shared" si="9"/>
        <v>5510.0522470175802</v>
      </c>
      <c r="S36" s="254">
        <f t="shared" si="9"/>
        <v>5551.3776388702126</v>
      </c>
      <c r="T36" s="254">
        <f t="shared" si="9"/>
        <v>5593.0129711617392</v>
      </c>
      <c r="U36" s="254">
        <f t="shared" si="9"/>
        <v>5634.9605684454527</v>
      </c>
      <c r="V36" s="254">
        <f t="shared" si="9"/>
        <v>5677.2227727087939</v>
      </c>
      <c r="W36" s="254">
        <f t="shared" si="9"/>
        <v>5719.8019435041106</v>
      </c>
      <c r="X36" s="254">
        <f t="shared" si="9"/>
        <v>5762.7004580803914</v>
      </c>
      <c r="Y36" s="298">
        <v>228125</v>
      </c>
      <c r="Z36" s="298">
        <v>228125</v>
      </c>
      <c r="AA36" s="298">
        <v>228125</v>
      </c>
      <c r="AB36" s="298">
        <v>228125</v>
      </c>
      <c r="AC36" s="298">
        <v>228125</v>
      </c>
      <c r="AD36" s="298">
        <v>228125</v>
      </c>
      <c r="AE36" s="298">
        <v>228125</v>
      </c>
      <c r="AF36" s="298">
        <v>228125</v>
      </c>
      <c r="AG36" s="254">
        <f t="shared" ref="AG36:AV42" si="10">AG27*AG4</f>
        <v>6163.5587378696437</v>
      </c>
      <c r="AH36" s="254">
        <f t="shared" si="10"/>
        <v>6209.7854284036666</v>
      </c>
      <c r="AI36" s="254">
        <f t="shared" si="10"/>
        <v>6256.3588191166946</v>
      </c>
      <c r="AJ36" s="254">
        <f t="shared" si="10"/>
        <v>6303.2815102600698</v>
      </c>
      <c r="AK36" s="254">
        <f t="shared" si="10"/>
        <v>6350.5561215870221</v>
      </c>
      <c r="AL36" s="254">
        <f t="shared" si="10"/>
        <v>6398.1852924989244</v>
      </c>
      <c r="AM36" s="254">
        <f t="shared" si="10"/>
        <v>6446.1716821926675</v>
      </c>
      <c r="AN36" s="254">
        <f t="shared" si="10"/>
        <v>6494.5179698091124</v>
      </c>
      <c r="AO36" s="254">
        <f t="shared" si="10"/>
        <v>6543.2268545826819</v>
      </c>
      <c r="AP36" s="254">
        <f t="shared" si="10"/>
        <v>6592.3010559920513</v>
      </c>
      <c r="AQ36" s="254">
        <f t="shared" si="10"/>
        <v>6641.7433139119921</v>
      </c>
      <c r="AR36" s="254">
        <f t="shared" si="10"/>
        <v>6691.556388766332</v>
      </c>
      <c r="AS36" s="254">
        <f t="shared" si="10"/>
        <v>6741.7430616820811</v>
      </c>
      <c r="AT36" s="254">
        <f t="shared" si="10"/>
        <v>6792.3061346446975</v>
      </c>
      <c r="AU36" s="254">
        <f t="shared" si="10"/>
        <v>6843.2484306545321</v>
      </c>
      <c r="AV36" s="254">
        <f t="shared" si="10"/>
        <v>6894.5727938844411</v>
      </c>
      <c r="AW36" s="298">
        <v>228125</v>
      </c>
      <c r="AX36" s="298">
        <v>228125</v>
      </c>
      <c r="AY36" s="298">
        <v>228125</v>
      </c>
      <c r="AZ36" s="298">
        <v>228125</v>
      </c>
      <c r="BA36" s="298">
        <v>228125</v>
      </c>
      <c r="BB36" s="298">
        <v>228125</v>
      </c>
      <c r="BC36" s="298">
        <v>228125</v>
      </c>
      <c r="BD36" s="298">
        <v>228125</v>
      </c>
      <c r="BE36" s="298">
        <v>228125</v>
      </c>
      <c r="BF36" s="298">
        <v>228125</v>
      </c>
      <c r="BG36" s="298">
        <v>228125</v>
      </c>
      <c r="BH36" s="298">
        <v>228125</v>
      </c>
      <c r="BI36" s="298">
        <v>228125</v>
      </c>
      <c r="BJ36" s="298">
        <v>228125</v>
      </c>
      <c r="BK36" s="298">
        <v>228125</v>
      </c>
      <c r="BL36" s="298">
        <v>228125</v>
      </c>
      <c r="BM36" s="254">
        <f t="shared" ref="BM36:CF42" si="11">BM27*BM4</f>
        <v>7828.4051347078503</v>
      </c>
      <c r="BN36" s="254">
        <f t="shared" si="11"/>
        <v>7887.1181732181594</v>
      </c>
      <c r="BO36" s="254">
        <f t="shared" si="11"/>
        <v>7946.2715595172967</v>
      </c>
      <c r="BP36" s="254">
        <f t="shared" si="11"/>
        <v>8005.868596213676</v>
      </c>
      <c r="BQ36" s="254">
        <f t="shared" si="11"/>
        <v>8065.91261068528</v>
      </c>
      <c r="BR36" s="254">
        <f t="shared" si="11"/>
        <v>8126.4069552654191</v>
      </c>
      <c r="BS36" s="254">
        <f t="shared" si="11"/>
        <v>8187.3550074299101</v>
      </c>
      <c r="BT36" s="254">
        <f t="shared" si="11"/>
        <v>8248.760169985635</v>
      </c>
      <c r="BU36" s="254">
        <f t="shared" si="11"/>
        <v>8310.6258712605286</v>
      </c>
      <c r="BV36" s="254">
        <f t="shared" si="11"/>
        <v>8372.9555652949839</v>
      </c>
      <c r="BW36" s="254">
        <f t="shared" si="11"/>
        <v>8435.7527320346962</v>
      </c>
      <c r="BX36" s="254">
        <f t="shared" si="11"/>
        <v>8499.0208775249575</v>
      </c>
      <c r="BY36" s="254">
        <f t="shared" si="11"/>
        <v>8562.763534106396</v>
      </c>
      <c r="BZ36" s="254">
        <f t="shared" si="11"/>
        <v>8626.9842606121947</v>
      </c>
      <c r="CA36" s="254">
        <f t="shared" si="11"/>
        <v>8691.6866425667868</v>
      </c>
      <c r="CB36" s="254">
        <f t="shared" si="11"/>
        <v>8756.8742923860391</v>
      </c>
      <c r="CC36" s="254">
        <f t="shared" si="11"/>
        <v>1</v>
      </c>
      <c r="CD36" s="254">
        <f t="shared" si="11"/>
        <v>1</v>
      </c>
      <c r="CE36" s="254">
        <f t="shared" si="11"/>
        <v>1</v>
      </c>
      <c r="CF36" s="254">
        <f t="shared" si="11"/>
        <v>1</v>
      </c>
      <c r="CG36" s="298"/>
      <c r="CH36" s="298"/>
      <c r="CI36" s="298"/>
      <c r="CJ36" s="298"/>
    </row>
    <row r="37" spans="1:88" x14ac:dyDescent="0.15">
      <c r="B37" s="5" t="s">
        <v>385</v>
      </c>
      <c r="C37" s="6" t="s">
        <v>395</v>
      </c>
      <c r="E37" s="254">
        <f t="shared" si="9"/>
        <v>10000</v>
      </c>
      <c r="F37" s="254">
        <f t="shared" si="9"/>
        <v>10075</v>
      </c>
      <c r="G37" s="254">
        <f t="shared" si="9"/>
        <v>10150.5625</v>
      </c>
      <c r="H37" s="254">
        <f t="shared" si="9"/>
        <v>10226.69171875</v>
      </c>
      <c r="I37" s="254">
        <f t="shared" si="9"/>
        <v>10303.391906640625</v>
      </c>
      <c r="J37" s="254">
        <f t="shared" si="9"/>
        <v>10380.66734594043</v>
      </c>
      <c r="K37" s="254">
        <f t="shared" si="9"/>
        <v>10458.522351034984</v>
      </c>
      <c r="L37" s="254">
        <f t="shared" si="9"/>
        <v>10536.961268667746</v>
      </c>
      <c r="M37" s="254">
        <f t="shared" si="9"/>
        <v>10615.988478182755</v>
      </c>
      <c r="N37" s="254">
        <f t="shared" si="9"/>
        <v>10695.608391769127</v>
      </c>
      <c r="O37" s="254">
        <f t="shared" si="9"/>
        <v>10775.825454707396</v>
      </c>
      <c r="P37" s="254">
        <f t="shared" si="9"/>
        <v>10856.644145617702</v>
      </c>
      <c r="Q37" s="254">
        <f t="shared" si="9"/>
        <v>10938.068976709836</v>
      </c>
      <c r="R37" s="254">
        <f t="shared" si="9"/>
        <v>11020.10449403516</v>
      </c>
      <c r="S37" s="254">
        <f t="shared" si="9"/>
        <v>11102.755277740425</v>
      </c>
      <c r="T37" s="254">
        <f t="shared" si="9"/>
        <v>11186.025942323478</v>
      </c>
      <c r="U37" s="254">
        <f t="shared" si="9"/>
        <v>11269.921136890905</v>
      </c>
      <c r="V37" s="254">
        <f t="shared" si="9"/>
        <v>11354.445545417588</v>
      </c>
      <c r="W37" s="254">
        <f t="shared" si="9"/>
        <v>11439.603887008221</v>
      </c>
      <c r="X37" s="254">
        <f t="shared" si="9"/>
        <v>11525.400916160783</v>
      </c>
      <c r="Y37" s="298" t="s">
        <v>286</v>
      </c>
      <c r="Z37" s="298" t="s">
        <v>286</v>
      </c>
      <c r="AA37" s="298" t="s">
        <v>286</v>
      </c>
      <c r="AB37" s="298" t="s">
        <v>286</v>
      </c>
      <c r="AC37" s="298" t="s">
        <v>286</v>
      </c>
      <c r="AD37" s="298" t="s">
        <v>286</v>
      </c>
      <c r="AE37" s="298" t="s">
        <v>286</v>
      </c>
      <c r="AF37" s="298" t="s">
        <v>286</v>
      </c>
      <c r="AG37" s="254">
        <f t="shared" si="10"/>
        <v>12327.117475739287</v>
      </c>
      <c r="AH37" s="254">
        <f t="shared" si="10"/>
        <v>12419.570856807333</v>
      </c>
      <c r="AI37" s="254">
        <f t="shared" si="10"/>
        <v>12512.717638233389</v>
      </c>
      <c r="AJ37" s="254">
        <f t="shared" si="10"/>
        <v>12606.56302052014</v>
      </c>
      <c r="AK37" s="254">
        <f t="shared" si="10"/>
        <v>12701.112243174044</v>
      </c>
      <c r="AL37" s="254">
        <f t="shared" si="10"/>
        <v>12796.370584997849</v>
      </c>
      <c r="AM37" s="254">
        <f t="shared" si="10"/>
        <v>12892.343364385335</v>
      </c>
      <c r="AN37" s="254">
        <f t="shared" si="10"/>
        <v>12989.035939618225</v>
      </c>
      <c r="AO37" s="254">
        <f t="shared" si="10"/>
        <v>13086.453709165364</v>
      </c>
      <c r="AP37" s="254">
        <f t="shared" si="10"/>
        <v>13184.602111984103</v>
      </c>
      <c r="AQ37" s="254">
        <f t="shared" si="10"/>
        <v>13283.486627823984</v>
      </c>
      <c r="AR37" s="254">
        <f t="shared" si="10"/>
        <v>13383.112777532664</v>
      </c>
      <c r="AS37" s="254">
        <f t="shared" si="10"/>
        <v>13483.486123364162</v>
      </c>
      <c r="AT37" s="254">
        <f t="shared" si="10"/>
        <v>13584.612269289395</v>
      </c>
      <c r="AU37" s="254">
        <f t="shared" si="10"/>
        <v>13686.496861309064</v>
      </c>
      <c r="AV37" s="254">
        <f t="shared" si="10"/>
        <v>13789.145587768882</v>
      </c>
      <c r="AW37" s="298" t="s">
        <v>286</v>
      </c>
      <c r="AX37" s="298" t="s">
        <v>286</v>
      </c>
      <c r="AY37" s="298" t="s">
        <v>286</v>
      </c>
      <c r="AZ37" s="298" t="s">
        <v>286</v>
      </c>
      <c r="BA37" s="298" t="s">
        <v>286</v>
      </c>
      <c r="BB37" s="298" t="s">
        <v>286</v>
      </c>
      <c r="BC37" s="298" t="s">
        <v>286</v>
      </c>
      <c r="BD37" s="298" t="s">
        <v>286</v>
      </c>
      <c r="BE37" s="298" t="s">
        <v>286</v>
      </c>
      <c r="BF37" s="298" t="s">
        <v>286</v>
      </c>
      <c r="BG37" s="298" t="s">
        <v>286</v>
      </c>
      <c r="BH37" s="298" t="s">
        <v>286</v>
      </c>
      <c r="BI37" s="298" t="s">
        <v>286</v>
      </c>
      <c r="BJ37" s="298" t="s">
        <v>286</v>
      </c>
      <c r="BK37" s="298" t="s">
        <v>286</v>
      </c>
      <c r="BL37" s="298" t="s">
        <v>286</v>
      </c>
      <c r="BM37" s="254">
        <f t="shared" si="11"/>
        <v>15656.810269415701</v>
      </c>
      <c r="BN37" s="254">
        <f t="shared" si="11"/>
        <v>15774.236346436319</v>
      </c>
      <c r="BO37" s="254">
        <f t="shared" si="11"/>
        <v>15892.543119034593</v>
      </c>
      <c r="BP37" s="254">
        <f t="shared" si="11"/>
        <v>16011.737192427352</v>
      </c>
      <c r="BQ37" s="254">
        <f t="shared" si="11"/>
        <v>16131.82522137056</v>
      </c>
      <c r="BR37" s="254">
        <f t="shared" si="11"/>
        <v>16252.813910530838</v>
      </c>
      <c r="BS37" s="254">
        <f t="shared" si="11"/>
        <v>16374.71001485982</v>
      </c>
      <c r="BT37" s="254">
        <f t="shared" si="11"/>
        <v>16497.52033997127</v>
      </c>
      <c r="BU37" s="254">
        <f t="shared" si="11"/>
        <v>16621.251742521057</v>
      </c>
      <c r="BV37" s="254">
        <f t="shared" si="11"/>
        <v>16745.911130589968</v>
      </c>
      <c r="BW37" s="254">
        <f t="shared" si="11"/>
        <v>16871.505464069392</v>
      </c>
      <c r="BX37" s="254">
        <f t="shared" si="11"/>
        <v>16998.041755049915</v>
      </c>
      <c r="BY37" s="254">
        <f t="shared" si="11"/>
        <v>17125.527068212792</v>
      </c>
      <c r="BZ37" s="254">
        <f t="shared" si="11"/>
        <v>17253.968521224389</v>
      </c>
      <c r="CA37" s="254">
        <f t="shared" si="11"/>
        <v>17383.373285133574</v>
      </c>
      <c r="CB37" s="254">
        <f t="shared" si="11"/>
        <v>17513.748584772078</v>
      </c>
      <c r="CC37" s="254">
        <f t="shared" si="11"/>
        <v>17645.101699157869</v>
      </c>
      <c r="CD37" s="254">
        <f t="shared" si="11"/>
        <v>17777.439961901553</v>
      </c>
      <c r="CE37" s="254">
        <f t="shared" si="11"/>
        <v>17910.770761615815</v>
      </c>
      <c r="CF37" s="254">
        <f t="shared" si="11"/>
        <v>18045.101542327935</v>
      </c>
      <c r="CG37" s="298"/>
      <c r="CH37" s="298"/>
      <c r="CI37" s="298"/>
      <c r="CJ37" s="298"/>
    </row>
    <row r="38" spans="1:88" x14ac:dyDescent="0.15">
      <c r="B38" s="5" t="s">
        <v>385</v>
      </c>
      <c r="C38" s="6" t="s">
        <v>396</v>
      </c>
      <c r="E38" s="254">
        <f t="shared" si="9"/>
        <v>82800</v>
      </c>
      <c r="F38" s="254">
        <f t="shared" si="9"/>
        <v>83421</v>
      </c>
      <c r="G38" s="254">
        <f t="shared" si="9"/>
        <v>84046.657500000001</v>
      </c>
      <c r="H38" s="254">
        <f t="shared" si="9"/>
        <v>84677.007431250007</v>
      </c>
      <c r="I38" s="254">
        <f t="shared" si="9"/>
        <v>85312.084986984381</v>
      </c>
      <c r="J38" s="254">
        <f t="shared" si="9"/>
        <v>85951.925624386771</v>
      </c>
      <c r="K38" s="254">
        <f t="shared" si="9"/>
        <v>86596.565066569674</v>
      </c>
      <c r="L38" s="254">
        <f t="shared" si="9"/>
        <v>87246.039304568956</v>
      </c>
      <c r="M38" s="254">
        <f t="shared" si="9"/>
        <v>87900.38459935323</v>
      </c>
      <c r="N38" s="254">
        <f t="shared" si="9"/>
        <v>88559.63748384839</v>
      </c>
      <c r="O38" s="254">
        <f t="shared" si="9"/>
        <v>89223.834764977262</v>
      </c>
      <c r="P38" s="254">
        <f t="shared" si="9"/>
        <v>89893.013525714603</v>
      </c>
      <c r="Q38" s="254">
        <f t="shared" si="9"/>
        <v>90567.211127157469</v>
      </c>
      <c r="R38" s="254">
        <f t="shared" si="9"/>
        <v>91246.465210611161</v>
      </c>
      <c r="S38" s="254">
        <f t="shared" si="9"/>
        <v>91930.813699690756</v>
      </c>
      <c r="T38" s="254">
        <f t="shared" si="9"/>
        <v>92620.294802438439</v>
      </c>
      <c r="U38" s="254">
        <f t="shared" si="9"/>
        <v>93314.947013456738</v>
      </c>
      <c r="V38" s="254">
        <f t="shared" si="9"/>
        <v>94014.809116057673</v>
      </c>
      <c r="W38" s="254">
        <f t="shared" si="9"/>
        <v>94719.920184428105</v>
      </c>
      <c r="X38" s="254">
        <f t="shared" si="9"/>
        <v>95430.319585811318</v>
      </c>
      <c r="Y38" s="298" t="s">
        <v>286</v>
      </c>
      <c r="Z38" s="298" t="s">
        <v>286</v>
      </c>
      <c r="AA38" s="298" t="s">
        <v>286</v>
      </c>
      <c r="AB38" s="298" t="s">
        <v>286</v>
      </c>
      <c r="AC38" s="298" t="s">
        <v>286</v>
      </c>
      <c r="AD38" s="298" t="s">
        <v>286</v>
      </c>
      <c r="AE38" s="298" t="s">
        <v>286</v>
      </c>
      <c r="AF38" s="298" t="s">
        <v>286</v>
      </c>
      <c r="AG38" s="254">
        <f t="shared" si="10"/>
        <v>102068.53269912134</v>
      </c>
      <c r="AH38" s="254">
        <f t="shared" si="10"/>
        <v>102834.04669436475</v>
      </c>
      <c r="AI38" s="254">
        <f t="shared" si="10"/>
        <v>103605.30204457248</v>
      </c>
      <c r="AJ38" s="254">
        <f t="shared" si="10"/>
        <v>104382.34180990678</v>
      </c>
      <c r="AK38" s="254">
        <f t="shared" si="10"/>
        <v>105165.20937348109</v>
      </c>
      <c r="AL38" s="254">
        <f t="shared" si="10"/>
        <v>105953.9484437822</v>
      </c>
      <c r="AM38" s="254">
        <f t="shared" si="10"/>
        <v>106748.60305711058</v>
      </c>
      <c r="AN38" s="254">
        <f t="shared" si="10"/>
        <v>107549.21758003894</v>
      </c>
      <c r="AO38" s="254">
        <f t="shared" si="10"/>
        <v>108355.83671188922</v>
      </c>
      <c r="AP38" s="254">
        <f t="shared" si="10"/>
        <v>109168.50548722839</v>
      </c>
      <c r="AQ38" s="254">
        <f t="shared" si="10"/>
        <v>109987.26927838264</v>
      </c>
      <c r="AR38" s="254">
        <f t="shared" si="10"/>
        <v>110812.17379797049</v>
      </c>
      <c r="AS38" s="254">
        <f t="shared" si="10"/>
        <v>111643.2651014553</v>
      </c>
      <c r="AT38" s="254">
        <f t="shared" si="10"/>
        <v>112480.58958971621</v>
      </c>
      <c r="AU38" s="254">
        <f t="shared" si="10"/>
        <v>113324.19401163909</v>
      </c>
      <c r="AV38" s="254">
        <f t="shared" si="10"/>
        <v>114174.12546672637</v>
      </c>
      <c r="AW38" s="298" t="s">
        <v>286</v>
      </c>
      <c r="AX38" s="298" t="s">
        <v>286</v>
      </c>
      <c r="AY38" s="298" t="s">
        <v>286</v>
      </c>
      <c r="AZ38" s="298" t="s">
        <v>286</v>
      </c>
      <c r="BA38" s="298" t="s">
        <v>286</v>
      </c>
      <c r="BB38" s="298" t="s">
        <v>286</v>
      </c>
      <c r="BC38" s="298" t="s">
        <v>286</v>
      </c>
      <c r="BD38" s="298" t="s">
        <v>286</v>
      </c>
      <c r="BE38" s="298" t="s">
        <v>286</v>
      </c>
      <c r="BF38" s="298" t="s">
        <v>286</v>
      </c>
      <c r="BG38" s="298" t="s">
        <v>286</v>
      </c>
      <c r="BH38" s="298" t="s">
        <v>286</v>
      </c>
      <c r="BI38" s="298" t="s">
        <v>286</v>
      </c>
      <c r="BJ38" s="298" t="s">
        <v>286</v>
      </c>
      <c r="BK38" s="298" t="s">
        <v>286</v>
      </c>
      <c r="BL38" s="298" t="s">
        <v>286</v>
      </c>
      <c r="BM38" s="254">
        <f t="shared" si="11"/>
        <v>129638.38903076203</v>
      </c>
      <c r="BN38" s="254">
        <f t="shared" si="11"/>
        <v>130610.67694849275</v>
      </c>
      <c r="BO38" s="254">
        <f t="shared" si="11"/>
        <v>131590.25702560646</v>
      </c>
      <c r="BP38" s="254">
        <f t="shared" si="11"/>
        <v>132577.18395329852</v>
      </c>
      <c r="BQ38" s="254">
        <f t="shared" si="11"/>
        <v>133571.51283294827</v>
      </c>
      <c r="BR38" s="254">
        <f t="shared" si="11"/>
        <v>134573.2991791954</v>
      </c>
      <c r="BS38" s="254">
        <f t="shared" si="11"/>
        <v>135582.59892303936</v>
      </c>
      <c r="BT38" s="254">
        <f t="shared" si="11"/>
        <v>136599.46841496218</v>
      </c>
      <c r="BU38" s="254">
        <f t="shared" si="11"/>
        <v>137623.9644280744</v>
      </c>
      <c r="BV38" s="254">
        <f t="shared" si="11"/>
        <v>138656.14416128496</v>
      </c>
      <c r="BW38" s="254">
        <f t="shared" si="11"/>
        <v>139696.0652424946</v>
      </c>
      <c r="BX38" s="254">
        <f t="shared" si="11"/>
        <v>140743.78573181332</v>
      </c>
      <c r="BY38" s="254">
        <f t="shared" si="11"/>
        <v>141799.36412480191</v>
      </c>
      <c r="BZ38" s="254">
        <f t="shared" si="11"/>
        <v>142862.85935573792</v>
      </c>
      <c r="CA38" s="254">
        <f t="shared" si="11"/>
        <v>143934.33080090597</v>
      </c>
      <c r="CB38" s="254">
        <f t="shared" si="11"/>
        <v>145013.83828191279</v>
      </c>
      <c r="CC38" s="254">
        <f>CC29*CC6</f>
        <v>146101.44206902714</v>
      </c>
      <c r="CD38" s="254">
        <f t="shared" si="11"/>
        <v>147197.20288454485</v>
      </c>
      <c r="CE38" s="254">
        <f t="shared" si="11"/>
        <v>148301.18190617894</v>
      </c>
      <c r="CF38" s="254">
        <f t="shared" si="11"/>
        <v>149413.44077047528</v>
      </c>
      <c r="CG38" s="298"/>
      <c r="CH38" s="298"/>
      <c r="CI38" s="298"/>
      <c r="CJ38" s="298"/>
    </row>
    <row r="39" spans="1:88" x14ac:dyDescent="0.15">
      <c r="B39" s="5" t="s">
        <v>387</v>
      </c>
      <c r="C39" s="6" t="s">
        <v>354</v>
      </c>
      <c r="E39" s="254">
        <f t="shared" si="9"/>
        <v>80</v>
      </c>
      <c r="F39" s="254">
        <f t="shared" si="9"/>
        <v>80.600000000000009</v>
      </c>
      <c r="G39" s="254">
        <f t="shared" si="9"/>
        <v>81.204500000000024</v>
      </c>
      <c r="H39" s="254">
        <f t="shared" si="9"/>
        <v>81.813533750000019</v>
      </c>
      <c r="I39" s="254">
        <f t="shared" si="9"/>
        <v>82.42713525312503</v>
      </c>
      <c r="J39" s="254">
        <f t="shared" si="9"/>
        <v>83.045338767523489</v>
      </c>
      <c r="K39" s="254">
        <f t="shared" si="9"/>
        <v>83.668178808279919</v>
      </c>
      <c r="L39" s="254">
        <f t="shared" si="9"/>
        <v>84.295690149342022</v>
      </c>
      <c r="M39" s="254">
        <f t="shared" si="9"/>
        <v>84.9279078254621</v>
      </c>
      <c r="N39" s="254">
        <f t="shared" si="9"/>
        <v>85.564867134153062</v>
      </c>
      <c r="O39" s="254">
        <f t="shared" si="9"/>
        <v>86.206603637659214</v>
      </c>
      <c r="P39" s="254">
        <f t="shared" si="9"/>
        <v>86.853153164941645</v>
      </c>
      <c r="Q39" s="254">
        <f t="shared" si="9"/>
        <v>87.504551813678717</v>
      </c>
      <c r="R39" s="254">
        <f t="shared" si="9"/>
        <v>88.160835952281317</v>
      </c>
      <c r="S39" s="254">
        <f t="shared" si="9"/>
        <v>88.822042221923439</v>
      </c>
      <c r="T39" s="254">
        <f t="shared" si="9"/>
        <v>89.488207538587872</v>
      </c>
      <c r="U39" s="254">
        <f t="shared" si="9"/>
        <v>90.159369095127275</v>
      </c>
      <c r="V39" s="254">
        <f t="shared" si="9"/>
        <v>90.835564363340751</v>
      </c>
      <c r="W39" s="254">
        <f t="shared" si="9"/>
        <v>91.5168310960658</v>
      </c>
      <c r="X39" s="254">
        <f t="shared" si="9"/>
        <v>92.203207329286315</v>
      </c>
      <c r="Y39" s="298">
        <v>7227</v>
      </c>
      <c r="Z39" s="298">
        <v>7227</v>
      </c>
      <c r="AA39" s="298">
        <v>7227</v>
      </c>
      <c r="AB39" s="298">
        <v>7227</v>
      </c>
      <c r="AC39" s="298">
        <v>7227</v>
      </c>
      <c r="AD39" s="298">
        <v>7227</v>
      </c>
      <c r="AE39" s="298">
        <v>7227</v>
      </c>
      <c r="AF39" s="298">
        <v>7227</v>
      </c>
      <c r="AG39" s="254">
        <f t="shared" si="10"/>
        <v>98.616939805914356</v>
      </c>
      <c r="AH39" s="254">
        <f t="shared" si="10"/>
        <v>99.35656685445872</v>
      </c>
      <c r="AI39" s="254">
        <f t="shared" si="10"/>
        <v>100.10174110586718</v>
      </c>
      <c r="AJ39" s="254">
        <f t="shared" si="10"/>
        <v>100.85250416416119</v>
      </c>
      <c r="AK39" s="254">
        <f t="shared" si="10"/>
        <v>101.6088979453924</v>
      </c>
      <c r="AL39" s="254">
        <f t="shared" si="10"/>
        <v>102.37096467998285</v>
      </c>
      <c r="AM39" s="254">
        <f t="shared" si="10"/>
        <v>103.13874691508272</v>
      </c>
      <c r="AN39" s="254">
        <f t="shared" si="10"/>
        <v>103.91228751694585</v>
      </c>
      <c r="AO39" s="254">
        <f t="shared" si="10"/>
        <v>104.69162967332295</v>
      </c>
      <c r="AP39" s="254">
        <f t="shared" si="10"/>
        <v>105.47681689587287</v>
      </c>
      <c r="AQ39" s="254">
        <f t="shared" si="10"/>
        <v>106.26789302259192</v>
      </c>
      <c r="AR39" s="254">
        <f t="shared" si="10"/>
        <v>107.06490222026137</v>
      </c>
      <c r="AS39" s="254">
        <f t="shared" si="10"/>
        <v>107.86788898691336</v>
      </c>
      <c r="AT39" s="254">
        <f t="shared" si="10"/>
        <v>108.67689815431521</v>
      </c>
      <c r="AU39" s="254">
        <f t="shared" si="10"/>
        <v>109.49197489047258</v>
      </c>
      <c r="AV39" s="254">
        <f t="shared" si="10"/>
        <v>110.31316470215114</v>
      </c>
      <c r="AW39" s="298">
        <v>7227</v>
      </c>
      <c r="AX39" s="298">
        <v>7227</v>
      </c>
      <c r="AY39" s="298">
        <v>7227</v>
      </c>
      <c r="AZ39" s="298">
        <v>7227</v>
      </c>
      <c r="BA39" s="298">
        <v>7227</v>
      </c>
      <c r="BB39" s="298">
        <v>7227</v>
      </c>
      <c r="BC39" s="298">
        <v>7227</v>
      </c>
      <c r="BD39" s="298">
        <v>7227</v>
      </c>
      <c r="BE39" s="298">
        <v>7227</v>
      </c>
      <c r="BF39" s="298">
        <v>7227</v>
      </c>
      <c r="BG39" s="298">
        <v>7227</v>
      </c>
      <c r="BH39" s="298">
        <v>7227</v>
      </c>
      <c r="BI39" s="298">
        <v>7227</v>
      </c>
      <c r="BJ39" s="298">
        <v>7227</v>
      </c>
      <c r="BK39" s="298">
        <v>7227</v>
      </c>
      <c r="BL39" s="298">
        <v>7227</v>
      </c>
      <c r="BM39" s="254">
        <f t="shared" si="11"/>
        <v>125.25448215532572</v>
      </c>
      <c r="BN39" s="254">
        <f t="shared" si="11"/>
        <v>126.19389077149066</v>
      </c>
      <c r="BO39" s="254">
        <f t="shared" si="11"/>
        <v>127.14034495227685</v>
      </c>
      <c r="BP39" s="254">
        <f t="shared" si="11"/>
        <v>128.09389753941892</v>
      </c>
      <c r="BQ39" s="254">
        <f t="shared" si="11"/>
        <v>129.05460177096455</v>
      </c>
      <c r="BR39" s="254">
        <f t="shared" si="11"/>
        <v>130.0225112842468</v>
      </c>
      <c r="BS39" s="254">
        <f t="shared" si="11"/>
        <v>130.99768011887866</v>
      </c>
      <c r="BT39" s="254">
        <f t="shared" si="11"/>
        <v>131.98016271977028</v>
      </c>
      <c r="BU39" s="254">
        <f t="shared" si="11"/>
        <v>132.97001394016857</v>
      </c>
      <c r="BV39" s="254">
        <f t="shared" si="11"/>
        <v>133.96728904471985</v>
      </c>
      <c r="BW39" s="254">
        <f t="shared" si="11"/>
        <v>134.97204371255523</v>
      </c>
      <c r="BX39" s="254">
        <f t="shared" si="11"/>
        <v>135.9843340403994</v>
      </c>
      <c r="BY39" s="254">
        <f t="shared" si="11"/>
        <v>137.00421654570243</v>
      </c>
      <c r="BZ39" s="254">
        <f t="shared" si="11"/>
        <v>138.03174816979521</v>
      </c>
      <c r="CA39" s="254">
        <f t="shared" si="11"/>
        <v>139.06698628106867</v>
      </c>
      <c r="CB39" s="254">
        <f t="shared" si="11"/>
        <v>140.10998867817668</v>
      </c>
      <c r="CC39" s="254">
        <f t="shared" si="11"/>
        <v>0.32</v>
      </c>
      <c r="CD39" s="254">
        <f t="shared" si="11"/>
        <v>0.32</v>
      </c>
      <c r="CE39" s="254">
        <f t="shared" si="11"/>
        <v>0.32</v>
      </c>
      <c r="CF39" s="254">
        <f t="shared" si="11"/>
        <v>0.32</v>
      </c>
      <c r="CG39" s="298"/>
      <c r="CH39" s="298"/>
      <c r="CI39" s="298"/>
      <c r="CJ39" s="298"/>
    </row>
    <row r="40" spans="1:88" x14ac:dyDescent="0.15">
      <c r="B40" s="5" t="s">
        <v>387</v>
      </c>
      <c r="C40" s="6" t="s">
        <v>355</v>
      </c>
      <c r="E40" s="254">
        <f t="shared" si="9"/>
        <v>200</v>
      </c>
      <c r="F40" s="254">
        <f t="shared" si="9"/>
        <v>201.50000000000003</v>
      </c>
      <c r="G40" s="254">
        <f t="shared" si="9"/>
        <v>203.01125000000008</v>
      </c>
      <c r="H40" s="254">
        <f t="shared" si="9"/>
        <v>204.53383437500005</v>
      </c>
      <c r="I40" s="254">
        <f t="shared" si="9"/>
        <v>206.06783813281257</v>
      </c>
      <c r="J40" s="254">
        <f t="shared" si="9"/>
        <v>207.61334691880873</v>
      </c>
      <c r="K40" s="254">
        <f t="shared" si="9"/>
        <v>209.17044702069978</v>
      </c>
      <c r="L40" s="254">
        <f t="shared" si="9"/>
        <v>210.73922537335505</v>
      </c>
      <c r="M40" s="254">
        <f t="shared" si="9"/>
        <v>212.31976956365526</v>
      </c>
      <c r="N40" s="254">
        <f t="shared" si="9"/>
        <v>213.91216783538266</v>
      </c>
      <c r="O40" s="254">
        <f t="shared" si="9"/>
        <v>215.51650909414803</v>
      </c>
      <c r="P40" s="254">
        <f t="shared" si="9"/>
        <v>217.13288291235412</v>
      </c>
      <c r="Q40" s="254">
        <f t="shared" si="9"/>
        <v>218.76137953419681</v>
      </c>
      <c r="R40" s="254">
        <f t="shared" si="9"/>
        <v>220.4020898807033</v>
      </c>
      <c r="S40" s="254">
        <f t="shared" si="9"/>
        <v>222.05510555480859</v>
      </c>
      <c r="T40" s="254">
        <f t="shared" si="9"/>
        <v>223.72051884646967</v>
      </c>
      <c r="U40" s="254">
        <f t="shared" si="9"/>
        <v>225.39842273781818</v>
      </c>
      <c r="V40" s="254">
        <f t="shared" si="9"/>
        <v>227.08891090835186</v>
      </c>
      <c r="W40" s="254">
        <f t="shared" si="9"/>
        <v>228.7920777401645</v>
      </c>
      <c r="X40" s="254">
        <f t="shared" si="9"/>
        <v>230.50801832321579</v>
      </c>
      <c r="Y40" s="298">
        <v>28638</v>
      </c>
      <c r="Z40" s="298">
        <v>28638</v>
      </c>
      <c r="AA40" s="298">
        <v>28638</v>
      </c>
      <c r="AB40" s="298">
        <v>28638</v>
      </c>
      <c r="AC40" s="298">
        <v>28638</v>
      </c>
      <c r="AD40" s="298">
        <v>28638</v>
      </c>
      <c r="AE40" s="298">
        <v>28638</v>
      </c>
      <c r="AF40" s="298">
        <v>28638</v>
      </c>
      <c r="AG40" s="254">
        <f t="shared" si="10"/>
        <v>246.54234951478588</v>
      </c>
      <c r="AH40" s="254">
        <f t="shared" si="10"/>
        <v>248.3914171361468</v>
      </c>
      <c r="AI40" s="254">
        <f t="shared" si="10"/>
        <v>250.25435276466794</v>
      </c>
      <c r="AJ40" s="254">
        <f t="shared" si="10"/>
        <v>252.13126041040297</v>
      </c>
      <c r="AK40" s="254">
        <f t="shared" si="10"/>
        <v>254.02224486348101</v>
      </c>
      <c r="AL40" s="254">
        <f t="shared" si="10"/>
        <v>255.92741169995713</v>
      </c>
      <c r="AM40" s="254">
        <f t="shared" si="10"/>
        <v>257.8468672877068</v>
      </c>
      <c r="AN40" s="254">
        <f t="shared" si="10"/>
        <v>259.78071879236461</v>
      </c>
      <c r="AO40" s="254">
        <f t="shared" si="10"/>
        <v>261.72907418330738</v>
      </c>
      <c r="AP40" s="254">
        <f t="shared" si="10"/>
        <v>263.69204223968217</v>
      </c>
      <c r="AQ40" s="254">
        <f t="shared" si="10"/>
        <v>265.6697325564798</v>
      </c>
      <c r="AR40" s="254">
        <f t="shared" si="10"/>
        <v>267.66225555065341</v>
      </c>
      <c r="AS40" s="254">
        <f t="shared" si="10"/>
        <v>269.66972246728341</v>
      </c>
      <c r="AT40" s="254">
        <f t="shared" si="10"/>
        <v>271.69224538578806</v>
      </c>
      <c r="AU40" s="254">
        <f t="shared" si="10"/>
        <v>273.72993722618145</v>
      </c>
      <c r="AV40" s="254">
        <f t="shared" si="10"/>
        <v>275.78291175537788</v>
      </c>
      <c r="AW40" s="298">
        <v>28638</v>
      </c>
      <c r="AX40" s="298">
        <v>28638</v>
      </c>
      <c r="AY40" s="298">
        <v>28638</v>
      </c>
      <c r="AZ40" s="298">
        <v>28638</v>
      </c>
      <c r="BA40" s="298">
        <v>28638</v>
      </c>
      <c r="BB40" s="298">
        <v>28638</v>
      </c>
      <c r="BC40" s="298">
        <v>28638</v>
      </c>
      <c r="BD40" s="298">
        <v>28638</v>
      </c>
      <c r="BE40" s="298">
        <v>28638</v>
      </c>
      <c r="BF40" s="298">
        <v>28638</v>
      </c>
      <c r="BG40" s="298">
        <v>28638</v>
      </c>
      <c r="BH40" s="298">
        <v>28638</v>
      </c>
      <c r="BI40" s="298">
        <v>28638</v>
      </c>
      <c r="BJ40" s="298">
        <v>28638</v>
      </c>
      <c r="BK40" s="298">
        <v>28638</v>
      </c>
      <c r="BL40" s="298">
        <v>28638</v>
      </c>
      <c r="BM40" s="254">
        <f t="shared" si="11"/>
        <v>313.13620538831429</v>
      </c>
      <c r="BN40" s="254">
        <f t="shared" si="11"/>
        <v>315.48472692872667</v>
      </c>
      <c r="BO40" s="254">
        <f t="shared" si="11"/>
        <v>317.85086238069209</v>
      </c>
      <c r="BP40" s="254">
        <f t="shared" si="11"/>
        <v>320.23474384854728</v>
      </c>
      <c r="BQ40" s="254">
        <f t="shared" si="11"/>
        <v>322.63650442741141</v>
      </c>
      <c r="BR40" s="254">
        <f t="shared" si="11"/>
        <v>325.05627821061699</v>
      </c>
      <c r="BS40" s="254">
        <f t="shared" si="11"/>
        <v>327.49420029719664</v>
      </c>
      <c r="BT40" s="254">
        <f t="shared" si="11"/>
        <v>329.95040679942571</v>
      </c>
      <c r="BU40" s="254">
        <f t="shared" si="11"/>
        <v>332.42503485042141</v>
      </c>
      <c r="BV40" s="254">
        <f t="shared" si="11"/>
        <v>334.91822261179959</v>
      </c>
      <c r="BW40" s="254">
        <f t="shared" si="11"/>
        <v>337.43010928138807</v>
      </c>
      <c r="BX40" s="254">
        <f t="shared" si="11"/>
        <v>339.96083510099851</v>
      </c>
      <c r="BY40" s="254">
        <f t="shared" si="11"/>
        <v>342.51054136425608</v>
      </c>
      <c r="BZ40" s="254">
        <f t="shared" si="11"/>
        <v>345.07937042448805</v>
      </c>
      <c r="CA40" s="254">
        <f t="shared" si="11"/>
        <v>347.66746570267168</v>
      </c>
      <c r="CB40" s="254">
        <f t="shared" si="11"/>
        <v>350.27497169544171</v>
      </c>
      <c r="CC40" s="254">
        <f t="shared" si="11"/>
        <v>0.8</v>
      </c>
      <c r="CD40" s="254">
        <f t="shared" si="11"/>
        <v>0.8</v>
      </c>
      <c r="CE40" s="254">
        <f t="shared" si="11"/>
        <v>0.8</v>
      </c>
      <c r="CF40" s="254">
        <f t="shared" si="11"/>
        <v>0.8</v>
      </c>
      <c r="CG40" s="298"/>
      <c r="CH40" s="298"/>
      <c r="CI40" s="298"/>
      <c r="CJ40" s="298"/>
    </row>
    <row r="41" spans="1:88" x14ac:dyDescent="0.15">
      <c r="B41" s="5" t="s">
        <v>387</v>
      </c>
      <c r="C41" s="6" t="s">
        <v>356</v>
      </c>
      <c r="E41" s="254">
        <f t="shared" si="9"/>
        <v>40</v>
      </c>
      <c r="F41" s="254">
        <f t="shared" si="9"/>
        <v>40.300000000000004</v>
      </c>
      <c r="G41" s="254">
        <f t="shared" si="9"/>
        <v>40.602250000000012</v>
      </c>
      <c r="H41" s="254">
        <f t="shared" si="9"/>
        <v>40.90676687500001</v>
      </c>
      <c r="I41" s="254">
        <f t="shared" si="9"/>
        <v>41.213567626562515</v>
      </c>
      <c r="J41" s="254">
        <f t="shared" si="9"/>
        <v>41.522669383761745</v>
      </c>
      <c r="K41" s="254">
        <f t="shared" si="9"/>
        <v>41.834089404139959</v>
      </c>
      <c r="L41" s="254">
        <f t="shared" si="9"/>
        <v>42.147845074671011</v>
      </c>
      <c r="M41" s="254">
        <f t="shared" si="9"/>
        <v>42.46395391273105</v>
      </c>
      <c r="N41" s="254">
        <f t="shared" si="9"/>
        <v>42.782433567076531</v>
      </c>
      <c r="O41" s="254">
        <f t="shared" si="9"/>
        <v>43.103301818829607</v>
      </c>
      <c r="P41" s="254">
        <f t="shared" si="9"/>
        <v>43.426576582470823</v>
      </c>
      <c r="Q41" s="254">
        <f t="shared" si="9"/>
        <v>43.752275906839358</v>
      </c>
      <c r="R41" s="254">
        <f t="shared" si="9"/>
        <v>44.080417976140659</v>
      </c>
      <c r="S41" s="254">
        <f t="shared" si="9"/>
        <v>44.41102111096172</v>
      </c>
      <c r="T41" s="254">
        <f t="shared" si="9"/>
        <v>44.744103769293936</v>
      </c>
      <c r="U41" s="254">
        <f t="shared" si="9"/>
        <v>45.079684547563637</v>
      </c>
      <c r="V41" s="254">
        <f t="shared" si="9"/>
        <v>45.417782181670376</v>
      </c>
      <c r="W41" s="254">
        <f t="shared" si="9"/>
        <v>45.7584155480329</v>
      </c>
      <c r="X41" s="254">
        <f t="shared" si="9"/>
        <v>46.101603664643157</v>
      </c>
      <c r="Y41" s="298">
        <v>151615</v>
      </c>
      <c r="Z41" s="298">
        <v>151615</v>
      </c>
      <c r="AA41" s="298">
        <v>151615</v>
      </c>
      <c r="AB41" s="298">
        <v>151615</v>
      </c>
      <c r="AC41" s="298">
        <v>151615</v>
      </c>
      <c r="AD41" s="298">
        <v>151615</v>
      </c>
      <c r="AE41" s="298">
        <v>151615</v>
      </c>
      <c r="AF41" s="298">
        <v>151615</v>
      </c>
      <c r="AG41" s="254">
        <f t="shared" si="10"/>
        <v>49.308469902957178</v>
      </c>
      <c r="AH41" s="254">
        <f t="shared" si="10"/>
        <v>49.67828342722936</v>
      </c>
      <c r="AI41" s="254">
        <f t="shared" si="10"/>
        <v>50.050870552933588</v>
      </c>
      <c r="AJ41" s="254">
        <f t="shared" si="10"/>
        <v>50.426252082080595</v>
      </c>
      <c r="AK41" s="254">
        <f t="shared" si="10"/>
        <v>50.8044489726962</v>
      </c>
      <c r="AL41" s="254">
        <f t="shared" si="10"/>
        <v>51.185482339991424</v>
      </c>
      <c r="AM41" s="254">
        <f t="shared" si="10"/>
        <v>51.56937345754136</v>
      </c>
      <c r="AN41" s="254">
        <f t="shared" si="10"/>
        <v>51.956143758472926</v>
      </c>
      <c r="AO41" s="254">
        <f t="shared" si="10"/>
        <v>52.345814836661475</v>
      </c>
      <c r="AP41" s="254">
        <f t="shared" si="10"/>
        <v>52.738408447936436</v>
      </c>
      <c r="AQ41" s="254">
        <f t="shared" si="10"/>
        <v>53.13394651129596</v>
      </c>
      <c r="AR41" s="254">
        <f t="shared" si="10"/>
        <v>53.532451110130687</v>
      </c>
      <c r="AS41" s="254">
        <f t="shared" si="10"/>
        <v>53.933944493456679</v>
      </c>
      <c r="AT41" s="254">
        <f t="shared" si="10"/>
        <v>54.338449077157605</v>
      </c>
      <c r="AU41" s="254">
        <f t="shared" si="10"/>
        <v>54.745987445236288</v>
      </c>
      <c r="AV41" s="254">
        <f t="shared" si="10"/>
        <v>55.156582351075571</v>
      </c>
      <c r="AW41" s="298">
        <v>151615</v>
      </c>
      <c r="AX41" s="298">
        <v>151615</v>
      </c>
      <c r="AY41" s="298">
        <v>151615</v>
      </c>
      <c r="AZ41" s="298">
        <v>151615</v>
      </c>
      <c r="BA41" s="298">
        <v>151615</v>
      </c>
      <c r="BB41" s="298">
        <v>151615</v>
      </c>
      <c r="BC41" s="298">
        <v>151615</v>
      </c>
      <c r="BD41" s="298">
        <v>151615</v>
      </c>
      <c r="BE41" s="298">
        <v>151615</v>
      </c>
      <c r="BF41" s="298">
        <v>151615</v>
      </c>
      <c r="BG41" s="298">
        <v>151615</v>
      </c>
      <c r="BH41" s="298">
        <v>151615</v>
      </c>
      <c r="BI41" s="298">
        <v>151615</v>
      </c>
      <c r="BJ41" s="298">
        <v>151615</v>
      </c>
      <c r="BK41" s="298">
        <v>151615</v>
      </c>
      <c r="BL41" s="298">
        <v>151615</v>
      </c>
      <c r="BM41" s="254">
        <f t="shared" si="11"/>
        <v>62.627241077662859</v>
      </c>
      <c r="BN41" s="254">
        <f t="shared" si="11"/>
        <v>63.096945385745329</v>
      </c>
      <c r="BO41" s="254">
        <f t="shared" si="11"/>
        <v>63.570172476138424</v>
      </c>
      <c r="BP41" s="254">
        <f t="shared" si="11"/>
        <v>64.046948769709459</v>
      </c>
      <c r="BQ41" s="254">
        <f t="shared" si="11"/>
        <v>64.527300885482276</v>
      </c>
      <c r="BR41" s="254">
        <f t="shared" si="11"/>
        <v>65.011255642123402</v>
      </c>
      <c r="BS41" s="254">
        <f t="shared" si="11"/>
        <v>65.498840059439331</v>
      </c>
      <c r="BT41" s="254">
        <f t="shared" si="11"/>
        <v>65.990081359885139</v>
      </c>
      <c r="BU41" s="254">
        <f t="shared" si="11"/>
        <v>66.485006970084285</v>
      </c>
      <c r="BV41" s="254">
        <f t="shared" si="11"/>
        <v>66.983644522359924</v>
      </c>
      <c r="BW41" s="254">
        <f t="shared" si="11"/>
        <v>67.486021856277617</v>
      </c>
      <c r="BX41" s="254">
        <f t="shared" si="11"/>
        <v>67.992167020199702</v>
      </c>
      <c r="BY41" s="254">
        <f t="shared" si="11"/>
        <v>68.502108272851217</v>
      </c>
      <c r="BZ41" s="254">
        <f t="shared" si="11"/>
        <v>69.015874084897604</v>
      </c>
      <c r="CA41" s="254">
        <f t="shared" si="11"/>
        <v>69.533493140534333</v>
      </c>
      <c r="CB41" s="254">
        <f t="shared" si="11"/>
        <v>70.054994339088339</v>
      </c>
      <c r="CC41" s="254">
        <f t="shared" si="11"/>
        <v>0.16</v>
      </c>
      <c r="CD41" s="254">
        <f t="shared" si="11"/>
        <v>0.16</v>
      </c>
      <c r="CE41" s="254">
        <f t="shared" si="11"/>
        <v>0.16</v>
      </c>
      <c r="CF41" s="254">
        <f t="shared" si="11"/>
        <v>0.16</v>
      </c>
      <c r="CG41" s="298"/>
      <c r="CH41" s="298"/>
      <c r="CI41" s="298"/>
      <c r="CJ41" s="298"/>
    </row>
    <row r="42" spans="1:88" s="8" customFormat="1" x14ac:dyDescent="0.15">
      <c r="A42" s="3"/>
      <c r="B42" s="5" t="s">
        <v>387</v>
      </c>
      <c r="C42" s="6" t="s">
        <v>357</v>
      </c>
      <c r="D42" s="269"/>
      <c r="E42" s="254">
        <f t="shared" si="9"/>
        <v>400</v>
      </c>
      <c r="F42" s="254">
        <f t="shared" si="9"/>
        <v>403.00000000000006</v>
      </c>
      <c r="G42" s="254">
        <f t="shared" si="9"/>
        <v>406.02250000000015</v>
      </c>
      <c r="H42" s="254">
        <f t="shared" si="9"/>
        <v>409.06766875000011</v>
      </c>
      <c r="I42" s="254">
        <f t="shared" si="9"/>
        <v>412.13567626562514</v>
      </c>
      <c r="J42" s="254">
        <f t="shared" si="9"/>
        <v>415.22669383761746</v>
      </c>
      <c r="K42" s="254">
        <f t="shared" si="9"/>
        <v>418.34089404139957</v>
      </c>
      <c r="L42" s="254">
        <f t="shared" si="9"/>
        <v>421.47845074671011</v>
      </c>
      <c r="M42" s="254">
        <f t="shared" si="9"/>
        <v>424.63953912731051</v>
      </c>
      <c r="N42" s="254">
        <f t="shared" si="9"/>
        <v>427.82433567076532</v>
      </c>
      <c r="O42" s="254">
        <f t="shared" si="9"/>
        <v>431.03301818829607</v>
      </c>
      <c r="P42" s="254">
        <f t="shared" si="9"/>
        <v>434.26576582470824</v>
      </c>
      <c r="Q42" s="254">
        <f t="shared" si="9"/>
        <v>437.52275906839361</v>
      </c>
      <c r="R42" s="254">
        <f t="shared" si="9"/>
        <v>440.8041797614066</v>
      </c>
      <c r="S42" s="254">
        <f t="shared" si="9"/>
        <v>444.11021110961718</v>
      </c>
      <c r="T42" s="254">
        <f t="shared" si="9"/>
        <v>447.44103769293935</v>
      </c>
      <c r="U42" s="254">
        <f t="shared" si="9"/>
        <v>450.79684547563636</v>
      </c>
      <c r="V42" s="254">
        <f t="shared" si="9"/>
        <v>454.17782181670373</v>
      </c>
      <c r="W42" s="254">
        <f t="shared" si="9"/>
        <v>457.584155480329</v>
      </c>
      <c r="X42" s="254">
        <f t="shared" si="9"/>
        <v>461.01603664643159</v>
      </c>
      <c r="Y42" s="298" t="s">
        <v>286</v>
      </c>
      <c r="Z42" s="298" t="s">
        <v>286</v>
      </c>
      <c r="AA42" s="298" t="s">
        <v>286</v>
      </c>
      <c r="AB42" s="298" t="s">
        <v>286</v>
      </c>
      <c r="AC42" s="298" t="s">
        <v>286</v>
      </c>
      <c r="AD42" s="298" t="s">
        <v>286</v>
      </c>
      <c r="AE42" s="298" t="s">
        <v>286</v>
      </c>
      <c r="AF42" s="298" t="s">
        <v>286</v>
      </c>
      <c r="AG42" s="254">
        <f t="shared" si="10"/>
        <v>493.08469902957177</v>
      </c>
      <c r="AH42" s="254">
        <f t="shared" si="10"/>
        <v>496.7828342722936</v>
      </c>
      <c r="AI42" s="254">
        <f t="shared" si="10"/>
        <v>500.50870552933588</v>
      </c>
      <c r="AJ42" s="254">
        <f t="shared" si="10"/>
        <v>504.26252082080595</v>
      </c>
      <c r="AK42" s="254">
        <f t="shared" si="10"/>
        <v>508.04448972696201</v>
      </c>
      <c r="AL42" s="254">
        <f t="shared" si="10"/>
        <v>511.85482339991427</v>
      </c>
      <c r="AM42" s="254">
        <f t="shared" si="10"/>
        <v>515.6937345754136</v>
      </c>
      <c r="AN42" s="254">
        <f t="shared" si="10"/>
        <v>519.56143758472922</v>
      </c>
      <c r="AO42" s="254">
        <f t="shared" si="10"/>
        <v>523.45814836661475</v>
      </c>
      <c r="AP42" s="254">
        <f t="shared" si="10"/>
        <v>527.38408447936433</v>
      </c>
      <c r="AQ42" s="254">
        <f t="shared" si="10"/>
        <v>531.3394651129596</v>
      </c>
      <c r="AR42" s="254">
        <f t="shared" si="10"/>
        <v>535.32451110130683</v>
      </c>
      <c r="AS42" s="254">
        <f t="shared" si="10"/>
        <v>539.33944493456681</v>
      </c>
      <c r="AT42" s="254">
        <f t="shared" si="10"/>
        <v>543.38449077157611</v>
      </c>
      <c r="AU42" s="254">
        <f t="shared" si="10"/>
        <v>547.4598744523629</v>
      </c>
      <c r="AV42" s="254">
        <f t="shared" si="10"/>
        <v>551.56582351075576</v>
      </c>
      <c r="AW42" s="298" t="s">
        <v>286</v>
      </c>
      <c r="AX42" s="298" t="s">
        <v>286</v>
      </c>
      <c r="AY42" s="298" t="s">
        <v>286</v>
      </c>
      <c r="AZ42" s="298" t="s">
        <v>286</v>
      </c>
      <c r="BA42" s="298" t="s">
        <v>286</v>
      </c>
      <c r="BB42" s="298" t="s">
        <v>286</v>
      </c>
      <c r="BC42" s="298" t="s">
        <v>286</v>
      </c>
      <c r="BD42" s="298" t="s">
        <v>286</v>
      </c>
      <c r="BE42" s="298" t="s">
        <v>286</v>
      </c>
      <c r="BF42" s="298" t="s">
        <v>286</v>
      </c>
      <c r="BG42" s="298" t="s">
        <v>286</v>
      </c>
      <c r="BH42" s="298" t="s">
        <v>286</v>
      </c>
      <c r="BI42" s="298" t="s">
        <v>286</v>
      </c>
      <c r="BJ42" s="298" t="s">
        <v>286</v>
      </c>
      <c r="BK42" s="298" t="s">
        <v>286</v>
      </c>
      <c r="BL42" s="298" t="s">
        <v>286</v>
      </c>
      <c r="BM42" s="254">
        <f t="shared" si="11"/>
        <v>626.27241077662859</v>
      </c>
      <c r="BN42" s="254">
        <f t="shared" si="11"/>
        <v>630.96945385745335</v>
      </c>
      <c r="BO42" s="254">
        <f t="shared" si="11"/>
        <v>635.70172476138418</v>
      </c>
      <c r="BP42" s="254">
        <f t="shared" si="11"/>
        <v>640.46948769709456</v>
      </c>
      <c r="BQ42" s="254">
        <f t="shared" si="11"/>
        <v>645.27300885482282</v>
      </c>
      <c r="BR42" s="254">
        <f t="shared" si="11"/>
        <v>650.11255642123399</v>
      </c>
      <c r="BS42" s="254">
        <f t="shared" si="11"/>
        <v>654.98840059439328</v>
      </c>
      <c r="BT42" s="254">
        <f t="shared" si="11"/>
        <v>659.90081359885141</v>
      </c>
      <c r="BU42" s="254">
        <f t="shared" si="11"/>
        <v>664.85006970084282</v>
      </c>
      <c r="BV42" s="254">
        <f t="shared" si="11"/>
        <v>669.83644522359918</v>
      </c>
      <c r="BW42" s="254">
        <f t="shared" si="11"/>
        <v>674.86021856277614</v>
      </c>
      <c r="BX42" s="254">
        <f t="shared" si="11"/>
        <v>679.92167020199702</v>
      </c>
      <c r="BY42" s="254">
        <f t="shared" si="11"/>
        <v>685.02108272851217</v>
      </c>
      <c r="BZ42" s="254">
        <f t="shared" si="11"/>
        <v>690.15874084897609</v>
      </c>
      <c r="CA42" s="254">
        <f t="shared" si="11"/>
        <v>695.33493140534335</v>
      </c>
      <c r="CB42" s="254">
        <f t="shared" si="11"/>
        <v>700.54994339088341</v>
      </c>
      <c r="CC42" s="254">
        <f t="shared" si="11"/>
        <v>320</v>
      </c>
      <c r="CD42" s="254">
        <f t="shared" si="11"/>
        <v>320</v>
      </c>
      <c r="CE42" s="254">
        <f t="shared" si="11"/>
        <v>320</v>
      </c>
      <c r="CF42" s="254">
        <f t="shared" si="11"/>
        <v>320</v>
      </c>
      <c r="CG42" s="298"/>
      <c r="CH42" s="298"/>
      <c r="CI42" s="298"/>
      <c r="CJ42" s="298"/>
    </row>
    <row r="43" spans="1:88" x14ac:dyDescent="0.15">
      <c r="C43" s="6" t="s">
        <v>103</v>
      </c>
      <c r="E43" s="255">
        <f t="shared" ref="E43:X43" si="12">SUM(E36:E42)</f>
        <v>98520</v>
      </c>
      <c r="F43" s="255">
        <f t="shared" si="12"/>
        <v>99258.900000000009</v>
      </c>
      <c r="G43" s="255">
        <f t="shared" si="12"/>
        <v>100003.34175000001</v>
      </c>
      <c r="H43" s="255">
        <f t="shared" si="12"/>
        <v>100753.36681312502</v>
      </c>
      <c r="I43" s="255">
        <f t="shared" si="12"/>
        <v>101509.01706422344</v>
      </c>
      <c r="J43" s="255">
        <f t="shared" si="12"/>
        <v>102270.33469220511</v>
      </c>
      <c r="K43" s="255">
        <f t="shared" si="12"/>
        <v>103037.36220239667</v>
      </c>
      <c r="L43" s="255">
        <f t="shared" si="12"/>
        <v>103810.14241891465</v>
      </c>
      <c r="M43" s="255">
        <f t="shared" si="12"/>
        <v>104588.71848705651</v>
      </c>
      <c r="N43" s="255">
        <f t="shared" si="12"/>
        <v>105373.13387570945</v>
      </c>
      <c r="O43" s="255">
        <f t="shared" si="12"/>
        <v>106163.43237977728</v>
      </c>
      <c r="P43" s="255">
        <f t="shared" si="12"/>
        <v>106959.65812262561</v>
      </c>
      <c r="Q43" s="255">
        <f t="shared" si="12"/>
        <v>107761.85555854533</v>
      </c>
      <c r="R43" s="255">
        <f t="shared" si="12"/>
        <v>108570.06947523444</v>
      </c>
      <c r="S43" s="255">
        <f t="shared" si="12"/>
        <v>109384.34499629871</v>
      </c>
      <c r="T43" s="255">
        <f t="shared" si="12"/>
        <v>110204.72758377095</v>
      </c>
      <c r="U43" s="255">
        <f t="shared" si="12"/>
        <v>111031.26304064925</v>
      </c>
      <c r="V43" s="255">
        <f t="shared" si="12"/>
        <v>111863.99751345412</v>
      </c>
      <c r="W43" s="255">
        <f t="shared" si="12"/>
        <v>112702.97749480503</v>
      </c>
      <c r="X43" s="255">
        <f t="shared" si="12"/>
        <v>113548.24982601606</v>
      </c>
      <c r="Y43" s="300">
        <v>415605</v>
      </c>
      <c r="Z43" s="300">
        <v>415605</v>
      </c>
      <c r="AA43" s="300">
        <v>415605</v>
      </c>
      <c r="AB43" s="300">
        <v>415605</v>
      </c>
      <c r="AC43" s="300">
        <v>415605</v>
      </c>
      <c r="AD43" s="300">
        <v>415605</v>
      </c>
      <c r="AE43" s="300">
        <v>415605</v>
      </c>
      <c r="AF43" s="300">
        <v>415605</v>
      </c>
      <c r="AG43" s="255">
        <f t="shared" ref="AG43:AV43" si="13">SUM(AG36:AG42)</f>
        <v>121446.7613709835</v>
      </c>
      <c r="AH43" s="255">
        <f t="shared" si="13"/>
        <v>122357.61208126589</v>
      </c>
      <c r="AI43" s="255">
        <f t="shared" si="13"/>
        <v>123275.29417187537</v>
      </c>
      <c r="AJ43" s="255">
        <f t="shared" si="13"/>
        <v>124199.85887816442</v>
      </c>
      <c r="AK43" s="255">
        <f t="shared" si="13"/>
        <v>125131.35781975067</v>
      </c>
      <c r="AL43" s="255">
        <f t="shared" si="13"/>
        <v>126069.84300339883</v>
      </c>
      <c r="AM43" s="255">
        <f t="shared" si="13"/>
        <v>127015.36682592433</v>
      </c>
      <c r="AN43" s="255">
        <f t="shared" si="13"/>
        <v>127967.9820771188</v>
      </c>
      <c r="AO43" s="255">
        <f t="shared" si="13"/>
        <v>128927.74194269718</v>
      </c>
      <c r="AP43" s="255">
        <f t="shared" si="13"/>
        <v>129894.7000072674</v>
      </c>
      <c r="AQ43" s="255">
        <f t="shared" si="13"/>
        <v>130868.91025732194</v>
      </c>
      <c r="AR43" s="255">
        <f t="shared" si="13"/>
        <v>131850.42708425183</v>
      </c>
      <c r="AS43" s="255">
        <f t="shared" si="13"/>
        <v>132839.30528738376</v>
      </c>
      <c r="AT43" s="255">
        <f t="shared" si="13"/>
        <v>133835.60007703913</v>
      </c>
      <c r="AU43" s="255">
        <f t="shared" si="13"/>
        <v>134839.36707761692</v>
      </c>
      <c r="AV43" s="255">
        <f t="shared" si="13"/>
        <v>135850.66233069904</v>
      </c>
      <c r="AW43" s="300">
        <v>415605</v>
      </c>
      <c r="AX43" s="300">
        <v>415605</v>
      </c>
      <c r="AY43" s="300">
        <v>415605</v>
      </c>
      <c r="AZ43" s="300">
        <v>415605</v>
      </c>
      <c r="BA43" s="300">
        <v>415605</v>
      </c>
      <c r="BB43" s="300">
        <v>415605</v>
      </c>
      <c r="BC43" s="300">
        <v>415605</v>
      </c>
      <c r="BD43" s="300">
        <v>415605</v>
      </c>
      <c r="BE43" s="300">
        <v>415605</v>
      </c>
      <c r="BF43" s="300">
        <v>415605</v>
      </c>
      <c r="BG43" s="300">
        <v>415605</v>
      </c>
      <c r="BH43" s="300">
        <v>415605</v>
      </c>
      <c r="BI43" s="300">
        <v>415605</v>
      </c>
      <c r="BJ43" s="300">
        <v>415605</v>
      </c>
      <c r="BK43" s="300">
        <v>415605</v>
      </c>
      <c r="BL43" s="300">
        <v>415605</v>
      </c>
      <c r="BM43" s="255">
        <f t="shared" ref="BM43:CB43" si="14">SUM(BM36:BM42)</f>
        <v>154250.89477428352</v>
      </c>
      <c r="BN43" s="255">
        <f t="shared" si="14"/>
        <v>155407.77648509064</v>
      </c>
      <c r="BO43" s="255">
        <f t="shared" si="14"/>
        <v>156573.33480872889</v>
      </c>
      <c r="BP43" s="255">
        <f t="shared" si="14"/>
        <v>157747.63481979433</v>
      </c>
      <c r="BQ43" s="255">
        <f t="shared" si="14"/>
        <v>158930.74208094279</v>
      </c>
      <c r="BR43" s="255">
        <f t="shared" si="14"/>
        <v>160122.7226465499</v>
      </c>
      <c r="BS43" s="255">
        <f t="shared" si="14"/>
        <v>161323.643066399</v>
      </c>
      <c r="BT43" s="255">
        <f t="shared" si="14"/>
        <v>162533.57038939701</v>
      </c>
      <c r="BU43" s="255">
        <f t="shared" si="14"/>
        <v>163752.57216731753</v>
      </c>
      <c r="BV43" s="255">
        <f t="shared" si="14"/>
        <v>164980.71645857239</v>
      </c>
      <c r="BW43" s="255">
        <f t="shared" si="14"/>
        <v>166218.07183201169</v>
      </c>
      <c r="BX43" s="255">
        <f t="shared" si="14"/>
        <v>167464.70737075177</v>
      </c>
      <c r="BY43" s="255">
        <f t="shared" si="14"/>
        <v>168720.69267603246</v>
      </c>
      <c r="BZ43" s="255">
        <f t="shared" si="14"/>
        <v>169986.09787110268</v>
      </c>
      <c r="CA43" s="255">
        <f t="shared" si="14"/>
        <v>171260.99360513594</v>
      </c>
      <c r="CB43" s="255">
        <f t="shared" si="14"/>
        <v>172545.4510571745</v>
      </c>
      <c r="CC43" s="300">
        <v>415605</v>
      </c>
      <c r="CD43" s="300">
        <v>415605</v>
      </c>
      <c r="CE43" s="300">
        <v>415605</v>
      </c>
      <c r="CF43" s="300">
        <v>415605</v>
      </c>
      <c r="CG43" s="298"/>
      <c r="CH43" s="298"/>
      <c r="CI43" s="298"/>
      <c r="CJ43" s="298"/>
    </row>
    <row r="44" spans="1:88" x14ac:dyDescent="0.15">
      <c r="E44" s="12"/>
      <c r="F44" s="12"/>
      <c r="G44" s="12"/>
      <c r="H44" s="12"/>
      <c r="I44" s="12"/>
      <c r="J44" s="12"/>
      <c r="K44" s="12"/>
      <c r="L44" s="12"/>
      <c r="M44" s="12"/>
      <c r="N44" s="12"/>
      <c r="O44" s="12"/>
      <c r="P44" s="12"/>
      <c r="Q44" s="12"/>
      <c r="R44" s="12"/>
      <c r="S44" s="12"/>
      <c r="T44" s="12"/>
      <c r="U44" s="12"/>
      <c r="Y44" s="12"/>
      <c r="Z44" s="12"/>
      <c r="AA44" s="12"/>
      <c r="AB44" s="12"/>
      <c r="AC44" s="12"/>
      <c r="AD44" s="12"/>
      <c r="AE44" s="12"/>
      <c r="AF44" s="12"/>
      <c r="AG44" s="12"/>
      <c r="AH44" s="12"/>
      <c r="AI44" s="12"/>
      <c r="AJ44" s="12"/>
      <c r="AK44" s="12"/>
      <c r="AL44" s="12"/>
      <c r="AM44" s="12"/>
      <c r="AN44" s="12"/>
      <c r="AO44" s="12"/>
      <c r="AP44" s="12"/>
      <c r="AQ44" s="12"/>
      <c r="AR44" s="12"/>
      <c r="AS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CC44" s="12"/>
      <c r="CD44" s="12"/>
      <c r="CE44" s="12"/>
      <c r="CF44" s="12"/>
      <c r="CG44" s="12"/>
      <c r="CH44" s="12"/>
      <c r="CI44" s="12"/>
      <c r="CJ44" s="12"/>
    </row>
    <row r="45" spans="1:88" x14ac:dyDescent="0.15">
      <c r="A45" s="3" t="s">
        <v>423</v>
      </c>
      <c r="E45" s="12"/>
      <c r="F45" s="12"/>
      <c r="G45" s="12"/>
      <c r="H45" s="12"/>
      <c r="I45" s="12"/>
      <c r="J45" s="12"/>
      <c r="K45" s="12"/>
      <c r="L45" s="12"/>
      <c r="M45" s="12"/>
      <c r="N45" s="12"/>
      <c r="O45" s="12"/>
      <c r="P45" s="12"/>
      <c r="Q45" s="12"/>
      <c r="R45" s="12"/>
      <c r="S45" s="12"/>
      <c r="T45" s="12"/>
      <c r="U45" s="12"/>
      <c r="Y45" s="12"/>
      <c r="Z45" s="12"/>
      <c r="AA45" s="12"/>
      <c r="AB45" s="12"/>
      <c r="AC45" s="12"/>
      <c r="AD45" s="12"/>
      <c r="AE45" s="12"/>
      <c r="AF45" s="12"/>
      <c r="AG45" s="12"/>
      <c r="AH45" s="12"/>
      <c r="AI45" s="12"/>
      <c r="AJ45" s="12"/>
      <c r="AK45" s="12"/>
      <c r="AL45" s="12"/>
      <c r="AM45" s="12"/>
      <c r="AN45" s="12"/>
      <c r="AO45" s="12"/>
      <c r="AP45" s="12"/>
      <c r="AQ45" s="12"/>
      <c r="AR45" s="12"/>
      <c r="AS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CC45" s="12"/>
      <c r="CD45" s="12"/>
      <c r="CE45" s="12"/>
      <c r="CF45" s="12"/>
      <c r="CG45" s="12"/>
      <c r="CH45" s="12"/>
      <c r="CI45" s="12"/>
      <c r="CJ45" s="12"/>
    </row>
    <row r="46" spans="1:88" x14ac:dyDescent="0.15">
      <c r="C46" s="6" t="s">
        <v>163</v>
      </c>
      <c r="D46" s="270" t="s">
        <v>45</v>
      </c>
      <c r="E46" s="12">
        <v>1500</v>
      </c>
      <c r="F46" s="12">
        <f>E46*1.005</f>
        <v>1507.4999999999998</v>
      </c>
      <c r="G46" s="12">
        <f t="shared" ref="G46:BR47" si="15">F46*1.005</f>
        <v>1515.0374999999997</v>
      </c>
      <c r="H46" s="12">
        <f t="shared" si="15"/>
        <v>1522.6126874999995</v>
      </c>
      <c r="I46" s="12">
        <f t="shared" si="15"/>
        <v>1530.2257509374995</v>
      </c>
      <c r="J46" s="12">
        <f t="shared" si="15"/>
        <v>1537.8768796921868</v>
      </c>
      <c r="K46" s="12">
        <f t="shared" si="15"/>
        <v>1545.5662640906476</v>
      </c>
      <c r="L46" s="12">
        <f t="shared" si="15"/>
        <v>1553.2940954111007</v>
      </c>
      <c r="M46" s="12">
        <f t="shared" si="15"/>
        <v>1561.0605658881559</v>
      </c>
      <c r="N46" s="12">
        <f t="shared" si="15"/>
        <v>1568.8658687175964</v>
      </c>
      <c r="O46" s="12">
        <f t="shared" si="15"/>
        <v>1576.7101980611842</v>
      </c>
      <c r="P46" s="12">
        <f t="shared" si="15"/>
        <v>1584.59374905149</v>
      </c>
      <c r="Q46" s="12">
        <f t="shared" si="15"/>
        <v>1592.5167177967473</v>
      </c>
      <c r="R46" s="12">
        <f t="shared" si="15"/>
        <v>1600.4793013857309</v>
      </c>
      <c r="S46" s="12">
        <f t="shared" si="15"/>
        <v>1608.4816978926594</v>
      </c>
      <c r="T46" s="12">
        <f t="shared" si="15"/>
        <v>1616.5241063821225</v>
      </c>
      <c r="U46" s="12">
        <f t="shared" si="15"/>
        <v>1624.6067269140328</v>
      </c>
      <c r="V46" s="12">
        <f t="shared" si="15"/>
        <v>1632.7297605486028</v>
      </c>
      <c r="W46" s="12">
        <f t="shared" si="15"/>
        <v>1640.8934093513456</v>
      </c>
      <c r="X46" s="12">
        <f t="shared" si="15"/>
        <v>1649.097876398102</v>
      </c>
      <c r="Y46" s="12">
        <f t="shared" si="15"/>
        <v>1657.3433657800924</v>
      </c>
      <c r="Z46" s="12">
        <f t="shared" si="15"/>
        <v>1665.6300826089928</v>
      </c>
      <c r="AA46" s="12">
        <f t="shared" si="15"/>
        <v>1673.9582330220376</v>
      </c>
      <c r="AB46" s="12">
        <f t="shared" si="15"/>
        <v>1682.3280241871475</v>
      </c>
      <c r="AC46" s="12">
        <f t="shared" si="15"/>
        <v>1690.7396643080831</v>
      </c>
      <c r="AD46" s="12">
        <f t="shared" si="15"/>
        <v>1699.1933626296234</v>
      </c>
      <c r="AE46" s="12">
        <f t="shared" si="15"/>
        <v>1707.6893294427714</v>
      </c>
      <c r="AF46" s="12">
        <f t="shared" si="15"/>
        <v>1716.2277760899851</v>
      </c>
      <c r="AG46" s="12">
        <f t="shared" si="15"/>
        <v>1724.8089149704349</v>
      </c>
      <c r="AH46" s="12">
        <f t="shared" si="15"/>
        <v>1733.4329595452868</v>
      </c>
      <c r="AI46" s="12">
        <f t="shared" si="15"/>
        <v>1742.100124343013</v>
      </c>
      <c r="AJ46" s="12">
        <f t="shared" si="15"/>
        <v>1750.8106249647278</v>
      </c>
      <c r="AK46" s="12">
        <f t="shared" si="15"/>
        <v>1759.5646780895513</v>
      </c>
      <c r="AL46" s="12">
        <f t="shared" si="15"/>
        <v>1768.3625014799989</v>
      </c>
      <c r="AM46" s="12">
        <f t="shared" si="15"/>
        <v>1777.2043139873986</v>
      </c>
      <c r="AN46" s="12">
        <f t="shared" si="15"/>
        <v>1786.0903355573353</v>
      </c>
      <c r="AO46" s="12">
        <f t="shared" si="15"/>
        <v>1795.0207872351218</v>
      </c>
      <c r="AP46" s="12">
        <f t="shared" si="15"/>
        <v>1803.9958911712972</v>
      </c>
      <c r="AQ46" s="12">
        <f t="shared" si="15"/>
        <v>1813.0158706271536</v>
      </c>
      <c r="AR46" s="12">
        <f t="shared" si="15"/>
        <v>1822.0809499802892</v>
      </c>
      <c r="AS46" s="12">
        <f t="shared" si="15"/>
        <v>1831.1913547301906</v>
      </c>
      <c r="AT46" s="12">
        <f t="shared" si="15"/>
        <v>1840.3473115038414</v>
      </c>
      <c r="AU46" s="12">
        <f t="shared" si="15"/>
        <v>1849.5490480613605</v>
      </c>
      <c r="AV46" s="12">
        <f t="shared" si="15"/>
        <v>1858.7967933016671</v>
      </c>
      <c r="AW46" s="12">
        <f t="shared" si="15"/>
        <v>1868.0907772681753</v>
      </c>
      <c r="AX46" s="12">
        <f t="shared" si="15"/>
        <v>1877.4312311545159</v>
      </c>
      <c r="AY46" s="12">
        <f t="shared" si="15"/>
        <v>1886.8183873102882</v>
      </c>
      <c r="AZ46" s="12">
        <f t="shared" si="15"/>
        <v>1896.2524792468396</v>
      </c>
      <c r="BA46" s="12">
        <f t="shared" si="15"/>
        <v>1905.7337416430735</v>
      </c>
      <c r="BB46" s="12">
        <f t="shared" si="15"/>
        <v>1915.2624103512887</v>
      </c>
      <c r="BC46" s="12">
        <f t="shared" si="15"/>
        <v>1924.838722403045</v>
      </c>
      <c r="BD46" s="12">
        <f t="shared" si="15"/>
        <v>1934.46291601506</v>
      </c>
      <c r="BE46" s="12">
        <f t="shared" si="15"/>
        <v>1944.1352305951352</v>
      </c>
      <c r="BF46" s="12">
        <f t="shared" si="15"/>
        <v>1953.8559067481108</v>
      </c>
      <c r="BG46" s="12">
        <f t="shared" si="15"/>
        <v>1963.625186281851</v>
      </c>
      <c r="BH46" s="12">
        <f t="shared" si="15"/>
        <v>1973.44331221326</v>
      </c>
      <c r="BI46" s="12">
        <f t="shared" si="15"/>
        <v>1983.310528774326</v>
      </c>
      <c r="BJ46" s="12">
        <f t="shared" si="15"/>
        <v>1993.2270814181975</v>
      </c>
      <c r="BK46" s="12">
        <f t="shared" si="15"/>
        <v>2003.1932168252883</v>
      </c>
      <c r="BL46" s="12">
        <f t="shared" si="15"/>
        <v>2013.2091829094145</v>
      </c>
      <c r="BM46" s="12">
        <f t="shared" si="15"/>
        <v>2023.2752288239612</v>
      </c>
      <c r="BN46" s="12">
        <f t="shared" si="15"/>
        <v>2033.3916049680809</v>
      </c>
      <c r="BO46" s="12">
        <f t="shared" si="15"/>
        <v>2043.558562992921</v>
      </c>
      <c r="BP46" s="12">
        <f t="shared" si="15"/>
        <v>2053.7763558078855</v>
      </c>
      <c r="BQ46" s="12">
        <f t="shared" si="15"/>
        <v>2064.0452375869245</v>
      </c>
      <c r="BR46" s="12">
        <f t="shared" si="15"/>
        <v>2074.3654637748591</v>
      </c>
      <c r="BS46" s="12">
        <f t="shared" ref="BS46:CF48" si="16">BR46*1.005</f>
        <v>2084.7372910937333</v>
      </c>
      <c r="BT46" s="12">
        <f t="shared" si="16"/>
        <v>2095.160977549202</v>
      </c>
      <c r="BU46" s="12">
        <f t="shared" si="16"/>
        <v>2105.6367824369477</v>
      </c>
      <c r="BV46" s="12">
        <f t="shared" si="16"/>
        <v>2116.1649663491321</v>
      </c>
      <c r="BW46" s="12">
        <f t="shared" si="16"/>
        <v>2126.7457911808774</v>
      </c>
      <c r="BX46" s="12">
        <f t="shared" si="16"/>
        <v>2137.3795201367816</v>
      </c>
      <c r="BY46" s="12">
        <f t="shared" si="16"/>
        <v>2148.0664177374651</v>
      </c>
      <c r="BZ46" s="12">
        <f t="shared" si="16"/>
        <v>2158.8067498261521</v>
      </c>
      <c r="CA46" s="12">
        <f t="shared" si="16"/>
        <v>2169.6007835752825</v>
      </c>
      <c r="CB46" s="12">
        <f t="shared" si="16"/>
        <v>2180.4487874931588</v>
      </c>
      <c r="CC46" s="12">
        <f t="shared" si="16"/>
        <v>2191.3510314306245</v>
      </c>
      <c r="CD46" s="12">
        <f t="shared" si="16"/>
        <v>2202.3077865877776</v>
      </c>
      <c r="CE46" s="12">
        <f t="shared" si="16"/>
        <v>2213.3193255207161</v>
      </c>
      <c r="CF46" s="12">
        <f t="shared" si="16"/>
        <v>2224.3859221483194</v>
      </c>
      <c r="CG46" s="12"/>
      <c r="CH46" s="12"/>
      <c r="CI46" s="12"/>
      <c r="CJ46" s="12"/>
    </row>
    <row r="47" spans="1:88" x14ac:dyDescent="0.15">
      <c r="C47" s="6" t="s">
        <v>430</v>
      </c>
      <c r="D47" s="270" t="s">
        <v>45</v>
      </c>
      <c r="E47" s="12">
        <v>900</v>
      </c>
      <c r="F47" s="12">
        <f t="shared" ref="F47:U48" si="17">E47*1.005</f>
        <v>904.49999999999989</v>
      </c>
      <c r="G47" s="12">
        <f t="shared" si="17"/>
        <v>909.02249999999981</v>
      </c>
      <c r="H47" s="12">
        <f t="shared" si="17"/>
        <v>913.56761249999965</v>
      </c>
      <c r="I47" s="12">
        <f t="shared" si="17"/>
        <v>918.1354505624995</v>
      </c>
      <c r="J47" s="12">
        <f t="shared" si="17"/>
        <v>922.72612781531188</v>
      </c>
      <c r="K47" s="12">
        <f t="shared" si="17"/>
        <v>927.33975845438829</v>
      </c>
      <c r="L47" s="12">
        <f t="shared" si="17"/>
        <v>931.97645724666017</v>
      </c>
      <c r="M47" s="12">
        <f t="shared" si="17"/>
        <v>936.63633953289343</v>
      </c>
      <c r="N47" s="12">
        <f t="shared" si="17"/>
        <v>941.31952123055783</v>
      </c>
      <c r="O47" s="12">
        <f t="shared" si="17"/>
        <v>946.02611883671057</v>
      </c>
      <c r="P47" s="12">
        <f t="shared" si="17"/>
        <v>950.75624943089406</v>
      </c>
      <c r="Q47" s="12">
        <f t="shared" si="17"/>
        <v>955.51003067804845</v>
      </c>
      <c r="R47" s="12">
        <f t="shared" si="17"/>
        <v>960.28758083143862</v>
      </c>
      <c r="S47" s="12">
        <f t="shared" si="17"/>
        <v>965.08901873559569</v>
      </c>
      <c r="T47" s="12">
        <f t="shared" si="17"/>
        <v>969.91446382927359</v>
      </c>
      <c r="U47" s="12">
        <f t="shared" si="17"/>
        <v>974.7640361484199</v>
      </c>
      <c r="V47" s="12">
        <f t="shared" si="15"/>
        <v>979.63785632916188</v>
      </c>
      <c r="W47" s="12">
        <f t="shared" si="15"/>
        <v>984.53604561080761</v>
      </c>
      <c r="X47" s="12">
        <f t="shared" si="15"/>
        <v>989.45872583886148</v>
      </c>
      <c r="Y47" s="12">
        <f t="shared" si="15"/>
        <v>994.40601946805566</v>
      </c>
      <c r="Z47" s="12">
        <f t="shared" si="15"/>
        <v>999.37804956539583</v>
      </c>
      <c r="AA47" s="12">
        <f t="shared" si="15"/>
        <v>1004.3749398132227</v>
      </c>
      <c r="AB47" s="12">
        <f t="shared" si="15"/>
        <v>1009.3968145122886</v>
      </c>
      <c r="AC47" s="12">
        <f t="shared" si="15"/>
        <v>1014.44379858485</v>
      </c>
      <c r="AD47" s="12">
        <f t="shared" si="15"/>
        <v>1019.5160175777742</v>
      </c>
      <c r="AE47" s="12">
        <f t="shared" si="15"/>
        <v>1024.6135976656628</v>
      </c>
      <c r="AF47" s="12">
        <f t="shared" si="15"/>
        <v>1029.7366656539909</v>
      </c>
      <c r="AG47" s="12">
        <f t="shared" si="15"/>
        <v>1034.8853489822609</v>
      </c>
      <c r="AH47" s="12">
        <f t="shared" si="15"/>
        <v>1040.0597757271721</v>
      </c>
      <c r="AI47" s="12">
        <f t="shared" si="15"/>
        <v>1045.2600746058079</v>
      </c>
      <c r="AJ47" s="12">
        <f t="shared" si="15"/>
        <v>1050.4863749788367</v>
      </c>
      <c r="AK47" s="12">
        <f t="shared" si="15"/>
        <v>1055.7388068537307</v>
      </c>
      <c r="AL47" s="12">
        <f t="shared" si="15"/>
        <v>1061.0175008879992</v>
      </c>
      <c r="AM47" s="12">
        <f t="shared" si="15"/>
        <v>1066.322588392439</v>
      </c>
      <c r="AN47" s="12">
        <f t="shared" si="15"/>
        <v>1071.654201334401</v>
      </c>
      <c r="AO47" s="12">
        <f t="shared" si="15"/>
        <v>1077.0124723410729</v>
      </c>
      <c r="AP47" s="12">
        <f t="shared" si="15"/>
        <v>1082.3975347027781</v>
      </c>
      <c r="AQ47" s="12">
        <f t="shared" si="15"/>
        <v>1087.8095223762919</v>
      </c>
      <c r="AR47" s="12">
        <f t="shared" si="15"/>
        <v>1093.2485699881731</v>
      </c>
      <c r="AS47" s="12">
        <f t="shared" si="15"/>
        <v>1098.7148128381139</v>
      </c>
      <c r="AT47" s="12">
        <f t="shared" si="15"/>
        <v>1104.2083869023043</v>
      </c>
      <c r="AU47" s="12">
        <f t="shared" si="15"/>
        <v>1109.7294288368157</v>
      </c>
      <c r="AV47" s="12">
        <f t="shared" si="15"/>
        <v>1115.2780759809996</v>
      </c>
      <c r="AW47" s="12">
        <f t="shared" si="15"/>
        <v>1120.8544663609046</v>
      </c>
      <c r="AX47" s="12">
        <f t="shared" si="15"/>
        <v>1126.4587386927089</v>
      </c>
      <c r="AY47" s="12">
        <f t="shared" si="15"/>
        <v>1132.0910323861724</v>
      </c>
      <c r="AZ47" s="12">
        <f t="shared" si="15"/>
        <v>1137.7514875481031</v>
      </c>
      <c r="BA47" s="12">
        <f t="shared" si="15"/>
        <v>1143.4402449858435</v>
      </c>
      <c r="BB47" s="12">
        <f t="shared" si="15"/>
        <v>1149.1574462107726</v>
      </c>
      <c r="BC47" s="12">
        <f t="shared" si="15"/>
        <v>1154.9032334418264</v>
      </c>
      <c r="BD47" s="12">
        <f t="shared" si="15"/>
        <v>1160.6777496090353</v>
      </c>
      <c r="BE47" s="12">
        <f t="shared" si="15"/>
        <v>1166.4811383570805</v>
      </c>
      <c r="BF47" s="12">
        <f t="shared" si="15"/>
        <v>1172.3135440488657</v>
      </c>
      <c r="BG47" s="12">
        <f t="shared" si="15"/>
        <v>1178.1751117691099</v>
      </c>
      <c r="BH47" s="12">
        <f t="shared" si="15"/>
        <v>1184.0659873279553</v>
      </c>
      <c r="BI47" s="12">
        <f t="shared" si="15"/>
        <v>1189.9863172645951</v>
      </c>
      <c r="BJ47" s="12">
        <f t="shared" si="15"/>
        <v>1195.936248850918</v>
      </c>
      <c r="BK47" s="12">
        <f t="shared" si="15"/>
        <v>1201.9159300951724</v>
      </c>
      <c r="BL47" s="12">
        <f t="shared" si="15"/>
        <v>1207.925509745648</v>
      </c>
      <c r="BM47" s="12">
        <f t="shared" si="15"/>
        <v>1213.9651372943761</v>
      </c>
      <c r="BN47" s="12">
        <f t="shared" si="15"/>
        <v>1220.0349629808479</v>
      </c>
      <c r="BO47" s="12">
        <f t="shared" si="15"/>
        <v>1226.1351377957521</v>
      </c>
      <c r="BP47" s="12">
        <f t="shared" si="15"/>
        <v>1232.2658134847309</v>
      </c>
      <c r="BQ47" s="12">
        <f t="shared" si="15"/>
        <v>1238.4271425521545</v>
      </c>
      <c r="BR47" s="12">
        <f t="shared" si="15"/>
        <v>1244.619278264915</v>
      </c>
      <c r="BS47" s="12">
        <f t="shared" si="16"/>
        <v>1250.8423746562394</v>
      </c>
      <c r="BT47" s="12">
        <f t="shared" si="16"/>
        <v>1257.0965865295204</v>
      </c>
      <c r="BU47" s="12">
        <f t="shared" si="16"/>
        <v>1263.3820694621679</v>
      </c>
      <c r="BV47" s="12">
        <f t="shared" si="16"/>
        <v>1269.6989798094787</v>
      </c>
      <c r="BW47" s="12">
        <f t="shared" si="16"/>
        <v>1276.0474747085259</v>
      </c>
      <c r="BX47" s="12">
        <f t="shared" si="16"/>
        <v>1282.4277120820684</v>
      </c>
      <c r="BY47" s="12">
        <f t="shared" si="16"/>
        <v>1288.8398506424787</v>
      </c>
      <c r="BZ47" s="12">
        <f t="shared" si="16"/>
        <v>1295.2840498956909</v>
      </c>
      <c r="CA47" s="12">
        <f t="shared" si="16"/>
        <v>1301.7604701451692</v>
      </c>
      <c r="CB47" s="12">
        <f t="shared" si="16"/>
        <v>1308.2692724958949</v>
      </c>
      <c r="CC47" s="12">
        <f t="shared" si="16"/>
        <v>1314.8106188583743</v>
      </c>
      <c r="CD47" s="12">
        <f t="shared" si="16"/>
        <v>1321.3846719526659</v>
      </c>
      <c r="CE47" s="12">
        <f t="shared" si="16"/>
        <v>1327.9915953124291</v>
      </c>
      <c r="CF47" s="12">
        <f t="shared" si="16"/>
        <v>1334.6315532889912</v>
      </c>
      <c r="CG47" s="12"/>
      <c r="CH47" s="12"/>
      <c r="CI47" s="12"/>
      <c r="CJ47" s="12"/>
    </row>
    <row r="48" spans="1:88" x14ac:dyDescent="0.15">
      <c r="C48" s="6" t="s">
        <v>433</v>
      </c>
      <c r="D48" s="270" t="s">
        <v>45</v>
      </c>
      <c r="E48" s="12">
        <v>1500</v>
      </c>
      <c r="F48" s="12">
        <f t="shared" si="17"/>
        <v>1507.4999999999998</v>
      </c>
      <c r="G48" s="12">
        <f t="shared" ref="G48:BR48" si="18">F48*1.005</f>
        <v>1515.0374999999997</v>
      </c>
      <c r="H48" s="12">
        <f t="shared" si="18"/>
        <v>1522.6126874999995</v>
      </c>
      <c r="I48" s="12">
        <f t="shared" si="18"/>
        <v>1530.2257509374995</v>
      </c>
      <c r="J48" s="12">
        <f t="shared" si="18"/>
        <v>1537.8768796921868</v>
      </c>
      <c r="K48" s="12">
        <f t="shared" si="18"/>
        <v>1545.5662640906476</v>
      </c>
      <c r="L48" s="12">
        <f t="shared" si="18"/>
        <v>1553.2940954111007</v>
      </c>
      <c r="M48" s="12">
        <f t="shared" si="18"/>
        <v>1561.0605658881559</v>
      </c>
      <c r="N48" s="12">
        <f t="shared" si="18"/>
        <v>1568.8658687175964</v>
      </c>
      <c r="O48" s="12">
        <f t="shared" si="18"/>
        <v>1576.7101980611842</v>
      </c>
      <c r="P48" s="12">
        <f t="shared" si="18"/>
        <v>1584.59374905149</v>
      </c>
      <c r="Q48" s="12">
        <f t="shared" si="18"/>
        <v>1592.5167177967473</v>
      </c>
      <c r="R48" s="12">
        <f t="shared" si="18"/>
        <v>1600.4793013857309</v>
      </c>
      <c r="S48" s="12">
        <f t="shared" si="18"/>
        <v>1608.4816978926594</v>
      </c>
      <c r="T48" s="12">
        <f t="shared" si="18"/>
        <v>1616.5241063821225</v>
      </c>
      <c r="U48" s="12">
        <f t="shared" si="18"/>
        <v>1624.6067269140328</v>
      </c>
      <c r="V48" s="12">
        <f t="shared" si="18"/>
        <v>1632.7297605486028</v>
      </c>
      <c r="W48" s="12">
        <f t="shared" si="18"/>
        <v>1640.8934093513456</v>
      </c>
      <c r="X48" s="12">
        <f t="shared" si="18"/>
        <v>1649.097876398102</v>
      </c>
      <c r="Y48" s="12">
        <f t="shared" si="18"/>
        <v>1657.3433657800924</v>
      </c>
      <c r="Z48" s="12">
        <f t="shared" si="18"/>
        <v>1665.6300826089928</v>
      </c>
      <c r="AA48" s="12">
        <f t="shared" si="18"/>
        <v>1673.9582330220376</v>
      </c>
      <c r="AB48" s="12">
        <f t="shared" si="18"/>
        <v>1682.3280241871475</v>
      </c>
      <c r="AC48" s="12">
        <f t="shared" si="18"/>
        <v>1690.7396643080831</v>
      </c>
      <c r="AD48" s="12">
        <f t="shared" si="18"/>
        <v>1699.1933626296234</v>
      </c>
      <c r="AE48" s="12">
        <f t="shared" si="18"/>
        <v>1707.6893294427714</v>
      </c>
      <c r="AF48" s="12">
        <f t="shared" si="18"/>
        <v>1716.2277760899851</v>
      </c>
      <c r="AG48" s="12">
        <f t="shared" si="18"/>
        <v>1724.8089149704349</v>
      </c>
      <c r="AH48" s="12">
        <f t="shared" si="18"/>
        <v>1733.4329595452868</v>
      </c>
      <c r="AI48" s="12">
        <f t="shared" si="18"/>
        <v>1742.100124343013</v>
      </c>
      <c r="AJ48" s="12">
        <f t="shared" si="18"/>
        <v>1750.8106249647278</v>
      </c>
      <c r="AK48" s="12">
        <f t="shared" si="18"/>
        <v>1759.5646780895513</v>
      </c>
      <c r="AL48" s="12">
        <f t="shared" si="18"/>
        <v>1768.3625014799989</v>
      </c>
      <c r="AM48" s="12">
        <f t="shared" si="18"/>
        <v>1777.2043139873986</v>
      </c>
      <c r="AN48" s="12">
        <f t="shared" si="18"/>
        <v>1786.0903355573353</v>
      </c>
      <c r="AO48" s="12">
        <f t="shared" si="18"/>
        <v>1795.0207872351218</v>
      </c>
      <c r="AP48" s="12">
        <f t="shared" si="18"/>
        <v>1803.9958911712972</v>
      </c>
      <c r="AQ48" s="12">
        <f t="shared" si="18"/>
        <v>1813.0158706271536</v>
      </c>
      <c r="AR48" s="12">
        <f t="shared" si="18"/>
        <v>1822.0809499802892</v>
      </c>
      <c r="AS48" s="12">
        <f t="shared" si="18"/>
        <v>1831.1913547301906</v>
      </c>
      <c r="AT48" s="12">
        <f t="shared" si="18"/>
        <v>1840.3473115038414</v>
      </c>
      <c r="AU48" s="12">
        <f t="shared" si="18"/>
        <v>1849.5490480613605</v>
      </c>
      <c r="AV48" s="12">
        <f t="shared" si="18"/>
        <v>1858.7967933016671</v>
      </c>
      <c r="AW48" s="12">
        <f t="shared" si="18"/>
        <v>1868.0907772681753</v>
      </c>
      <c r="AX48" s="12">
        <f t="shared" si="18"/>
        <v>1877.4312311545159</v>
      </c>
      <c r="AY48" s="12">
        <f t="shared" si="18"/>
        <v>1886.8183873102882</v>
      </c>
      <c r="AZ48" s="12">
        <f t="shared" si="18"/>
        <v>1896.2524792468396</v>
      </c>
      <c r="BA48" s="12">
        <f t="shared" si="18"/>
        <v>1905.7337416430735</v>
      </c>
      <c r="BB48" s="12">
        <f t="shared" si="18"/>
        <v>1915.2624103512887</v>
      </c>
      <c r="BC48" s="12">
        <f t="shared" si="18"/>
        <v>1924.838722403045</v>
      </c>
      <c r="BD48" s="12">
        <f t="shared" si="18"/>
        <v>1934.46291601506</v>
      </c>
      <c r="BE48" s="12">
        <f t="shared" si="18"/>
        <v>1944.1352305951352</v>
      </c>
      <c r="BF48" s="12">
        <f t="shared" si="18"/>
        <v>1953.8559067481108</v>
      </c>
      <c r="BG48" s="12">
        <f t="shared" si="18"/>
        <v>1963.625186281851</v>
      </c>
      <c r="BH48" s="12">
        <f t="shared" si="18"/>
        <v>1973.44331221326</v>
      </c>
      <c r="BI48" s="12">
        <f t="shared" si="18"/>
        <v>1983.310528774326</v>
      </c>
      <c r="BJ48" s="12">
        <f t="shared" si="18"/>
        <v>1993.2270814181975</v>
      </c>
      <c r="BK48" s="12">
        <f t="shared" si="18"/>
        <v>2003.1932168252883</v>
      </c>
      <c r="BL48" s="12">
        <f t="shared" si="18"/>
        <v>2013.2091829094145</v>
      </c>
      <c r="BM48" s="12">
        <f t="shared" si="18"/>
        <v>2023.2752288239612</v>
      </c>
      <c r="BN48" s="12">
        <f t="shared" si="18"/>
        <v>2033.3916049680809</v>
      </c>
      <c r="BO48" s="12">
        <f t="shared" si="18"/>
        <v>2043.558562992921</v>
      </c>
      <c r="BP48" s="12">
        <f t="shared" si="18"/>
        <v>2053.7763558078855</v>
      </c>
      <c r="BQ48" s="12">
        <f t="shared" si="18"/>
        <v>2064.0452375869245</v>
      </c>
      <c r="BR48" s="12">
        <f t="shared" si="18"/>
        <v>2074.3654637748591</v>
      </c>
      <c r="BS48" s="12">
        <f t="shared" si="16"/>
        <v>2084.7372910937333</v>
      </c>
      <c r="BT48" s="12">
        <f t="shared" si="16"/>
        <v>2095.160977549202</v>
      </c>
      <c r="BU48" s="12">
        <f t="shared" si="16"/>
        <v>2105.6367824369477</v>
      </c>
      <c r="BV48" s="12">
        <f t="shared" si="16"/>
        <v>2116.1649663491321</v>
      </c>
      <c r="BW48" s="12">
        <f t="shared" si="16"/>
        <v>2126.7457911808774</v>
      </c>
      <c r="BX48" s="12">
        <f t="shared" si="16"/>
        <v>2137.3795201367816</v>
      </c>
      <c r="BY48" s="12">
        <f t="shared" si="16"/>
        <v>2148.0664177374651</v>
      </c>
      <c r="BZ48" s="12">
        <f t="shared" si="16"/>
        <v>2158.8067498261521</v>
      </c>
      <c r="CA48" s="12">
        <f t="shared" si="16"/>
        <v>2169.6007835752825</v>
      </c>
      <c r="CB48" s="12">
        <f t="shared" si="16"/>
        <v>2180.4487874931588</v>
      </c>
      <c r="CC48" s="12">
        <f t="shared" si="16"/>
        <v>2191.3510314306245</v>
      </c>
      <c r="CD48" s="12">
        <f t="shared" si="16"/>
        <v>2202.3077865877776</v>
      </c>
      <c r="CE48" s="12">
        <f t="shared" si="16"/>
        <v>2213.3193255207161</v>
      </c>
      <c r="CF48" s="12">
        <f t="shared" si="16"/>
        <v>2224.3859221483194</v>
      </c>
      <c r="CG48" s="12"/>
      <c r="CH48" s="12"/>
      <c r="CI48" s="12"/>
      <c r="CJ48" s="12"/>
    </row>
    <row r="49" spans="1:88" x14ac:dyDescent="0.15">
      <c r="A49" s="3" t="s">
        <v>248</v>
      </c>
      <c r="C49" s="6" t="s">
        <v>246</v>
      </c>
      <c r="D49" s="323" t="s">
        <v>182</v>
      </c>
      <c r="E49" s="12">
        <v>0</v>
      </c>
      <c r="F49" s="12">
        <v>0</v>
      </c>
      <c r="G49" s="12">
        <f>'CapEx Equipment'!$F$58*0.06/4</f>
        <v>9802.5</v>
      </c>
      <c r="H49" s="12">
        <f>G49*1.0075</f>
        <v>9876.0187500000011</v>
      </c>
      <c r="I49" s="12">
        <f t="shared" ref="I49:BT51" si="19">H49*1.0075</f>
        <v>9950.088890625002</v>
      </c>
      <c r="J49" s="12">
        <f t="shared" si="19"/>
        <v>10024.714557304691</v>
      </c>
      <c r="K49" s="12">
        <f t="shared" si="19"/>
        <v>10099.899916484477</v>
      </c>
      <c r="L49" s="12">
        <f t="shared" si="19"/>
        <v>10175.649165858111</v>
      </c>
      <c r="M49" s="12">
        <f t="shared" si="19"/>
        <v>10251.966534602047</v>
      </c>
      <c r="N49" s="12">
        <f t="shared" si="19"/>
        <v>10328.856283611563</v>
      </c>
      <c r="O49" s="12">
        <f t="shared" si="19"/>
        <v>10406.32270573865</v>
      </c>
      <c r="P49" s="12">
        <f t="shared" si="19"/>
        <v>10484.37012603169</v>
      </c>
      <c r="Q49" s="12">
        <f t="shared" si="19"/>
        <v>10563.002901976928</v>
      </c>
      <c r="R49" s="12">
        <f t="shared" si="19"/>
        <v>10642.225423741756</v>
      </c>
      <c r="S49" s="12">
        <f t="shared" si="19"/>
        <v>10722.042114419821</v>
      </c>
      <c r="T49" s="12">
        <f t="shared" si="19"/>
        <v>10802.457430277969</v>
      </c>
      <c r="U49" s="12">
        <f t="shared" si="19"/>
        <v>10883.475861005054</v>
      </c>
      <c r="V49" s="12">
        <f t="shared" si="19"/>
        <v>10965.101929962593</v>
      </c>
      <c r="W49" s="12">
        <f t="shared" si="19"/>
        <v>11047.340194437313</v>
      </c>
      <c r="X49" s="12">
        <f t="shared" si="19"/>
        <v>11130.195245895593</v>
      </c>
      <c r="Y49" s="12">
        <f t="shared" si="19"/>
        <v>11213.671710239811</v>
      </c>
      <c r="Z49" s="12">
        <f t="shared" si="19"/>
        <v>11297.774248066609</v>
      </c>
      <c r="AA49" s="12">
        <f t="shared" si="19"/>
        <v>11382.50755492711</v>
      </c>
      <c r="AB49" s="12">
        <f t="shared" si="19"/>
        <v>11467.876361589064</v>
      </c>
      <c r="AC49" s="12">
        <f t="shared" si="19"/>
        <v>11553.885434300983</v>
      </c>
      <c r="AD49" s="12">
        <f t="shared" si="19"/>
        <v>11640.539575058241</v>
      </c>
      <c r="AE49" s="12">
        <f t="shared" si="19"/>
        <v>11727.843621871179</v>
      </c>
      <c r="AF49" s="12">
        <f t="shared" si="19"/>
        <v>11815.802449035215</v>
      </c>
      <c r="AG49" s="12">
        <f t="shared" si="19"/>
        <v>11904.420967402979</v>
      </c>
      <c r="AH49" s="12">
        <f t="shared" si="19"/>
        <v>11993.704124658501</v>
      </c>
      <c r="AI49" s="12">
        <f t="shared" si="19"/>
        <v>12083.656905593441</v>
      </c>
      <c r="AJ49" s="12">
        <f t="shared" si="19"/>
        <v>12174.284332385392</v>
      </c>
      <c r="AK49" s="12">
        <f t="shared" si="19"/>
        <v>12265.591464878284</v>
      </c>
      <c r="AL49" s="12">
        <f t="shared" si="19"/>
        <v>12357.583400864871</v>
      </c>
      <c r="AM49" s="12">
        <f t="shared" si="19"/>
        <v>12450.265276371358</v>
      </c>
      <c r="AN49" s="12">
        <f t="shared" si="19"/>
        <v>12543.642265944143</v>
      </c>
      <c r="AO49" s="12">
        <f t="shared" si="19"/>
        <v>12637.719582938726</v>
      </c>
      <c r="AP49" s="12">
        <f t="shared" si="19"/>
        <v>12732.502479810766</v>
      </c>
      <c r="AQ49" s="12">
        <f t="shared" si="19"/>
        <v>12827.996248409348</v>
      </c>
      <c r="AR49" s="12">
        <f t="shared" si="19"/>
        <v>12924.206220272419</v>
      </c>
      <c r="AS49" s="12">
        <f t="shared" si="19"/>
        <v>13021.137766924463</v>
      </c>
      <c r="AT49" s="12">
        <f t="shared" si="19"/>
        <v>13118.796300176396</v>
      </c>
      <c r="AU49" s="12">
        <f t="shared" si="19"/>
        <v>13217.18727242772</v>
      </c>
      <c r="AV49" s="12">
        <f t="shared" si="19"/>
        <v>13316.31617697093</v>
      </c>
      <c r="AW49" s="12">
        <f t="shared" si="19"/>
        <v>13416.188548298212</v>
      </c>
      <c r="AX49" s="12">
        <f t="shared" si="19"/>
        <v>13516.809962410451</v>
      </c>
      <c r="AY49" s="12">
        <f t="shared" si="19"/>
        <v>13618.186037128529</v>
      </c>
      <c r="AZ49" s="12">
        <f t="shared" si="19"/>
        <v>13720.322432406994</v>
      </c>
      <c r="BA49" s="12">
        <f t="shared" si="19"/>
        <v>13823.224850650047</v>
      </c>
      <c r="BB49" s="12">
        <f t="shared" si="19"/>
        <v>13926.899037029923</v>
      </c>
      <c r="BC49" s="12">
        <f t="shared" si="19"/>
        <v>14031.350779807648</v>
      </c>
      <c r="BD49" s="12">
        <f t="shared" si="19"/>
        <v>14136.585910656206</v>
      </c>
      <c r="BE49" s="12">
        <f t="shared" si="19"/>
        <v>14242.610304986129</v>
      </c>
      <c r="BF49" s="12">
        <f t="shared" si="19"/>
        <v>14349.429882273525</v>
      </c>
      <c r="BG49" s="12">
        <f t="shared" si="19"/>
        <v>14457.050606390578</v>
      </c>
      <c r="BH49" s="12">
        <f t="shared" si="19"/>
        <v>14565.478485938507</v>
      </c>
      <c r="BI49" s="12">
        <f t="shared" si="19"/>
        <v>14674.719574583047</v>
      </c>
      <c r="BJ49" s="12">
        <f t="shared" si="19"/>
        <v>14784.779971392421</v>
      </c>
      <c r="BK49" s="12">
        <f t="shared" si="19"/>
        <v>14895.665821177865</v>
      </c>
      <c r="BL49" s="12">
        <f t="shared" si="19"/>
        <v>15007.383314836699</v>
      </c>
      <c r="BM49" s="12">
        <f t="shared" si="19"/>
        <v>15119.938689697976</v>
      </c>
      <c r="BN49" s="12">
        <f t="shared" si="19"/>
        <v>15233.338229870711</v>
      </c>
      <c r="BO49" s="12">
        <f t="shared" si="19"/>
        <v>15347.588266594743</v>
      </c>
      <c r="BP49" s="12">
        <f t="shared" si="19"/>
        <v>15462.695178594204</v>
      </c>
      <c r="BQ49" s="12">
        <f t="shared" si="19"/>
        <v>15578.665392433661</v>
      </c>
      <c r="BR49" s="12">
        <f t="shared" si="19"/>
        <v>15695.505382876914</v>
      </c>
      <c r="BS49" s="12">
        <f t="shared" si="19"/>
        <v>15813.221673248492</v>
      </c>
      <c r="BT49" s="12">
        <f t="shared" si="19"/>
        <v>15931.820835797856</v>
      </c>
      <c r="BU49" s="12">
        <f t="shared" ref="BU49:CF51" si="20">BT49*1.0075</f>
        <v>16051.309492066341</v>
      </c>
      <c r="BV49" s="12">
        <f t="shared" si="20"/>
        <v>16171.694313256839</v>
      </c>
      <c r="BW49" s="12">
        <f t="shared" si="20"/>
        <v>16292.982020606267</v>
      </c>
      <c r="BX49" s="12">
        <f t="shared" si="20"/>
        <v>16415.179385760814</v>
      </c>
      <c r="BY49" s="12">
        <f t="shared" si="20"/>
        <v>16538.293231154021</v>
      </c>
      <c r="BZ49" s="12">
        <f t="shared" si="20"/>
        <v>16662.330430387676</v>
      </c>
      <c r="CA49" s="12">
        <f t="shared" si="20"/>
        <v>16787.297908615583</v>
      </c>
      <c r="CB49" s="12">
        <f t="shared" si="20"/>
        <v>16913.202642930202</v>
      </c>
      <c r="CC49" s="12">
        <f t="shared" si="20"/>
        <v>17040.051662752179</v>
      </c>
      <c r="CD49" s="12">
        <f t="shared" si="20"/>
        <v>17167.85205022282</v>
      </c>
      <c r="CE49" s="12">
        <f t="shared" si="20"/>
        <v>17296.610940599494</v>
      </c>
      <c r="CF49" s="12">
        <f t="shared" si="20"/>
        <v>17426.33552265399</v>
      </c>
      <c r="CG49" s="12"/>
      <c r="CH49" s="12"/>
      <c r="CI49" s="12"/>
      <c r="CJ49" s="12"/>
    </row>
    <row r="50" spans="1:88" x14ac:dyDescent="0.15">
      <c r="C50" s="6" t="s">
        <v>236</v>
      </c>
      <c r="D50" s="270" t="s">
        <v>45</v>
      </c>
      <c r="E50" s="12">
        <v>1500</v>
      </c>
      <c r="F50" s="12">
        <f>E50*1.0075</f>
        <v>1511.25</v>
      </c>
      <c r="G50" s="12">
        <f t="shared" ref="G50:BR51" si="21">F50*1.0075</f>
        <v>1522.5843750000001</v>
      </c>
      <c r="H50" s="12">
        <f t="shared" si="21"/>
        <v>1534.0037578125002</v>
      </c>
      <c r="I50" s="12">
        <f t="shared" si="21"/>
        <v>1545.508785996094</v>
      </c>
      <c r="J50" s="12">
        <f t="shared" si="21"/>
        <v>1557.1001018910649</v>
      </c>
      <c r="K50" s="12">
        <f t="shared" si="21"/>
        <v>1568.778352655248</v>
      </c>
      <c r="L50" s="12">
        <f t="shared" si="21"/>
        <v>1580.5441903001624</v>
      </c>
      <c r="M50" s="12">
        <f t="shared" si="21"/>
        <v>1592.3982717274137</v>
      </c>
      <c r="N50" s="12">
        <f t="shared" si="21"/>
        <v>1604.3412587653693</v>
      </c>
      <c r="O50" s="12">
        <f t="shared" si="21"/>
        <v>1616.3738182061097</v>
      </c>
      <c r="P50" s="12">
        <f t="shared" si="21"/>
        <v>1628.4966218426557</v>
      </c>
      <c r="Q50" s="12">
        <f t="shared" si="21"/>
        <v>1640.7103465064758</v>
      </c>
      <c r="R50" s="12">
        <f t="shared" si="21"/>
        <v>1653.0156741052745</v>
      </c>
      <c r="S50" s="12">
        <f t="shared" si="21"/>
        <v>1665.413291661064</v>
      </c>
      <c r="T50" s="12">
        <f t="shared" si="21"/>
        <v>1677.9038913485222</v>
      </c>
      <c r="U50" s="12">
        <f t="shared" si="21"/>
        <v>1690.4881705336361</v>
      </c>
      <c r="V50" s="12">
        <f t="shared" si="21"/>
        <v>1703.1668318126385</v>
      </c>
      <c r="W50" s="12">
        <f t="shared" si="21"/>
        <v>1715.9405830512335</v>
      </c>
      <c r="X50" s="12">
        <f t="shared" si="21"/>
        <v>1728.8101374241178</v>
      </c>
      <c r="Y50" s="12">
        <f t="shared" si="21"/>
        <v>1741.7762134547988</v>
      </c>
      <c r="Z50" s="12">
        <f t="shared" si="21"/>
        <v>1754.83953505571</v>
      </c>
      <c r="AA50" s="12">
        <f t="shared" si="21"/>
        <v>1768.000831568628</v>
      </c>
      <c r="AB50" s="12">
        <f t="shared" si="21"/>
        <v>1781.2608378053928</v>
      </c>
      <c r="AC50" s="12">
        <f t="shared" si="21"/>
        <v>1794.6202940889334</v>
      </c>
      <c r="AD50" s="12">
        <f t="shared" si="21"/>
        <v>1808.0799462946006</v>
      </c>
      <c r="AE50" s="12">
        <f t="shared" si="21"/>
        <v>1821.6405458918102</v>
      </c>
      <c r="AF50" s="12">
        <f t="shared" si="21"/>
        <v>1835.3028499859988</v>
      </c>
      <c r="AG50" s="12">
        <f t="shared" si="21"/>
        <v>1849.067621360894</v>
      </c>
      <c r="AH50" s="12">
        <f t="shared" si="21"/>
        <v>1862.9356285211009</v>
      </c>
      <c r="AI50" s="12">
        <f t="shared" si="21"/>
        <v>1876.9076457350093</v>
      </c>
      <c r="AJ50" s="12">
        <f t="shared" si="21"/>
        <v>1890.9844530780219</v>
      </c>
      <c r="AK50" s="12">
        <f t="shared" si="21"/>
        <v>1905.1668364761072</v>
      </c>
      <c r="AL50" s="12">
        <f t="shared" si="21"/>
        <v>1919.455587749678</v>
      </c>
      <c r="AM50" s="12">
        <f t="shared" si="21"/>
        <v>1933.8515046578007</v>
      </c>
      <c r="AN50" s="12">
        <f t="shared" si="21"/>
        <v>1948.3553909427342</v>
      </c>
      <c r="AO50" s="12">
        <f t="shared" si="21"/>
        <v>1962.9680563748047</v>
      </c>
      <c r="AP50" s="12">
        <f t="shared" si="21"/>
        <v>1977.6903167976159</v>
      </c>
      <c r="AQ50" s="12">
        <f t="shared" si="21"/>
        <v>1992.5229941735981</v>
      </c>
      <c r="AR50" s="12">
        <f t="shared" si="21"/>
        <v>2007.4669166299002</v>
      </c>
      <c r="AS50" s="12">
        <f t="shared" si="21"/>
        <v>2022.5229185046246</v>
      </c>
      <c r="AT50" s="12">
        <f t="shared" si="21"/>
        <v>2037.6918403934094</v>
      </c>
      <c r="AU50" s="12">
        <f t="shared" si="21"/>
        <v>2052.97452919636</v>
      </c>
      <c r="AV50" s="12">
        <f t="shared" si="21"/>
        <v>2068.371838165333</v>
      </c>
      <c r="AW50" s="12">
        <f t="shared" si="21"/>
        <v>2083.884626951573</v>
      </c>
      <c r="AX50" s="12">
        <f t="shared" si="21"/>
        <v>2099.5137616537099</v>
      </c>
      <c r="AY50" s="12">
        <f t="shared" si="21"/>
        <v>2115.2601148661129</v>
      </c>
      <c r="AZ50" s="12">
        <f t="shared" si="21"/>
        <v>2131.124565727609</v>
      </c>
      <c r="BA50" s="12">
        <f t="shared" si="21"/>
        <v>2147.1079999705662</v>
      </c>
      <c r="BB50" s="12">
        <f t="shared" si="21"/>
        <v>2163.2113099703456</v>
      </c>
      <c r="BC50" s="12">
        <f t="shared" si="21"/>
        <v>2179.4353947951236</v>
      </c>
      <c r="BD50" s="12">
        <f t="shared" si="21"/>
        <v>2195.7811602560873</v>
      </c>
      <c r="BE50" s="12">
        <f t="shared" si="21"/>
        <v>2212.2495189580081</v>
      </c>
      <c r="BF50" s="12">
        <f t="shared" si="21"/>
        <v>2228.8413903501933</v>
      </c>
      <c r="BG50" s="12">
        <f t="shared" si="21"/>
        <v>2245.5577007778197</v>
      </c>
      <c r="BH50" s="12">
        <f t="shared" si="21"/>
        <v>2262.3993835336537</v>
      </c>
      <c r="BI50" s="12">
        <f t="shared" si="21"/>
        <v>2279.3673789101563</v>
      </c>
      <c r="BJ50" s="12">
        <f t="shared" si="21"/>
        <v>2296.4626342519828</v>
      </c>
      <c r="BK50" s="12">
        <f t="shared" si="21"/>
        <v>2313.6861040088729</v>
      </c>
      <c r="BL50" s="12">
        <f t="shared" si="21"/>
        <v>2331.0387497889396</v>
      </c>
      <c r="BM50" s="12">
        <f t="shared" si="21"/>
        <v>2348.5215404123569</v>
      </c>
      <c r="BN50" s="12">
        <f t="shared" si="21"/>
        <v>2366.1354519654496</v>
      </c>
      <c r="BO50" s="12">
        <f t="shared" si="21"/>
        <v>2383.8814678551907</v>
      </c>
      <c r="BP50" s="12">
        <f t="shared" si="21"/>
        <v>2401.7605788641049</v>
      </c>
      <c r="BQ50" s="12">
        <f t="shared" si="21"/>
        <v>2419.7737832055859</v>
      </c>
      <c r="BR50" s="12">
        <f t="shared" si="21"/>
        <v>2437.9220865796278</v>
      </c>
      <c r="BS50" s="12">
        <f t="shared" si="19"/>
        <v>2456.2065022289753</v>
      </c>
      <c r="BT50" s="12">
        <f t="shared" si="19"/>
        <v>2474.6280509956928</v>
      </c>
      <c r="BU50" s="12">
        <f t="shared" si="20"/>
        <v>2493.1877613781608</v>
      </c>
      <c r="BV50" s="12">
        <f t="shared" si="20"/>
        <v>2511.8866695884972</v>
      </c>
      <c r="BW50" s="12">
        <f t="shared" si="20"/>
        <v>2530.7258196104112</v>
      </c>
      <c r="BX50" s="12">
        <f t="shared" si="20"/>
        <v>2549.7062632574894</v>
      </c>
      <c r="BY50" s="12">
        <f t="shared" si="20"/>
        <v>2568.8290602319207</v>
      </c>
      <c r="BZ50" s="12">
        <f t="shared" si="20"/>
        <v>2588.0952781836604</v>
      </c>
      <c r="CA50" s="12">
        <f t="shared" si="20"/>
        <v>2607.5059927700381</v>
      </c>
      <c r="CB50" s="12">
        <f t="shared" si="20"/>
        <v>2627.0622877158135</v>
      </c>
      <c r="CC50" s="12">
        <f t="shared" si="20"/>
        <v>2646.7652548736824</v>
      </c>
      <c r="CD50" s="12">
        <f t="shared" si="20"/>
        <v>2666.615994285235</v>
      </c>
      <c r="CE50" s="12">
        <f t="shared" si="20"/>
        <v>2686.6156142423742</v>
      </c>
      <c r="CF50" s="12">
        <f t="shared" si="20"/>
        <v>2706.7652313491922</v>
      </c>
      <c r="CG50" s="12"/>
      <c r="CH50" s="12"/>
      <c r="CI50" s="12"/>
      <c r="CJ50" s="12"/>
    </row>
    <row r="51" spans="1:88" x14ac:dyDescent="0.15">
      <c r="C51" s="6" t="s">
        <v>237</v>
      </c>
      <c r="D51" s="270" t="s">
        <v>45</v>
      </c>
      <c r="E51" s="12">
        <v>3000</v>
      </c>
      <c r="F51" s="12">
        <f>E51*1.0075</f>
        <v>3022.5</v>
      </c>
      <c r="G51" s="12">
        <f t="shared" si="21"/>
        <v>3045.1687500000003</v>
      </c>
      <c r="H51" s="12">
        <f t="shared" si="21"/>
        <v>3068.0075156250005</v>
      </c>
      <c r="I51" s="12">
        <f t="shared" si="21"/>
        <v>3091.0175719921881</v>
      </c>
      <c r="J51" s="12">
        <f t="shared" si="21"/>
        <v>3114.2002037821298</v>
      </c>
      <c r="K51" s="12">
        <f t="shared" si="21"/>
        <v>3137.556705310496</v>
      </c>
      <c r="L51" s="12">
        <f t="shared" si="21"/>
        <v>3161.0883806003249</v>
      </c>
      <c r="M51" s="12">
        <f t="shared" si="21"/>
        <v>3184.7965434548273</v>
      </c>
      <c r="N51" s="12">
        <f t="shared" si="21"/>
        <v>3208.6825175307386</v>
      </c>
      <c r="O51" s="12">
        <f t="shared" si="21"/>
        <v>3232.7476364122194</v>
      </c>
      <c r="P51" s="12">
        <f t="shared" si="21"/>
        <v>3256.9932436853114</v>
      </c>
      <c r="Q51" s="12">
        <f t="shared" si="21"/>
        <v>3281.4206930129517</v>
      </c>
      <c r="R51" s="12">
        <f t="shared" si="21"/>
        <v>3306.0313482105489</v>
      </c>
      <c r="S51" s="12">
        <f t="shared" si="21"/>
        <v>3330.826583322128</v>
      </c>
      <c r="T51" s="12">
        <f t="shared" si="21"/>
        <v>3355.8077826970443</v>
      </c>
      <c r="U51" s="12">
        <f t="shared" si="21"/>
        <v>3380.9763410672722</v>
      </c>
      <c r="V51" s="12">
        <f t="shared" si="21"/>
        <v>3406.333663625277</v>
      </c>
      <c r="W51" s="12">
        <f t="shared" si="21"/>
        <v>3431.881166102467</v>
      </c>
      <c r="X51" s="12">
        <f t="shared" si="21"/>
        <v>3457.6202748482356</v>
      </c>
      <c r="Y51" s="12">
        <f t="shared" si="21"/>
        <v>3483.5524269095977</v>
      </c>
      <c r="Z51" s="12">
        <f t="shared" si="21"/>
        <v>3509.6790701114201</v>
      </c>
      <c r="AA51" s="12">
        <f t="shared" si="21"/>
        <v>3536.0016631372559</v>
      </c>
      <c r="AB51" s="12">
        <f t="shared" si="21"/>
        <v>3562.5216756107857</v>
      </c>
      <c r="AC51" s="12">
        <f t="shared" si="21"/>
        <v>3589.2405881778668</v>
      </c>
      <c r="AD51" s="12">
        <f t="shared" si="21"/>
        <v>3616.1598925892013</v>
      </c>
      <c r="AE51" s="12">
        <f t="shared" si="21"/>
        <v>3643.2810917836205</v>
      </c>
      <c r="AF51" s="12">
        <f t="shared" si="21"/>
        <v>3670.6056999719976</v>
      </c>
      <c r="AG51" s="12">
        <f t="shared" si="21"/>
        <v>3698.135242721788</v>
      </c>
      <c r="AH51" s="12">
        <f t="shared" si="21"/>
        <v>3725.8712570422017</v>
      </c>
      <c r="AI51" s="12">
        <f t="shared" si="21"/>
        <v>3753.8152914700186</v>
      </c>
      <c r="AJ51" s="12">
        <f t="shared" si="21"/>
        <v>3781.9689061560439</v>
      </c>
      <c r="AK51" s="12">
        <f t="shared" si="21"/>
        <v>3810.3336729522143</v>
      </c>
      <c r="AL51" s="12">
        <f t="shared" si="21"/>
        <v>3838.911175499356</v>
      </c>
      <c r="AM51" s="12">
        <f t="shared" si="21"/>
        <v>3867.7030093156013</v>
      </c>
      <c r="AN51" s="12">
        <f t="shared" si="21"/>
        <v>3896.7107818854684</v>
      </c>
      <c r="AO51" s="12">
        <f t="shared" si="21"/>
        <v>3925.9361127496095</v>
      </c>
      <c r="AP51" s="12">
        <f t="shared" si="21"/>
        <v>3955.3806335952318</v>
      </c>
      <c r="AQ51" s="12">
        <f t="shared" si="21"/>
        <v>3985.0459883471963</v>
      </c>
      <c r="AR51" s="12">
        <f t="shared" si="21"/>
        <v>4014.9338332598004</v>
      </c>
      <c r="AS51" s="12">
        <f t="shared" si="21"/>
        <v>4045.0458370092492</v>
      </c>
      <c r="AT51" s="12">
        <f t="shared" si="21"/>
        <v>4075.3836807868188</v>
      </c>
      <c r="AU51" s="12">
        <f t="shared" si="21"/>
        <v>4105.94905839272</v>
      </c>
      <c r="AV51" s="12">
        <f t="shared" si="21"/>
        <v>4136.7436763306659</v>
      </c>
      <c r="AW51" s="12">
        <f t="shared" si="21"/>
        <v>4167.7692539031459</v>
      </c>
      <c r="AX51" s="12">
        <f t="shared" si="21"/>
        <v>4199.0275233074199</v>
      </c>
      <c r="AY51" s="12">
        <f t="shared" si="21"/>
        <v>4230.5202297322257</v>
      </c>
      <c r="AZ51" s="12">
        <f t="shared" si="21"/>
        <v>4262.249131455218</v>
      </c>
      <c r="BA51" s="12">
        <f t="shared" si="21"/>
        <v>4294.2159999411324</v>
      </c>
      <c r="BB51" s="12">
        <f t="shared" si="21"/>
        <v>4326.4226199406912</v>
      </c>
      <c r="BC51" s="12">
        <f t="shared" si="21"/>
        <v>4358.8707895902471</v>
      </c>
      <c r="BD51" s="12">
        <f t="shared" si="21"/>
        <v>4391.5623205121747</v>
      </c>
      <c r="BE51" s="12">
        <f t="shared" si="21"/>
        <v>4424.4990379160163</v>
      </c>
      <c r="BF51" s="12">
        <f t="shared" si="21"/>
        <v>4457.6827807003865</v>
      </c>
      <c r="BG51" s="12">
        <f t="shared" si="21"/>
        <v>4491.1154015556394</v>
      </c>
      <c r="BH51" s="12">
        <f t="shared" si="21"/>
        <v>4524.7987670673074</v>
      </c>
      <c r="BI51" s="12">
        <f t="shared" si="21"/>
        <v>4558.7347578203126</v>
      </c>
      <c r="BJ51" s="12">
        <f t="shared" si="21"/>
        <v>4592.9252685039655</v>
      </c>
      <c r="BK51" s="12">
        <f t="shared" si="21"/>
        <v>4627.3722080177458</v>
      </c>
      <c r="BL51" s="12">
        <f t="shared" si="21"/>
        <v>4662.0774995778793</v>
      </c>
      <c r="BM51" s="12">
        <f t="shared" si="21"/>
        <v>4697.0430808247138</v>
      </c>
      <c r="BN51" s="12">
        <f t="shared" si="21"/>
        <v>4732.2709039308993</v>
      </c>
      <c r="BO51" s="12">
        <f t="shared" si="21"/>
        <v>4767.7629357103815</v>
      </c>
      <c r="BP51" s="12">
        <f t="shared" si="21"/>
        <v>4803.5211577282098</v>
      </c>
      <c r="BQ51" s="12">
        <f t="shared" si="21"/>
        <v>4839.5475664111718</v>
      </c>
      <c r="BR51" s="12">
        <f t="shared" si="21"/>
        <v>4875.8441731592557</v>
      </c>
      <c r="BS51" s="12">
        <f t="shared" si="19"/>
        <v>4912.4130044579506</v>
      </c>
      <c r="BT51" s="12">
        <f t="shared" si="19"/>
        <v>4949.2561019913855</v>
      </c>
      <c r="BU51" s="12">
        <f t="shared" si="20"/>
        <v>4986.3755227563215</v>
      </c>
      <c r="BV51" s="12">
        <f t="shared" si="20"/>
        <v>5023.7733391769943</v>
      </c>
      <c r="BW51" s="12">
        <f t="shared" si="20"/>
        <v>5061.4516392208225</v>
      </c>
      <c r="BX51" s="12">
        <f t="shared" si="20"/>
        <v>5099.4125265149787</v>
      </c>
      <c r="BY51" s="12">
        <f t="shared" si="20"/>
        <v>5137.6581204638414</v>
      </c>
      <c r="BZ51" s="12">
        <f t="shared" si="20"/>
        <v>5176.1905563673208</v>
      </c>
      <c r="CA51" s="12">
        <f t="shared" si="20"/>
        <v>5215.0119855400762</v>
      </c>
      <c r="CB51" s="12">
        <f t="shared" si="20"/>
        <v>5254.1245754316269</v>
      </c>
      <c r="CC51" s="12">
        <f t="shared" si="20"/>
        <v>5293.5305097473647</v>
      </c>
      <c r="CD51" s="12">
        <f t="shared" si="20"/>
        <v>5333.2319885704701</v>
      </c>
      <c r="CE51" s="12">
        <f t="shared" si="20"/>
        <v>5373.2312284847485</v>
      </c>
      <c r="CF51" s="12">
        <f t="shared" si="20"/>
        <v>5413.5304626983843</v>
      </c>
      <c r="CG51" s="12"/>
      <c r="CH51" s="12"/>
      <c r="CI51" s="12"/>
      <c r="CJ51" s="12"/>
    </row>
    <row r="52" spans="1:88" x14ac:dyDescent="0.15">
      <c r="A52" s="5"/>
      <c r="B52" s="5"/>
      <c r="C52" s="6" t="s">
        <v>431</v>
      </c>
      <c r="D52" s="270" t="s">
        <v>45</v>
      </c>
      <c r="E52" s="12">
        <v>1500</v>
      </c>
      <c r="F52" s="12">
        <f>E52*1.0075</f>
        <v>1511.25</v>
      </c>
      <c r="G52" s="12">
        <f t="shared" ref="G52:BR53" si="22">F52*1.0075</f>
        <v>1522.5843750000001</v>
      </c>
      <c r="H52" s="12">
        <f t="shared" si="22"/>
        <v>1534.0037578125002</v>
      </c>
      <c r="I52" s="12">
        <f t="shared" si="22"/>
        <v>1545.508785996094</v>
      </c>
      <c r="J52" s="12">
        <f t="shared" si="22"/>
        <v>1557.1001018910649</v>
      </c>
      <c r="K52" s="12">
        <f t="shared" si="22"/>
        <v>1568.778352655248</v>
      </c>
      <c r="L52" s="12">
        <f t="shared" si="22"/>
        <v>1580.5441903001624</v>
      </c>
      <c r="M52" s="12">
        <f t="shared" si="22"/>
        <v>1592.3982717274137</v>
      </c>
      <c r="N52" s="12">
        <f t="shared" si="22"/>
        <v>1604.3412587653693</v>
      </c>
      <c r="O52" s="12">
        <f t="shared" si="22"/>
        <v>1616.3738182061097</v>
      </c>
      <c r="P52" s="12">
        <f t="shared" si="22"/>
        <v>1628.4966218426557</v>
      </c>
      <c r="Q52" s="12">
        <f t="shared" si="22"/>
        <v>1640.7103465064758</v>
      </c>
      <c r="R52" s="12">
        <f t="shared" si="22"/>
        <v>1653.0156741052745</v>
      </c>
      <c r="S52" s="12">
        <f t="shared" si="22"/>
        <v>1665.413291661064</v>
      </c>
      <c r="T52" s="12">
        <f t="shared" si="22"/>
        <v>1677.9038913485222</v>
      </c>
      <c r="U52" s="12">
        <f t="shared" si="22"/>
        <v>1690.4881705336361</v>
      </c>
      <c r="V52" s="12">
        <f t="shared" si="22"/>
        <v>1703.1668318126385</v>
      </c>
      <c r="W52" s="12">
        <f t="shared" si="22"/>
        <v>1715.9405830512335</v>
      </c>
      <c r="X52" s="12">
        <f t="shared" si="22"/>
        <v>1728.8101374241178</v>
      </c>
      <c r="Y52" s="12">
        <f t="shared" si="22"/>
        <v>1741.7762134547988</v>
      </c>
      <c r="Z52" s="12">
        <f t="shared" si="22"/>
        <v>1754.83953505571</v>
      </c>
      <c r="AA52" s="12">
        <f t="shared" si="22"/>
        <v>1768.000831568628</v>
      </c>
      <c r="AB52" s="12">
        <f t="shared" si="22"/>
        <v>1781.2608378053928</v>
      </c>
      <c r="AC52" s="12">
        <f t="shared" si="22"/>
        <v>1794.6202940889334</v>
      </c>
      <c r="AD52" s="12">
        <f t="shared" si="22"/>
        <v>1808.0799462946006</v>
      </c>
      <c r="AE52" s="12">
        <f t="shared" si="22"/>
        <v>1821.6405458918102</v>
      </c>
      <c r="AF52" s="12">
        <f t="shared" si="22"/>
        <v>1835.3028499859988</v>
      </c>
      <c r="AG52" s="12">
        <f t="shared" si="22"/>
        <v>1849.067621360894</v>
      </c>
      <c r="AH52" s="12">
        <f t="shared" si="22"/>
        <v>1862.9356285211009</v>
      </c>
      <c r="AI52" s="12">
        <f t="shared" si="22"/>
        <v>1876.9076457350093</v>
      </c>
      <c r="AJ52" s="12">
        <f t="shared" si="22"/>
        <v>1890.9844530780219</v>
      </c>
      <c r="AK52" s="12">
        <f t="shared" si="22"/>
        <v>1905.1668364761072</v>
      </c>
      <c r="AL52" s="12">
        <f t="shared" si="22"/>
        <v>1919.455587749678</v>
      </c>
      <c r="AM52" s="12">
        <f t="shared" si="22"/>
        <v>1933.8515046578007</v>
      </c>
      <c r="AN52" s="12">
        <f t="shared" si="22"/>
        <v>1948.3553909427342</v>
      </c>
      <c r="AO52" s="12">
        <f t="shared" si="22"/>
        <v>1962.9680563748047</v>
      </c>
      <c r="AP52" s="12">
        <f t="shared" si="22"/>
        <v>1977.6903167976159</v>
      </c>
      <c r="AQ52" s="12">
        <f t="shared" si="22"/>
        <v>1992.5229941735981</v>
      </c>
      <c r="AR52" s="12">
        <f t="shared" si="22"/>
        <v>2007.4669166299002</v>
      </c>
      <c r="AS52" s="12">
        <f t="shared" si="22"/>
        <v>2022.5229185046246</v>
      </c>
      <c r="AT52" s="12">
        <f t="shared" si="22"/>
        <v>2037.6918403934094</v>
      </c>
      <c r="AU52" s="12">
        <f t="shared" si="22"/>
        <v>2052.97452919636</v>
      </c>
      <c r="AV52" s="12">
        <f t="shared" si="22"/>
        <v>2068.371838165333</v>
      </c>
      <c r="AW52" s="12">
        <f t="shared" si="22"/>
        <v>2083.884626951573</v>
      </c>
      <c r="AX52" s="12">
        <f t="shared" si="22"/>
        <v>2099.5137616537099</v>
      </c>
      <c r="AY52" s="12">
        <f t="shared" si="22"/>
        <v>2115.2601148661129</v>
      </c>
      <c r="AZ52" s="12">
        <f t="shared" si="22"/>
        <v>2131.124565727609</v>
      </c>
      <c r="BA52" s="12">
        <f t="shared" si="22"/>
        <v>2147.1079999705662</v>
      </c>
      <c r="BB52" s="12">
        <f t="shared" si="22"/>
        <v>2163.2113099703456</v>
      </c>
      <c r="BC52" s="12">
        <f t="shared" si="22"/>
        <v>2179.4353947951236</v>
      </c>
      <c r="BD52" s="12">
        <f t="shared" si="22"/>
        <v>2195.7811602560873</v>
      </c>
      <c r="BE52" s="12">
        <f t="shared" si="22"/>
        <v>2212.2495189580081</v>
      </c>
      <c r="BF52" s="12">
        <f t="shared" si="22"/>
        <v>2228.8413903501933</v>
      </c>
      <c r="BG52" s="12">
        <f t="shared" si="22"/>
        <v>2245.5577007778197</v>
      </c>
      <c r="BH52" s="12">
        <f t="shared" si="22"/>
        <v>2262.3993835336537</v>
      </c>
      <c r="BI52" s="12">
        <f t="shared" si="22"/>
        <v>2279.3673789101563</v>
      </c>
      <c r="BJ52" s="12">
        <f t="shared" si="22"/>
        <v>2296.4626342519828</v>
      </c>
      <c r="BK52" s="12">
        <f t="shared" si="22"/>
        <v>2313.6861040088729</v>
      </c>
      <c r="BL52" s="12">
        <f t="shared" si="22"/>
        <v>2331.0387497889396</v>
      </c>
      <c r="BM52" s="12">
        <f t="shared" si="22"/>
        <v>2348.5215404123569</v>
      </c>
      <c r="BN52" s="12">
        <f t="shared" si="22"/>
        <v>2366.1354519654496</v>
      </c>
      <c r="BO52" s="12">
        <f t="shared" si="22"/>
        <v>2383.8814678551907</v>
      </c>
      <c r="BP52" s="12">
        <f t="shared" si="22"/>
        <v>2401.7605788641049</v>
      </c>
      <c r="BQ52" s="12">
        <f t="shared" si="22"/>
        <v>2419.7737832055859</v>
      </c>
      <c r="BR52" s="12">
        <f t="shared" si="22"/>
        <v>2437.9220865796278</v>
      </c>
      <c r="BS52" s="12">
        <f t="shared" ref="BS52:CF53" si="23">BR52*1.0075</f>
        <v>2456.2065022289753</v>
      </c>
      <c r="BT52" s="12">
        <f t="shared" si="23"/>
        <v>2474.6280509956928</v>
      </c>
      <c r="BU52" s="12">
        <f t="shared" si="23"/>
        <v>2493.1877613781608</v>
      </c>
      <c r="BV52" s="12">
        <f t="shared" si="23"/>
        <v>2511.8866695884972</v>
      </c>
      <c r="BW52" s="12">
        <f t="shared" si="23"/>
        <v>2530.7258196104112</v>
      </c>
      <c r="BX52" s="12">
        <f t="shared" si="23"/>
        <v>2549.7062632574894</v>
      </c>
      <c r="BY52" s="12">
        <f t="shared" si="23"/>
        <v>2568.8290602319207</v>
      </c>
      <c r="BZ52" s="12">
        <f t="shared" si="23"/>
        <v>2588.0952781836604</v>
      </c>
      <c r="CA52" s="12">
        <f t="shared" si="23"/>
        <v>2607.5059927700381</v>
      </c>
      <c r="CB52" s="12">
        <f t="shared" si="23"/>
        <v>2627.0622877158135</v>
      </c>
      <c r="CC52" s="12">
        <f t="shared" si="23"/>
        <v>2646.7652548736824</v>
      </c>
      <c r="CD52" s="12">
        <f t="shared" si="23"/>
        <v>2666.615994285235</v>
      </c>
      <c r="CE52" s="12">
        <f t="shared" si="23"/>
        <v>2686.6156142423742</v>
      </c>
      <c r="CF52" s="12">
        <f t="shared" si="23"/>
        <v>2706.7652313491922</v>
      </c>
      <c r="CG52" s="12"/>
      <c r="CH52" s="12"/>
      <c r="CI52" s="12"/>
      <c r="CJ52" s="12"/>
    </row>
    <row r="53" spans="1:88" x14ac:dyDescent="0.15">
      <c r="A53" s="5"/>
      <c r="B53" s="5"/>
      <c r="C53" s="6" t="s">
        <v>243</v>
      </c>
      <c r="D53" s="270" t="s">
        <v>45</v>
      </c>
      <c r="E53" s="12">
        <v>400</v>
      </c>
      <c r="F53" s="12">
        <f t="shared" ref="F53:U53" si="24">E53*1.0075</f>
        <v>403</v>
      </c>
      <c r="G53" s="12">
        <f t="shared" si="24"/>
        <v>406.02250000000004</v>
      </c>
      <c r="H53" s="12">
        <f t="shared" si="24"/>
        <v>409.06766875000005</v>
      </c>
      <c r="I53" s="12">
        <f t="shared" si="24"/>
        <v>412.13567626562508</v>
      </c>
      <c r="J53" s="12">
        <f t="shared" si="24"/>
        <v>415.22669383761729</v>
      </c>
      <c r="K53" s="12">
        <f t="shared" si="24"/>
        <v>418.34089404139945</v>
      </c>
      <c r="L53" s="12">
        <f t="shared" si="24"/>
        <v>421.47845074671</v>
      </c>
      <c r="M53" s="12">
        <f t="shared" si="24"/>
        <v>424.63953912731034</v>
      </c>
      <c r="N53" s="12">
        <f t="shared" si="24"/>
        <v>427.82433567076521</v>
      </c>
      <c r="O53" s="12">
        <f t="shared" si="24"/>
        <v>431.03301818829596</v>
      </c>
      <c r="P53" s="12">
        <f t="shared" si="24"/>
        <v>434.26576582470818</v>
      </c>
      <c r="Q53" s="12">
        <f t="shared" si="24"/>
        <v>437.5227590683935</v>
      </c>
      <c r="R53" s="12">
        <f t="shared" si="24"/>
        <v>440.80417976140649</v>
      </c>
      <c r="S53" s="12">
        <f t="shared" si="24"/>
        <v>444.11021110961707</v>
      </c>
      <c r="T53" s="12">
        <f t="shared" si="24"/>
        <v>447.44103769293923</v>
      </c>
      <c r="U53" s="12">
        <f t="shared" si="24"/>
        <v>450.7968454756363</v>
      </c>
      <c r="V53" s="12">
        <f t="shared" si="22"/>
        <v>454.17782181670361</v>
      </c>
      <c r="W53" s="12">
        <f t="shared" si="22"/>
        <v>457.58415548032895</v>
      </c>
      <c r="X53" s="12">
        <f t="shared" si="22"/>
        <v>461.01603664643142</v>
      </c>
      <c r="Y53" s="12">
        <f t="shared" si="22"/>
        <v>464.47365692127966</v>
      </c>
      <c r="Z53" s="12">
        <f t="shared" si="22"/>
        <v>467.95720934818928</v>
      </c>
      <c r="AA53" s="12">
        <f t="shared" si="22"/>
        <v>471.46688841830075</v>
      </c>
      <c r="AB53" s="12">
        <f t="shared" si="22"/>
        <v>475.00289008143807</v>
      </c>
      <c r="AC53" s="12">
        <f t="shared" si="22"/>
        <v>478.56541175704888</v>
      </c>
      <c r="AD53" s="12">
        <f t="shared" si="22"/>
        <v>482.15465234522679</v>
      </c>
      <c r="AE53" s="12">
        <f t="shared" si="22"/>
        <v>485.77081223781602</v>
      </c>
      <c r="AF53" s="12">
        <f t="shared" si="22"/>
        <v>489.41409332959967</v>
      </c>
      <c r="AG53" s="12">
        <f t="shared" si="22"/>
        <v>493.08469902957171</v>
      </c>
      <c r="AH53" s="12">
        <f t="shared" si="22"/>
        <v>496.78283427229354</v>
      </c>
      <c r="AI53" s="12">
        <f t="shared" si="22"/>
        <v>500.50870552933577</v>
      </c>
      <c r="AJ53" s="12">
        <f t="shared" ref="AJ53:BR53" si="25">AI53*1.0075</f>
        <v>504.26252082080583</v>
      </c>
      <c r="AK53" s="12">
        <f t="shared" si="25"/>
        <v>508.0444897269619</v>
      </c>
      <c r="AL53" s="12">
        <f t="shared" si="25"/>
        <v>511.85482339991415</v>
      </c>
      <c r="AM53" s="12">
        <f t="shared" si="25"/>
        <v>515.69373457541349</v>
      </c>
      <c r="AN53" s="12">
        <f t="shared" si="25"/>
        <v>519.56143758472911</v>
      </c>
      <c r="AO53" s="12">
        <f t="shared" si="25"/>
        <v>523.45814836661464</v>
      </c>
      <c r="AP53" s="12">
        <f t="shared" si="25"/>
        <v>527.38408447936433</v>
      </c>
      <c r="AQ53" s="12">
        <f t="shared" si="25"/>
        <v>531.3394651129596</v>
      </c>
      <c r="AR53" s="12">
        <f t="shared" si="25"/>
        <v>535.32451110130683</v>
      </c>
      <c r="AS53" s="12">
        <f t="shared" si="25"/>
        <v>539.3394449345667</v>
      </c>
      <c r="AT53" s="12">
        <f t="shared" si="25"/>
        <v>543.384490771576</v>
      </c>
      <c r="AU53" s="12">
        <f t="shared" si="25"/>
        <v>547.4598744523629</v>
      </c>
      <c r="AV53" s="12">
        <f t="shared" si="25"/>
        <v>551.56582351075565</v>
      </c>
      <c r="AW53" s="12">
        <f t="shared" si="25"/>
        <v>555.7025671870864</v>
      </c>
      <c r="AX53" s="12">
        <f t="shared" si="25"/>
        <v>559.8703364409896</v>
      </c>
      <c r="AY53" s="12">
        <f t="shared" si="25"/>
        <v>564.06936396429705</v>
      </c>
      <c r="AZ53" s="12">
        <f t="shared" si="25"/>
        <v>568.29988419402935</v>
      </c>
      <c r="BA53" s="12">
        <f t="shared" si="25"/>
        <v>572.56213332548464</v>
      </c>
      <c r="BB53" s="12">
        <f t="shared" si="25"/>
        <v>576.85634932542575</v>
      </c>
      <c r="BC53" s="12">
        <f t="shared" si="25"/>
        <v>581.18277194536654</v>
      </c>
      <c r="BD53" s="12">
        <f t="shared" si="25"/>
        <v>585.54164273495678</v>
      </c>
      <c r="BE53" s="12">
        <f t="shared" si="25"/>
        <v>589.93320505546899</v>
      </c>
      <c r="BF53" s="12">
        <f t="shared" si="25"/>
        <v>594.357704093385</v>
      </c>
      <c r="BG53" s="12">
        <f t="shared" si="25"/>
        <v>598.81538687408545</v>
      </c>
      <c r="BH53" s="12">
        <f t="shared" si="25"/>
        <v>603.30650227564115</v>
      </c>
      <c r="BI53" s="12">
        <f t="shared" si="25"/>
        <v>607.83130104270845</v>
      </c>
      <c r="BJ53" s="12">
        <f t="shared" si="25"/>
        <v>612.39003580052884</v>
      </c>
      <c r="BK53" s="12">
        <f t="shared" si="25"/>
        <v>616.98296106903285</v>
      </c>
      <c r="BL53" s="12">
        <f t="shared" si="25"/>
        <v>621.61033327705059</v>
      </c>
      <c r="BM53" s="12">
        <f t="shared" si="25"/>
        <v>626.27241077662848</v>
      </c>
      <c r="BN53" s="12">
        <f t="shared" si="25"/>
        <v>630.96945385745323</v>
      </c>
      <c r="BO53" s="12">
        <f t="shared" si="25"/>
        <v>635.70172476138418</v>
      </c>
      <c r="BP53" s="12">
        <f t="shared" si="25"/>
        <v>640.46948769709456</v>
      </c>
      <c r="BQ53" s="12">
        <f t="shared" si="25"/>
        <v>645.27300885482282</v>
      </c>
      <c r="BR53" s="12">
        <f t="shared" si="25"/>
        <v>650.11255642123399</v>
      </c>
      <c r="BS53" s="12">
        <f t="shared" si="23"/>
        <v>654.98840059439328</v>
      </c>
      <c r="BT53" s="12">
        <f t="shared" si="23"/>
        <v>659.9008135988513</v>
      </c>
      <c r="BU53" s="12">
        <f t="shared" si="23"/>
        <v>664.85006970084271</v>
      </c>
      <c r="BV53" s="12">
        <f t="shared" si="23"/>
        <v>669.83644522359907</v>
      </c>
      <c r="BW53" s="12">
        <f t="shared" si="23"/>
        <v>674.86021856277614</v>
      </c>
      <c r="BX53" s="12">
        <f t="shared" si="23"/>
        <v>679.92167020199702</v>
      </c>
      <c r="BY53" s="12">
        <f t="shared" si="23"/>
        <v>685.02108272851206</v>
      </c>
      <c r="BZ53" s="12">
        <f t="shared" si="23"/>
        <v>690.15874084897598</v>
      </c>
      <c r="CA53" s="12">
        <f t="shared" si="23"/>
        <v>695.33493140534335</v>
      </c>
      <c r="CB53" s="12">
        <f t="shared" si="23"/>
        <v>700.54994339088353</v>
      </c>
      <c r="CC53" s="12">
        <f t="shared" si="23"/>
        <v>705.80406796631519</v>
      </c>
      <c r="CD53" s="12">
        <f t="shared" si="23"/>
        <v>711.09759847606256</v>
      </c>
      <c r="CE53" s="12">
        <f t="shared" si="23"/>
        <v>716.43083046463312</v>
      </c>
      <c r="CF53" s="12">
        <f t="shared" si="23"/>
        <v>721.80406169311789</v>
      </c>
      <c r="CG53" s="12"/>
      <c r="CH53" s="12"/>
      <c r="CI53" s="12"/>
      <c r="CJ53" s="12"/>
    </row>
    <row r="54" spans="1:88" x14ac:dyDescent="0.15">
      <c r="C54" s="2" t="s">
        <v>432</v>
      </c>
      <c r="D54" s="270" t="s">
        <v>251</v>
      </c>
      <c r="E54" s="255">
        <f t="shared" ref="E54:AJ54" si="26">SUM(E46:E53)</f>
        <v>10300</v>
      </c>
      <c r="F54" s="255">
        <f t="shared" si="26"/>
        <v>10367.5</v>
      </c>
      <c r="G54" s="255">
        <f t="shared" si="26"/>
        <v>20237.957499999997</v>
      </c>
      <c r="H54" s="255">
        <f t="shared" si="26"/>
        <v>20379.894437500003</v>
      </c>
      <c r="I54" s="255">
        <f t="shared" si="26"/>
        <v>20522.846663312506</v>
      </c>
      <c r="J54" s="255">
        <f t="shared" si="26"/>
        <v>20666.821545906252</v>
      </c>
      <c r="K54" s="255">
        <f t="shared" si="26"/>
        <v>20811.826507782556</v>
      </c>
      <c r="L54" s="255">
        <f t="shared" si="26"/>
        <v>20957.869025874334</v>
      </c>
      <c r="M54" s="255">
        <f t="shared" si="26"/>
        <v>21104.956631948215</v>
      </c>
      <c r="N54" s="255">
        <f t="shared" si="26"/>
        <v>21253.096913009555</v>
      </c>
      <c r="O54" s="255">
        <f t="shared" si="26"/>
        <v>21402.297511710465</v>
      </c>
      <c r="P54" s="255">
        <f t="shared" si="26"/>
        <v>21552.566126760896</v>
      </c>
      <c r="Q54" s="255">
        <f t="shared" si="26"/>
        <v>21703.910513342769</v>
      </c>
      <c r="R54" s="255">
        <f t="shared" si="26"/>
        <v>21856.338483527161</v>
      </c>
      <c r="S54" s="255">
        <f t="shared" si="26"/>
        <v>22009.857906694611</v>
      </c>
      <c r="T54" s="255">
        <f t="shared" si="26"/>
        <v>22164.476709958519</v>
      </c>
      <c r="U54" s="255">
        <f t="shared" si="26"/>
        <v>22320.202878591721</v>
      </c>
      <c r="V54" s="255">
        <f t="shared" si="26"/>
        <v>22477.04445645622</v>
      </c>
      <c r="W54" s="255">
        <f t="shared" si="26"/>
        <v>22635.009546436075</v>
      </c>
      <c r="X54" s="255">
        <f t="shared" si="26"/>
        <v>22794.106310873558</v>
      </c>
      <c r="Y54" s="255">
        <f t="shared" si="26"/>
        <v>22954.342972008526</v>
      </c>
      <c r="Z54" s="255">
        <f t="shared" si="26"/>
        <v>23115.727812421021</v>
      </c>
      <c r="AA54" s="255">
        <f t="shared" si="26"/>
        <v>23278.26917547722</v>
      </c>
      <c r="AB54" s="255">
        <f t="shared" si="26"/>
        <v>23441.975465778658</v>
      </c>
      <c r="AC54" s="255">
        <f t="shared" si="26"/>
        <v>23606.855149614781</v>
      </c>
      <c r="AD54" s="255">
        <f t="shared" si="26"/>
        <v>23772.91675541889</v>
      </c>
      <c r="AE54" s="255">
        <f t="shared" si="26"/>
        <v>23940.168874227442</v>
      </c>
      <c r="AF54" s="255">
        <f t="shared" si="26"/>
        <v>24108.620160142771</v>
      </c>
      <c r="AG54" s="255">
        <f t="shared" si="26"/>
        <v>24278.279330799254</v>
      </c>
      <c r="AH54" s="255">
        <f t="shared" si="26"/>
        <v>24449.155167832945</v>
      </c>
      <c r="AI54" s="255">
        <f t="shared" si="26"/>
        <v>24621.25651735465</v>
      </c>
      <c r="AJ54" s="255">
        <f t="shared" si="26"/>
        <v>24794.592290426579</v>
      </c>
      <c r="AK54" s="255">
        <f t="shared" ref="AK54:BP54" si="27">SUM(AK46:AK53)</f>
        <v>24969.171463542509</v>
      </c>
      <c r="AL54" s="255">
        <f t="shared" si="27"/>
        <v>25145.003079111495</v>
      </c>
      <c r="AM54" s="255">
        <f t="shared" si="27"/>
        <v>25322.096245945209</v>
      </c>
      <c r="AN54" s="255">
        <f t="shared" si="27"/>
        <v>25500.460139748884</v>
      </c>
      <c r="AO54" s="255">
        <f t="shared" si="27"/>
        <v>25680.104003615874</v>
      </c>
      <c r="AP54" s="255">
        <f t="shared" si="27"/>
        <v>25861.037148525967</v>
      </c>
      <c r="AQ54" s="255">
        <f t="shared" si="27"/>
        <v>26043.268953847302</v>
      </c>
      <c r="AR54" s="255">
        <f t="shared" si="27"/>
        <v>26226.808867842075</v>
      </c>
      <c r="AS54" s="255">
        <f t="shared" si="27"/>
        <v>26411.666408176017</v>
      </c>
      <c r="AT54" s="255">
        <f t="shared" si="27"/>
        <v>26597.851162431598</v>
      </c>
      <c r="AU54" s="255">
        <f t="shared" si="27"/>
        <v>26785.372788625064</v>
      </c>
      <c r="AV54" s="255">
        <f t="shared" si="27"/>
        <v>26974.241015727352</v>
      </c>
      <c r="AW54" s="255">
        <f t="shared" si="27"/>
        <v>27164.465644188847</v>
      </c>
      <c r="AX54" s="255">
        <f t="shared" si="27"/>
        <v>27356.056546468022</v>
      </c>
      <c r="AY54" s="255">
        <f t="shared" si="27"/>
        <v>27549.023667564023</v>
      </c>
      <c r="AZ54" s="255">
        <f t="shared" si="27"/>
        <v>27743.37702555324</v>
      </c>
      <c r="BA54" s="255">
        <f t="shared" si="27"/>
        <v>27939.126712129786</v>
      </c>
      <c r="BB54" s="255">
        <f t="shared" si="27"/>
        <v>28136.282893150081</v>
      </c>
      <c r="BC54" s="255">
        <f t="shared" si="27"/>
        <v>28334.855809181427</v>
      </c>
      <c r="BD54" s="255">
        <f t="shared" si="27"/>
        <v>28534.855776054665</v>
      </c>
      <c r="BE54" s="255">
        <f t="shared" si="27"/>
        <v>28736.293185420978</v>
      </c>
      <c r="BF54" s="255">
        <f t="shared" si="27"/>
        <v>28939.178505312771</v>
      </c>
      <c r="BG54" s="255">
        <f t="shared" si="27"/>
        <v>29143.522280708752</v>
      </c>
      <c r="BH54" s="255">
        <f t="shared" si="27"/>
        <v>29349.335134103243</v>
      </c>
      <c r="BI54" s="255">
        <f t="shared" si="27"/>
        <v>29556.627766079626</v>
      </c>
      <c r="BJ54" s="255">
        <f t="shared" si="27"/>
        <v>29765.410955888197</v>
      </c>
      <c r="BK54" s="255">
        <f t="shared" si="27"/>
        <v>29975.695562028141</v>
      </c>
      <c r="BL54" s="255">
        <f t="shared" si="27"/>
        <v>30187.492522833985</v>
      </c>
      <c r="BM54" s="255">
        <f t="shared" si="27"/>
        <v>30400.812857066332</v>
      </c>
      <c r="BN54" s="255">
        <f t="shared" si="27"/>
        <v>30615.667664506975</v>
      </c>
      <c r="BO54" s="255">
        <f t="shared" si="27"/>
        <v>30832.068126558483</v>
      </c>
      <c r="BP54" s="255">
        <f t="shared" si="27"/>
        <v>31050.025506848218</v>
      </c>
      <c r="BQ54" s="255">
        <f t="shared" ref="BQ54:CF54" si="28">SUM(BQ46:BQ53)</f>
        <v>31269.551151836833</v>
      </c>
      <c r="BR54" s="255">
        <f t="shared" si="28"/>
        <v>31490.656491431295</v>
      </c>
      <c r="BS54" s="255">
        <f t="shared" si="28"/>
        <v>31713.353039602491</v>
      </c>
      <c r="BT54" s="255">
        <f t="shared" si="28"/>
        <v>31937.652395007401</v>
      </c>
      <c r="BU54" s="255">
        <f t="shared" si="28"/>
        <v>32163.566241615888</v>
      </c>
      <c r="BV54" s="255">
        <f t="shared" si="28"/>
        <v>32391.106349342168</v>
      </c>
      <c r="BW54" s="255">
        <f t="shared" si="28"/>
        <v>32620.284574680965</v>
      </c>
      <c r="BX54" s="255">
        <f t="shared" si="28"/>
        <v>32851.112861348396</v>
      </c>
      <c r="BY54" s="255">
        <f t="shared" si="28"/>
        <v>33083.60324092763</v>
      </c>
      <c r="BZ54" s="255">
        <f t="shared" si="28"/>
        <v>33317.76783351929</v>
      </c>
      <c r="CA54" s="255">
        <f t="shared" si="28"/>
        <v>33553.618848396814</v>
      </c>
      <c r="CB54" s="255">
        <f t="shared" si="28"/>
        <v>33791.16858466655</v>
      </c>
      <c r="CC54" s="255">
        <f t="shared" si="28"/>
        <v>34030.429431932847</v>
      </c>
      <c r="CD54" s="255">
        <f t="shared" si="28"/>
        <v>34271.413870968041</v>
      </c>
      <c r="CE54" s="255">
        <f t="shared" si="28"/>
        <v>34514.13447438748</v>
      </c>
      <c r="CF54" s="255">
        <f t="shared" si="28"/>
        <v>34758.603907329503</v>
      </c>
      <c r="CG54" s="12"/>
      <c r="CH54" s="12"/>
      <c r="CI54" s="12"/>
      <c r="CJ54" s="12"/>
    </row>
    <row r="55" spans="1:88" x14ac:dyDescent="0.15">
      <c r="E55" s="12"/>
      <c r="F55" s="12"/>
      <c r="G55" s="12"/>
      <c r="H55" s="12"/>
      <c r="I55" s="12"/>
      <c r="J55" s="12"/>
      <c r="K55" s="12"/>
      <c r="L55" s="12"/>
      <c r="M55" s="12"/>
      <c r="N55" s="12"/>
      <c r="O55" s="12"/>
      <c r="P55" s="12"/>
      <c r="Q55" s="12"/>
      <c r="R55" s="12"/>
      <c r="S55" s="12"/>
      <c r="T55" s="12"/>
      <c r="U55" s="12"/>
      <c r="Y55" s="12"/>
      <c r="Z55" s="12"/>
      <c r="AA55" s="12"/>
      <c r="AB55" s="12"/>
      <c r="AC55" s="12"/>
      <c r="AD55" s="12"/>
      <c r="AE55" s="12"/>
      <c r="AF55" s="12"/>
      <c r="AG55" s="12"/>
      <c r="AH55" s="12"/>
      <c r="AI55" s="12"/>
      <c r="AJ55" s="12"/>
      <c r="AK55" s="12"/>
      <c r="AL55" s="12"/>
      <c r="AM55" s="12"/>
      <c r="AN55" s="12"/>
      <c r="AO55" s="12"/>
      <c r="AP55" s="12"/>
      <c r="AQ55" s="12"/>
      <c r="AR55" s="12"/>
      <c r="AS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CC55" s="12"/>
      <c r="CD55" s="12"/>
      <c r="CE55" s="12"/>
      <c r="CF55" s="12"/>
      <c r="CG55" s="12"/>
      <c r="CH55" s="12"/>
      <c r="CI55" s="12"/>
      <c r="CJ55" s="12"/>
    </row>
    <row r="56" spans="1:88" x14ac:dyDescent="0.15">
      <c r="A56" s="3" t="s">
        <v>424</v>
      </c>
      <c r="E56" s="12"/>
      <c r="F56" s="12"/>
      <c r="G56" s="12"/>
      <c r="H56" s="12"/>
      <c r="I56" s="12"/>
      <c r="J56" s="12"/>
      <c r="K56" s="12"/>
      <c r="L56" s="12"/>
      <c r="M56" s="12"/>
      <c r="N56" s="12"/>
      <c r="O56" s="12"/>
      <c r="P56" s="12"/>
      <c r="Q56" s="12"/>
      <c r="R56" s="12"/>
      <c r="S56" s="12"/>
      <c r="T56" s="12"/>
      <c r="U56" s="12"/>
      <c r="Y56" s="12"/>
      <c r="Z56" s="12"/>
      <c r="AA56" s="12"/>
      <c r="AB56" s="12"/>
      <c r="AC56" s="12"/>
      <c r="AD56" s="12"/>
      <c r="AE56" s="12"/>
      <c r="AF56" s="12"/>
      <c r="AG56" s="12"/>
      <c r="AH56" s="12"/>
      <c r="AI56" s="12"/>
      <c r="AJ56" s="12"/>
      <c r="AK56" s="12"/>
      <c r="AL56" s="12"/>
      <c r="AM56" s="12"/>
      <c r="AN56" s="12"/>
      <c r="AO56" s="12"/>
      <c r="AP56" s="12"/>
      <c r="AQ56" s="12"/>
      <c r="AR56" s="12"/>
      <c r="AS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CC56" s="12"/>
      <c r="CD56" s="12"/>
      <c r="CE56" s="12"/>
      <c r="CF56" s="12"/>
      <c r="CG56" s="12"/>
      <c r="CH56" s="12"/>
      <c r="CI56" s="12"/>
      <c r="CJ56" s="12"/>
    </row>
    <row r="57" spans="1:88" x14ac:dyDescent="0.15">
      <c r="B57" s="3" t="s">
        <v>434</v>
      </c>
    </row>
    <row r="58" spans="1:88" x14ac:dyDescent="0.15">
      <c r="B58" s="3"/>
      <c r="C58" s="78" t="str">
        <f>'Staffing Plan'!C16</f>
        <v>Operations Manager</v>
      </c>
      <c r="D58" s="361" t="s">
        <v>52</v>
      </c>
      <c r="E58" s="5">
        <f>'Staffing Plan'!F16</f>
        <v>0</v>
      </c>
      <c r="F58" s="5">
        <f>'Staffing Plan'!G16</f>
        <v>0</v>
      </c>
      <c r="G58" s="5">
        <f>'Staffing Plan'!H16</f>
        <v>0</v>
      </c>
      <c r="H58" s="5">
        <f>'Staffing Plan'!I16</f>
        <v>0</v>
      </c>
      <c r="I58" s="5">
        <f>'Staffing Plan'!J16</f>
        <v>1</v>
      </c>
      <c r="J58" s="5">
        <f>'Staffing Plan'!K16</f>
        <v>1</v>
      </c>
      <c r="K58" s="5">
        <f>'Staffing Plan'!L16</f>
        <v>1</v>
      </c>
      <c r="L58" s="5">
        <f>'Staffing Plan'!M16</f>
        <v>1</v>
      </c>
      <c r="M58" s="5">
        <f>'Staffing Plan'!N16</f>
        <v>1</v>
      </c>
      <c r="N58" s="5">
        <f>'Staffing Plan'!O16</f>
        <v>1</v>
      </c>
      <c r="O58" s="5">
        <f>'Staffing Plan'!P16</f>
        <v>1</v>
      </c>
      <c r="P58" s="5">
        <f>'Staffing Plan'!Q16</f>
        <v>1</v>
      </c>
      <c r="Q58" s="5">
        <f>'Staffing Plan'!R16</f>
        <v>1</v>
      </c>
      <c r="R58" s="5">
        <f>'Staffing Plan'!S16</f>
        <v>1</v>
      </c>
      <c r="S58" s="5">
        <f>'Staffing Plan'!T16</f>
        <v>1</v>
      </c>
      <c r="T58" s="5">
        <f>'Staffing Plan'!U16</f>
        <v>1</v>
      </c>
      <c r="U58" s="5">
        <f>'Staffing Plan'!V16</f>
        <v>1</v>
      </c>
      <c r="V58" s="5">
        <f>'Staffing Plan'!W16</f>
        <v>1</v>
      </c>
      <c r="W58" s="5">
        <f>'Staffing Plan'!X16</f>
        <v>1</v>
      </c>
      <c r="X58" s="5">
        <f>'Staffing Plan'!Y16</f>
        <v>1</v>
      </c>
      <c r="Y58" s="5">
        <f>'Staffing Plan'!Z16</f>
        <v>1</v>
      </c>
      <c r="Z58" s="5">
        <f>'Staffing Plan'!AA16</f>
        <v>1</v>
      </c>
      <c r="AA58" s="5">
        <f>'Staffing Plan'!AB16</f>
        <v>1</v>
      </c>
      <c r="AB58" s="5">
        <f>'Staffing Plan'!AC16</f>
        <v>1</v>
      </c>
      <c r="AC58" s="5">
        <f>'Staffing Plan'!AD16</f>
        <v>1</v>
      </c>
      <c r="AD58" s="5">
        <f>'Staffing Plan'!AE16</f>
        <v>1</v>
      </c>
      <c r="AE58" s="5">
        <f>'Staffing Plan'!AF16</f>
        <v>1</v>
      </c>
      <c r="AF58" s="5">
        <f>'Staffing Plan'!AG16</f>
        <v>1</v>
      </c>
      <c r="AG58" s="5">
        <f>'Staffing Plan'!AH16</f>
        <v>1</v>
      </c>
      <c r="AH58" s="5">
        <f>'Staffing Plan'!AI16</f>
        <v>1</v>
      </c>
      <c r="AI58" s="5">
        <f>'Staffing Plan'!AJ16</f>
        <v>1</v>
      </c>
      <c r="AJ58" s="5">
        <f>'Staffing Plan'!AK16</f>
        <v>1</v>
      </c>
      <c r="AK58" s="5">
        <f>'Staffing Plan'!AL16</f>
        <v>1</v>
      </c>
      <c r="AL58" s="5">
        <f>'Staffing Plan'!AM16</f>
        <v>1</v>
      </c>
      <c r="AM58" s="5">
        <f>'Staffing Plan'!AN16</f>
        <v>1</v>
      </c>
      <c r="AN58" s="5">
        <f>'Staffing Plan'!AO16</f>
        <v>1</v>
      </c>
      <c r="AO58" s="5">
        <f>'Staffing Plan'!AP16</f>
        <v>1</v>
      </c>
      <c r="AP58" s="5">
        <f>'Staffing Plan'!AQ16</f>
        <v>1</v>
      </c>
      <c r="AQ58" s="5">
        <f>'Staffing Plan'!AR16</f>
        <v>1</v>
      </c>
      <c r="AR58" s="5">
        <f>'Staffing Plan'!AS16</f>
        <v>1</v>
      </c>
      <c r="AS58" s="5">
        <f>'Staffing Plan'!AT16</f>
        <v>1</v>
      </c>
      <c r="AT58" s="5">
        <f>'Staffing Plan'!AU16</f>
        <v>1</v>
      </c>
      <c r="AU58" s="5">
        <f>'Staffing Plan'!AV16</f>
        <v>1</v>
      </c>
      <c r="AV58" s="5">
        <f>'Staffing Plan'!AW16</f>
        <v>1</v>
      </c>
      <c r="AW58" s="5">
        <f>'Staffing Plan'!AX16</f>
        <v>1</v>
      </c>
      <c r="AX58" s="5">
        <f>'Staffing Plan'!AY16</f>
        <v>1</v>
      </c>
      <c r="AY58" s="5">
        <f>'Staffing Plan'!AZ16</f>
        <v>1</v>
      </c>
      <c r="AZ58" s="5">
        <f>'Staffing Plan'!BA16</f>
        <v>1</v>
      </c>
      <c r="BA58" s="5">
        <f>'Staffing Plan'!BB16</f>
        <v>1</v>
      </c>
      <c r="BB58" s="5">
        <f>'Staffing Plan'!BC16</f>
        <v>1</v>
      </c>
      <c r="BC58" s="5">
        <f>'Staffing Plan'!BD16</f>
        <v>1</v>
      </c>
      <c r="BD58" s="5">
        <f>'Staffing Plan'!BE16</f>
        <v>1</v>
      </c>
      <c r="BE58" s="5">
        <f>'Staffing Plan'!BF16</f>
        <v>1</v>
      </c>
      <c r="BF58" s="5">
        <f>'Staffing Plan'!BG16</f>
        <v>1</v>
      </c>
      <c r="BG58" s="5">
        <f>'Staffing Plan'!BH16</f>
        <v>1</v>
      </c>
      <c r="BH58" s="5">
        <f>'Staffing Plan'!BI16</f>
        <v>1</v>
      </c>
      <c r="BI58" s="5">
        <f>'Staffing Plan'!BJ16</f>
        <v>1</v>
      </c>
      <c r="BJ58" s="5">
        <f>'Staffing Plan'!BK16</f>
        <v>1</v>
      </c>
      <c r="BK58" s="5">
        <f>'Staffing Plan'!BL16</f>
        <v>1</v>
      </c>
      <c r="BL58" s="5">
        <f>'Staffing Plan'!BM16</f>
        <v>1</v>
      </c>
      <c r="BM58" s="5">
        <f>'Staffing Plan'!BN16</f>
        <v>1</v>
      </c>
      <c r="BN58" s="5">
        <f>'Staffing Plan'!BO16</f>
        <v>1</v>
      </c>
      <c r="BO58" s="5">
        <f>'Staffing Plan'!BP16</f>
        <v>1</v>
      </c>
      <c r="BP58" s="5">
        <f>'Staffing Plan'!BQ16</f>
        <v>1</v>
      </c>
      <c r="BQ58" s="5">
        <f>'Staffing Plan'!BR16</f>
        <v>1</v>
      </c>
      <c r="BR58" s="5">
        <f>'Staffing Plan'!BS16</f>
        <v>1</v>
      </c>
      <c r="BS58" s="5">
        <f>'Staffing Plan'!BT16</f>
        <v>1</v>
      </c>
      <c r="BT58" s="5">
        <f>'Staffing Plan'!BU16</f>
        <v>1</v>
      </c>
      <c r="BU58" s="5">
        <f>'Staffing Plan'!BV16</f>
        <v>1</v>
      </c>
      <c r="BV58" s="5">
        <f>'Staffing Plan'!BW16</f>
        <v>1</v>
      </c>
      <c r="BW58" s="5">
        <f>'Staffing Plan'!BX16</f>
        <v>1</v>
      </c>
      <c r="BX58" s="5">
        <f>'Staffing Plan'!BY16</f>
        <v>1</v>
      </c>
      <c r="BY58" s="5">
        <f>'Staffing Plan'!BZ16</f>
        <v>1</v>
      </c>
      <c r="BZ58" s="5">
        <f>'Staffing Plan'!CA16</f>
        <v>1</v>
      </c>
      <c r="CA58" s="5">
        <f>'Staffing Plan'!CB16</f>
        <v>1</v>
      </c>
      <c r="CB58" s="5">
        <f>'Staffing Plan'!CC16</f>
        <v>1</v>
      </c>
      <c r="CC58" s="5">
        <f>'Staffing Plan'!CD16</f>
        <v>1</v>
      </c>
      <c r="CD58" s="5">
        <f>'Staffing Plan'!CE16</f>
        <v>1</v>
      </c>
      <c r="CE58" s="5">
        <f>'Staffing Plan'!CF16</f>
        <v>1</v>
      </c>
      <c r="CF58" s="5">
        <f>'Staffing Plan'!CG16</f>
        <v>1</v>
      </c>
    </row>
    <row r="59" spans="1:88" x14ac:dyDescent="0.15">
      <c r="B59" s="3"/>
      <c r="C59" s="78" t="str">
        <f>'Staffing Plan'!C17</f>
        <v>Captain</v>
      </c>
      <c r="D59" s="361" t="s">
        <v>52</v>
      </c>
      <c r="E59" s="5">
        <f>'Staffing Plan'!F17</f>
        <v>0</v>
      </c>
      <c r="F59" s="5">
        <f>'Staffing Plan'!G17</f>
        <v>0</v>
      </c>
      <c r="G59" s="5">
        <f>'Staffing Plan'!H17</f>
        <v>0</v>
      </c>
      <c r="H59" s="5">
        <f>'Staffing Plan'!I17</f>
        <v>0</v>
      </c>
      <c r="I59" s="5">
        <f>'Staffing Plan'!J17</f>
        <v>1</v>
      </c>
      <c r="J59" s="5">
        <f>'Staffing Plan'!K17</f>
        <v>1</v>
      </c>
      <c r="K59" s="5">
        <f>'Staffing Plan'!L17</f>
        <v>1</v>
      </c>
      <c r="L59" s="5">
        <f>'Staffing Plan'!M17</f>
        <v>1</v>
      </c>
      <c r="M59" s="5">
        <f>'Staffing Plan'!N17</f>
        <v>1</v>
      </c>
      <c r="N59" s="5">
        <f>'Staffing Plan'!O17</f>
        <v>1</v>
      </c>
      <c r="O59" s="5">
        <f>'Staffing Plan'!P17</f>
        <v>1</v>
      </c>
      <c r="P59" s="5">
        <f>'Staffing Plan'!Q17</f>
        <v>1</v>
      </c>
      <c r="Q59" s="5">
        <f>'Staffing Plan'!R17</f>
        <v>1</v>
      </c>
      <c r="R59" s="5">
        <f>'Staffing Plan'!S17</f>
        <v>1</v>
      </c>
      <c r="S59" s="5">
        <f>'Staffing Plan'!T17</f>
        <v>1</v>
      </c>
      <c r="T59" s="5">
        <f>'Staffing Plan'!U17</f>
        <v>1</v>
      </c>
      <c r="U59" s="5">
        <f>'Staffing Plan'!V17</f>
        <v>1</v>
      </c>
      <c r="V59" s="5">
        <f>'Staffing Plan'!W17</f>
        <v>1</v>
      </c>
      <c r="W59" s="5">
        <f>'Staffing Plan'!X17</f>
        <v>1</v>
      </c>
      <c r="X59" s="5">
        <f>'Staffing Plan'!Y17</f>
        <v>1</v>
      </c>
      <c r="Y59" s="5">
        <f>'Staffing Plan'!Z17</f>
        <v>1</v>
      </c>
      <c r="Z59" s="5">
        <f>'Staffing Plan'!AA17</f>
        <v>1</v>
      </c>
      <c r="AA59" s="5">
        <f>'Staffing Plan'!AB17</f>
        <v>1</v>
      </c>
      <c r="AB59" s="5">
        <f>'Staffing Plan'!AC17</f>
        <v>1</v>
      </c>
      <c r="AC59" s="5">
        <f>'Staffing Plan'!AD17</f>
        <v>1</v>
      </c>
      <c r="AD59" s="5">
        <f>'Staffing Plan'!AE17</f>
        <v>1</v>
      </c>
      <c r="AE59" s="5">
        <f>'Staffing Plan'!AF17</f>
        <v>1</v>
      </c>
      <c r="AF59" s="5">
        <f>'Staffing Plan'!AG17</f>
        <v>1</v>
      </c>
      <c r="AG59" s="5">
        <f>'Staffing Plan'!AH17</f>
        <v>1</v>
      </c>
      <c r="AH59" s="5">
        <f>'Staffing Plan'!AI17</f>
        <v>1</v>
      </c>
      <c r="AI59" s="5">
        <f>'Staffing Plan'!AJ17</f>
        <v>1</v>
      </c>
      <c r="AJ59" s="5">
        <f>'Staffing Plan'!AK17</f>
        <v>1</v>
      </c>
      <c r="AK59" s="5">
        <f>'Staffing Plan'!AL17</f>
        <v>1</v>
      </c>
      <c r="AL59" s="5">
        <f>'Staffing Plan'!AM17</f>
        <v>1</v>
      </c>
      <c r="AM59" s="5">
        <f>'Staffing Plan'!AN17</f>
        <v>1</v>
      </c>
      <c r="AN59" s="5">
        <f>'Staffing Plan'!AO17</f>
        <v>1</v>
      </c>
      <c r="AO59" s="5">
        <f>'Staffing Plan'!AP17</f>
        <v>1</v>
      </c>
      <c r="AP59" s="5">
        <f>'Staffing Plan'!AQ17</f>
        <v>1</v>
      </c>
      <c r="AQ59" s="5">
        <f>'Staffing Plan'!AR17</f>
        <v>1</v>
      </c>
      <c r="AR59" s="5">
        <f>'Staffing Plan'!AS17</f>
        <v>1</v>
      </c>
      <c r="AS59" s="5">
        <f>'Staffing Plan'!AT17</f>
        <v>1</v>
      </c>
      <c r="AT59" s="5">
        <f>'Staffing Plan'!AU17</f>
        <v>1</v>
      </c>
      <c r="AU59" s="5">
        <f>'Staffing Plan'!AV17</f>
        <v>1</v>
      </c>
      <c r="AV59" s="5">
        <f>'Staffing Plan'!AW17</f>
        <v>1</v>
      </c>
      <c r="AW59" s="5">
        <f>'Staffing Plan'!AX17</f>
        <v>1</v>
      </c>
      <c r="AX59" s="5">
        <f>'Staffing Plan'!AY17</f>
        <v>1</v>
      </c>
      <c r="AY59" s="5">
        <f>'Staffing Plan'!AZ17</f>
        <v>1</v>
      </c>
      <c r="AZ59" s="5">
        <f>'Staffing Plan'!BA17</f>
        <v>1</v>
      </c>
      <c r="BA59" s="5">
        <f>'Staffing Plan'!BB17</f>
        <v>1</v>
      </c>
      <c r="BB59" s="5">
        <f>'Staffing Plan'!BC17</f>
        <v>1</v>
      </c>
      <c r="BC59" s="5">
        <f>'Staffing Plan'!BD17</f>
        <v>1</v>
      </c>
      <c r="BD59" s="5">
        <f>'Staffing Plan'!BE17</f>
        <v>1</v>
      </c>
      <c r="BE59" s="5">
        <f>'Staffing Plan'!BF17</f>
        <v>1</v>
      </c>
      <c r="BF59" s="5">
        <f>'Staffing Plan'!BG17</f>
        <v>1</v>
      </c>
      <c r="BG59" s="5">
        <f>'Staffing Plan'!BH17</f>
        <v>1</v>
      </c>
      <c r="BH59" s="5">
        <f>'Staffing Plan'!BI17</f>
        <v>1</v>
      </c>
      <c r="BI59" s="5">
        <f>'Staffing Plan'!BJ17</f>
        <v>1</v>
      </c>
      <c r="BJ59" s="5">
        <f>'Staffing Plan'!BK17</f>
        <v>1</v>
      </c>
      <c r="BK59" s="5">
        <f>'Staffing Plan'!BL17</f>
        <v>1</v>
      </c>
      <c r="BL59" s="5">
        <f>'Staffing Plan'!BM17</f>
        <v>1</v>
      </c>
      <c r="BM59" s="5">
        <f>'Staffing Plan'!BN17</f>
        <v>1</v>
      </c>
      <c r="BN59" s="5">
        <f>'Staffing Plan'!BO17</f>
        <v>1</v>
      </c>
      <c r="BO59" s="5">
        <f>'Staffing Plan'!BP17</f>
        <v>1</v>
      </c>
      <c r="BP59" s="5">
        <f>'Staffing Plan'!BQ17</f>
        <v>1</v>
      </c>
      <c r="BQ59" s="5">
        <f>'Staffing Plan'!BR17</f>
        <v>1</v>
      </c>
      <c r="BR59" s="5">
        <f>'Staffing Plan'!BS17</f>
        <v>1</v>
      </c>
      <c r="BS59" s="5">
        <f>'Staffing Plan'!BT17</f>
        <v>1</v>
      </c>
      <c r="BT59" s="5">
        <f>'Staffing Plan'!BU17</f>
        <v>1</v>
      </c>
      <c r="BU59" s="5">
        <f>'Staffing Plan'!BV17</f>
        <v>1</v>
      </c>
      <c r="BV59" s="5">
        <f>'Staffing Plan'!BW17</f>
        <v>1</v>
      </c>
      <c r="BW59" s="5">
        <f>'Staffing Plan'!BX17</f>
        <v>1</v>
      </c>
      <c r="BX59" s="5">
        <f>'Staffing Plan'!BY17</f>
        <v>1</v>
      </c>
      <c r="BY59" s="5">
        <f>'Staffing Plan'!BZ17</f>
        <v>1</v>
      </c>
      <c r="BZ59" s="5">
        <f>'Staffing Plan'!CA17</f>
        <v>1</v>
      </c>
      <c r="CA59" s="5">
        <f>'Staffing Plan'!CB17</f>
        <v>1</v>
      </c>
      <c r="CB59" s="5">
        <f>'Staffing Plan'!CC17</f>
        <v>1</v>
      </c>
      <c r="CC59" s="5">
        <f>'Staffing Plan'!CD17</f>
        <v>1</v>
      </c>
      <c r="CD59" s="5">
        <f>'Staffing Plan'!CE17</f>
        <v>1</v>
      </c>
      <c r="CE59" s="5">
        <f>'Staffing Plan'!CF17</f>
        <v>1</v>
      </c>
      <c r="CF59" s="5">
        <f>'Staffing Plan'!CG17</f>
        <v>1</v>
      </c>
    </row>
    <row r="60" spans="1:88" x14ac:dyDescent="0.15">
      <c r="B60" s="3"/>
      <c r="C60" s="78" t="str">
        <f>'Staffing Plan'!C18</f>
        <v>Chief Engineer</v>
      </c>
      <c r="D60" s="361" t="s">
        <v>52</v>
      </c>
      <c r="E60" s="5">
        <f>'Staffing Plan'!F18</f>
        <v>0</v>
      </c>
      <c r="F60" s="5">
        <f>'Staffing Plan'!G18</f>
        <v>0</v>
      </c>
      <c r="G60" s="5">
        <f>'Staffing Plan'!H18</f>
        <v>0</v>
      </c>
      <c r="H60" s="5">
        <f>'Staffing Plan'!I18</f>
        <v>0</v>
      </c>
      <c r="I60" s="5">
        <f>'Staffing Plan'!J18</f>
        <v>1</v>
      </c>
      <c r="J60" s="5">
        <f>'Staffing Plan'!K18</f>
        <v>1</v>
      </c>
      <c r="K60" s="5">
        <f>'Staffing Plan'!L18</f>
        <v>1</v>
      </c>
      <c r="L60" s="5">
        <f>'Staffing Plan'!M18</f>
        <v>1</v>
      </c>
      <c r="M60" s="5">
        <f>'Staffing Plan'!N18</f>
        <v>1</v>
      </c>
      <c r="N60" s="5">
        <f>'Staffing Plan'!O18</f>
        <v>1</v>
      </c>
      <c r="O60" s="5">
        <f>'Staffing Plan'!P18</f>
        <v>1</v>
      </c>
      <c r="P60" s="5">
        <f>'Staffing Plan'!Q18</f>
        <v>1</v>
      </c>
      <c r="Q60" s="5">
        <f>'Staffing Plan'!R18</f>
        <v>1</v>
      </c>
      <c r="R60" s="5">
        <f>'Staffing Plan'!S18</f>
        <v>1</v>
      </c>
      <c r="S60" s="5">
        <f>'Staffing Plan'!T18</f>
        <v>1</v>
      </c>
      <c r="T60" s="5">
        <f>'Staffing Plan'!U18</f>
        <v>1</v>
      </c>
      <c r="U60" s="5">
        <f>'Staffing Plan'!V18</f>
        <v>1</v>
      </c>
      <c r="V60" s="5">
        <f>'Staffing Plan'!W18</f>
        <v>1</v>
      </c>
      <c r="W60" s="5">
        <f>'Staffing Plan'!X18</f>
        <v>1</v>
      </c>
      <c r="X60" s="5">
        <f>'Staffing Plan'!Y18</f>
        <v>1</v>
      </c>
      <c r="Y60" s="5">
        <f>'Staffing Plan'!Z18</f>
        <v>1</v>
      </c>
      <c r="Z60" s="5">
        <f>'Staffing Plan'!AA18</f>
        <v>1</v>
      </c>
      <c r="AA60" s="5">
        <f>'Staffing Plan'!AB18</f>
        <v>1</v>
      </c>
      <c r="AB60" s="5">
        <f>'Staffing Plan'!AC18</f>
        <v>1</v>
      </c>
      <c r="AC60" s="5">
        <f>'Staffing Plan'!AD18</f>
        <v>1</v>
      </c>
      <c r="AD60" s="5">
        <f>'Staffing Plan'!AE18</f>
        <v>1</v>
      </c>
      <c r="AE60" s="5">
        <f>'Staffing Plan'!AF18</f>
        <v>1</v>
      </c>
      <c r="AF60" s="5">
        <f>'Staffing Plan'!AG18</f>
        <v>1</v>
      </c>
      <c r="AG60" s="5">
        <f>'Staffing Plan'!AH18</f>
        <v>1</v>
      </c>
      <c r="AH60" s="5">
        <f>'Staffing Plan'!AI18</f>
        <v>1</v>
      </c>
      <c r="AI60" s="5">
        <f>'Staffing Plan'!AJ18</f>
        <v>1</v>
      </c>
      <c r="AJ60" s="5">
        <f>'Staffing Plan'!AK18</f>
        <v>1</v>
      </c>
      <c r="AK60" s="5">
        <f>'Staffing Plan'!AL18</f>
        <v>1</v>
      </c>
      <c r="AL60" s="5">
        <f>'Staffing Plan'!AM18</f>
        <v>1</v>
      </c>
      <c r="AM60" s="5">
        <f>'Staffing Plan'!AN18</f>
        <v>1</v>
      </c>
      <c r="AN60" s="5">
        <f>'Staffing Plan'!AO18</f>
        <v>1</v>
      </c>
      <c r="AO60" s="5">
        <f>'Staffing Plan'!AP18</f>
        <v>1</v>
      </c>
      <c r="AP60" s="5">
        <f>'Staffing Plan'!AQ18</f>
        <v>1</v>
      </c>
      <c r="AQ60" s="5">
        <f>'Staffing Plan'!AR18</f>
        <v>1</v>
      </c>
      <c r="AR60" s="5">
        <f>'Staffing Plan'!AS18</f>
        <v>1</v>
      </c>
      <c r="AS60" s="5">
        <f>'Staffing Plan'!AT18</f>
        <v>1</v>
      </c>
      <c r="AT60" s="5">
        <f>'Staffing Plan'!AU18</f>
        <v>1</v>
      </c>
      <c r="AU60" s="5">
        <f>'Staffing Plan'!AV18</f>
        <v>1</v>
      </c>
      <c r="AV60" s="5">
        <f>'Staffing Plan'!AW18</f>
        <v>1</v>
      </c>
      <c r="AW60" s="5">
        <f>'Staffing Plan'!AX18</f>
        <v>1</v>
      </c>
      <c r="AX60" s="5">
        <f>'Staffing Plan'!AY18</f>
        <v>1</v>
      </c>
      <c r="AY60" s="5">
        <f>'Staffing Plan'!AZ18</f>
        <v>1</v>
      </c>
      <c r="AZ60" s="5">
        <f>'Staffing Plan'!BA18</f>
        <v>1</v>
      </c>
      <c r="BA60" s="5">
        <f>'Staffing Plan'!BB18</f>
        <v>1</v>
      </c>
      <c r="BB60" s="5">
        <f>'Staffing Plan'!BC18</f>
        <v>1</v>
      </c>
      <c r="BC60" s="5">
        <f>'Staffing Plan'!BD18</f>
        <v>1</v>
      </c>
      <c r="BD60" s="5">
        <f>'Staffing Plan'!BE18</f>
        <v>1</v>
      </c>
      <c r="BE60" s="5">
        <f>'Staffing Plan'!BF18</f>
        <v>1</v>
      </c>
      <c r="BF60" s="5">
        <f>'Staffing Plan'!BG18</f>
        <v>1</v>
      </c>
      <c r="BG60" s="5">
        <f>'Staffing Plan'!BH18</f>
        <v>1</v>
      </c>
      <c r="BH60" s="5">
        <f>'Staffing Plan'!BI18</f>
        <v>1</v>
      </c>
      <c r="BI60" s="5">
        <f>'Staffing Plan'!BJ18</f>
        <v>1</v>
      </c>
      <c r="BJ60" s="5">
        <f>'Staffing Plan'!BK18</f>
        <v>1</v>
      </c>
      <c r="BK60" s="5">
        <f>'Staffing Plan'!BL18</f>
        <v>1</v>
      </c>
      <c r="BL60" s="5">
        <f>'Staffing Plan'!BM18</f>
        <v>1</v>
      </c>
      <c r="BM60" s="5">
        <f>'Staffing Plan'!BN18</f>
        <v>1</v>
      </c>
      <c r="BN60" s="5">
        <f>'Staffing Plan'!BO18</f>
        <v>1</v>
      </c>
      <c r="BO60" s="5">
        <f>'Staffing Plan'!BP18</f>
        <v>1</v>
      </c>
      <c r="BP60" s="5">
        <f>'Staffing Plan'!BQ18</f>
        <v>1</v>
      </c>
      <c r="BQ60" s="5">
        <f>'Staffing Plan'!BR18</f>
        <v>1</v>
      </c>
      <c r="BR60" s="5">
        <f>'Staffing Plan'!BS18</f>
        <v>1</v>
      </c>
      <c r="BS60" s="5">
        <f>'Staffing Plan'!BT18</f>
        <v>1</v>
      </c>
      <c r="BT60" s="5">
        <f>'Staffing Plan'!BU18</f>
        <v>1</v>
      </c>
      <c r="BU60" s="5">
        <f>'Staffing Plan'!BV18</f>
        <v>1</v>
      </c>
      <c r="BV60" s="5">
        <f>'Staffing Plan'!BW18</f>
        <v>1</v>
      </c>
      <c r="BW60" s="5">
        <f>'Staffing Plan'!BX18</f>
        <v>1</v>
      </c>
      <c r="BX60" s="5">
        <f>'Staffing Plan'!BY18</f>
        <v>1</v>
      </c>
      <c r="BY60" s="5">
        <f>'Staffing Plan'!BZ18</f>
        <v>1</v>
      </c>
      <c r="BZ60" s="5">
        <f>'Staffing Plan'!CA18</f>
        <v>1</v>
      </c>
      <c r="CA60" s="5">
        <f>'Staffing Plan'!CB18</f>
        <v>1</v>
      </c>
      <c r="CB60" s="5">
        <f>'Staffing Plan'!CC18</f>
        <v>1</v>
      </c>
      <c r="CC60" s="5">
        <f>'Staffing Plan'!CD18</f>
        <v>1</v>
      </c>
      <c r="CD60" s="5">
        <f>'Staffing Plan'!CE18</f>
        <v>1</v>
      </c>
      <c r="CE60" s="5">
        <f>'Staffing Plan'!CF18</f>
        <v>1</v>
      </c>
      <c r="CF60" s="5">
        <f>'Staffing Plan'!CG18</f>
        <v>1</v>
      </c>
    </row>
    <row r="61" spans="1:88" x14ac:dyDescent="0.15">
      <c r="B61" s="3"/>
      <c r="C61" s="78" t="str">
        <f>'Staffing Plan'!C19</f>
        <v>First Mate</v>
      </c>
      <c r="D61" s="361" t="s">
        <v>52</v>
      </c>
      <c r="E61" s="5">
        <f>'Staffing Plan'!F19</f>
        <v>0</v>
      </c>
      <c r="F61" s="5">
        <f>'Staffing Plan'!G19</f>
        <v>0</v>
      </c>
      <c r="G61" s="5">
        <f>'Staffing Plan'!H19</f>
        <v>0</v>
      </c>
      <c r="H61" s="5">
        <f>'Staffing Plan'!I19</f>
        <v>0</v>
      </c>
      <c r="I61" s="5">
        <f>'Staffing Plan'!J19</f>
        <v>1</v>
      </c>
      <c r="J61" s="5">
        <f>'Staffing Plan'!K19</f>
        <v>1</v>
      </c>
      <c r="K61" s="5">
        <f>'Staffing Plan'!L19</f>
        <v>1</v>
      </c>
      <c r="L61" s="5">
        <f>'Staffing Plan'!M19</f>
        <v>1</v>
      </c>
      <c r="M61" s="5">
        <f>'Staffing Plan'!N19</f>
        <v>1</v>
      </c>
      <c r="N61" s="5">
        <f>'Staffing Plan'!O19</f>
        <v>1</v>
      </c>
      <c r="O61" s="5">
        <f>'Staffing Plan'!P19</f>
        <v>1</v>
      </c>
      <c r="P61" s="5">
        <f>'Staffing Plan'!Q19</f>
        <v>1</v>
      </c>
      <c r="Q61" s="5">
        <f>'Staffing Plan'!R19</f>
        <v>1</v>
      </c>
      <c r="R61" s="5">
        <f>'Staffing Plan'!S19</f>
        <v>1</v>
      </c>
      <c r="S61" s="5">
        <f>'Staffing Plan'!T19</f>
        <v>1</v>
      </c>
      <c r="T61" s="5">
        <f>'Staffing Plan'!U19</f>
        <v>1</v>
      </c>
      <c r="U61" s="5">
        <f>'Staffing Plan'!V19</f>
        <v>1</v>
      </c>
      <c r="V61" s="5">
        <f>'Staffing Plan'!W19</f>
        <v>1</v>
      </c>
      <c r="W61" s="5">
        <f>'Staffing Plan'!X19</f>
        <v>1</v>
      </c>
      <c r="X61" s="5">
        <f>'Staffing Plan'!Y19</f>
        <v>1</v>
      </c>
      <c r="Y61" s="5">
        <f>'Staffing Plan'!Z19</f>
        <v>1</v>
      </c>
      <c r="Z61" s="5">
        <f>'Staffing Plan'!AA19</f>
        <v>1</v>
      </c>
      <c r="AA61" s="5">
        <f>'Staffing Plan'!AB19</f>
        <v>1</v>
      </c>
      <c r="AB61" s="5">
        <f>'Staffing Plan'!AC19</f>
        <v>1</v>
      </c>
      <c r="AC61" s="5">
        <f>'Staffing Plan'!AD19</f>
        <v>1</v>
      </c>
      <c r="AD61" s="5">
        <f>'Staffing Plan'!AE19</f>
        <v>1</v>
      </c>
      <c r="AE61" s="5">
        <f>'Staffing Plan'!AF19</f>
        <v>1</v>
      </c>
      <c r="AF61" s="5">
        <f>'Staffing Plan'!AG19</f>
        <v>1</v>
      </c>
      <c r="AG61" s="5">
        <f>'Staffing Plan'!AH19</f>
        <v>1</v>
      </c>
      <c r="AH61" s="5">
        <f>'Staffing Plan'!AI19</f>
        <v>1</v>
      </c>
      <c r="AI61" s="5">
        <f>'Staffing Plan'!AJ19</f>
        <v>1</v>
      </c>
      <c r="AJ61" s="5">
        <f>'Staffing Plan'!AK19</f>
        <v>1</v>
      </c>
      <c r="AK61" s="5">
        <f>'Staffing Plan'!AL19</f>
        <v>1</v>
      </c>
      <c r="AL61" s="5">
        <f>'Staffing Plan'!AM19</f>
        <v>1</v>
      </c>
      <c r="AM61" s="5">
        <f>'Staffing Plan'!AN19</f>
        <v>1</v>
      </c>
      <c r="AN61" s="5">
        <f>'Staffing Plan'!AO19</f>
        <v>1</v>
      </c>
      <c r="AO61" s="5">
        <f>'Staffing Plan'!AP19</f>
        <v>1</v>
      </c>
      <c r="AP61" s="5">
        <f>'Staffing Plan'!AQ19</f>
        <v>1</v>
      </c>
      <c r="AQ61" s="5">
        <f>'Staffing Plan'!AR19</f>
        <v>1</v>
      </c>
      <c r="AR61" s="5">
        <f>'Staffing Plan'!AS19</f>
        <v>1</v>
      </c>
      <c r="AS61" s="5">
        <f>'Staffing Plan'!AT19</f>
        <v>1</v>
      </c>
      <c r="AT61" s="5">
        <f>'Staffing Plan'!AU19</f>
        <v>1</v>
      </c>
      <c r="AU61" s="5">
        <f>'Staffing Plan'!AV19</f>
        <v>1</v>
      </c>
      <c r="AV61" s="5">
        <f>'Staffing Plan'!AW19</f>
        <v>1</v>
      </c>
      <c r="AW61" s="5">
        <f>'Staffing Plan'!AX19</f>
        <v>1</v>
      </c>
      <c r="AX61" s="5">
        <f>'Staffing Plan'!AY19</f>
        <v>1</v>
      </c>
      <c r="AY61" s="5">
        <f>'Staffing Plan'!AZ19</f>
        <v>1</v>
      </c>
      <c r="AZ61" s="5">
        <f>'Staffing Plan'!BA19</f>
        <v>1</v>
      </c>
      <c r="BA61" s="5">
        <f>'Staffing Plan'!BB19</f>
        <v>1</v>
      </c>
      <c r="BB61" s="5">
        <f>'Staffing Plan'!BC19</f>
        <v>1</v>
      </c>
      <c r="BC61" s="5">
        <f>'Staffing Plan'!BD19</f>
        <v>1</v>
      </c>
      <c r="BD61" s="5">
        <f>'Staffing Plan'!BE19</f>
        <v>1</v>
      </c>
      <c r="BE61" s="5">
        <f>'Staffing Plan'!BF19</f>
        <v>1</v>
      </c>
      <c r="BF61" s="5">
        <f>'Staffing Plan'!BG19</f>
        <v>1</v>
      </c>
      <c r="BG61" s="5">
        <f>'Staffing Plan'!BH19</f>
        <v>1</v>
      </c>
      <c r="BH61" s="5">
        <f>'Staffing Plan'!BI19</f>
        <v>1</v>
      </c>
      <c r="BI61" s="5">
        <f>'Staffing Plan'!BJ19</f>
        <v>1</v>
      </c>
      <c r="BJ61" s="5">
        <f>'Staffing Plan'!BK19</f>
        <v>1</v>
      </c>
      <c r="BK61" s="5">
        <f>'Staffing Plan'!BL19</f>
        <v>1</v>
      </c>
      <c r="BL61" s="5">
        <f>'Staffing Plan'!BM19</f>
        <v>1</v>
      </c>
      <c r="BM61" s="5">
        <f>'Staffing Plan'!BN19</f>
        <v>1</v>
      </c>
      <c r="BN61" s="5">
        <f>'Staffing Plan'!BO19</f>
        <v>1</v>
      </c>
      <c r="BO61" s="5">
        <f>'Staffing Plan'!BP19</f>
        <v>1</v>
      </c>
      <c r="BP61" s="5">
        <f>'Staffing Plan'!BQ19</f>
        <v>1</v>
      </c>
      <c r="BQ61" s="5">
        <f>'Staffing Plan'!BR19</f>
        <v>1</v>
      </c>
      <c r="BR61" s="5">
        <f>'Staffing Plan'!BS19</f>
        <v>1</v>
      </c>
      <c r="BS61" s="5">
        <f>'Staffing Plan'!BT19</f>
        <v>1</v>
      </c>
      <c r="BT61" s="5">
        <f>'Staffing Plan'!BU19</f>
        <v>1</v>
      </c>
      <c r="BU61" s="5">
        <f>'Staffing Plan'!BV19</f>
        <v>1</v>
      </c>
      <c r="BV61" s="5">
        <f>'Staffing Plan'!BW19</f>
        <v>1</v>
      </c>
      <c r="BW61" s="5">
        <f>'Staffing Plan'!BX19</f>
        <v>1</v>
      </c>
      <c r="BX61" s="5">
        <f>'Staffing Plan'!BY19</f>
        <v>1</v>
      </c>
      <c r="BY61" s="5">
        <f>'Staffing Plan'!BZ19</f>
        <v>1</v>
      </c>
      <c r="BZ61" s="5">
        <f>'Staffing Plan'!CA19</f>
        <v>1</v>
      </c>
      <c r="CA61" s="5">
        <f>'Staffing Plan'!CB19</f>
        <v>1</v>
      </c>
      <c r="CB61" s="5">
        <f>'Staffing Plan'!CC19</f>
        <v>1</v>
      </c>
      <c r="CC61" s="5">
        <f>'Staffing Plan'!CD19</f>
        <v>1</v>
      </c>
      <c r="CD61" s="5">
        <f>'Staffing Plan'!CE19</f>
        <v>1</v>
      </c>
      <c r="CE61" s="5">
        <f>'Staffing Plan'!CF19</f>
        <v>1</v>
      </c>
      <c r="CF61" s="5">
        <f>'Staffing Plan'!CG19</f>
        <v>1</v>
      </c>
    </row>
    <row r="62" spans="1:88" x14ac:dyDescent="0.15">
      <c r="B62" s="3"/>
      <c r="C62" s="78" t="str">
        <f>'Staffing Plan'!C20</f>
        <v>Deck Hand</v>
      </c>
      <c r="D62" s="361" t="s">
        <v>52</v>
      </c>
      <c r="E62" s="5">
        <f>'Staffing Plan'!F20</f>
        <v>0</v>
      </c>
      <c r="F62" s="5">
        <f>'Staffing Plan'!G20</f>
        <v>0</v>
      </c>
      <c r="G62" s="5">
        <f>'Staffing Plan'!H20</f>
        <v>0</v>
      </c>
      <c r="H62" s="5">
        <f>'Staffing Plan'!I20</f>
        <v>0</v>
      </c>
      <c r="I62" s="5">
        <f>'Staffing Plan'!J20</f>
        <v>1</v>
      </c>
      <c r="J62" s="5">
        <f>'Staffing Plan'!K20</f>
        <v>1</v>
      </c>
      <c r="K62" s="5">
        <f>'Staffing Plan'!L20</f>
        <v>1</v>
      </c>
      <c r="L62" s="5">
        <f>'Staffing Plan'!M20</f>
        <v>1</v>
      </c>
      <c r="M62" s="5">
        <f>'Staffing Plan'!N20</f>
        <v>1</v>
      </c>
      <c r="N62" s="5">
        <f>'Staffing Plan'!O20</f>
        <v>1</v>
      </c>
      <c r="O62" s="5">
        <f>'Staffing Plan'!P20</f>
        <v>1</v>
      </c>
      <c r="P62" s="5">
        <f>'Staffing Plan'!Q20</f>
        <v>1</v>
      </c>
      <c r="Q62" s="5">
        <f>'Staffing Plan'!R20</f>
        <v>1</v>
      </c>
      <c r="R62" s="5">
        <f>'Staffing Plan'!S20</f>
        <v>1</v>
      </c>
      <c r="S62" s="5">
        <f>'Staffing Plan'!T20</f>
        <v>1</v>
      </c>
      <c r="T62" s="5">
        <f>'Staffing Plan'!U20</f>
        <v>1</v>
      </c>
      <c r="U62" s="5">
        <f>'Staffing Plan'!V20</f>
        <v>1</v>
      </c>
      <c r="V62" s="5">
        <f>'Staffing Plan'!W20</f>
        <v>1</v>
      </c>
      <c r="W62" s="5">
        <f>'Staffing Plan'!X20</f>
        <v>1</v>
      </c>
      <c r="X62" s="5">
        <f>'Staffing Plan'!Y20</f>
        <v>1</v>
      </c>
      <c r="Y62" s="5">
        <f>'Staffing Plan'!Z20</f>
        <v>1</v>
      </c>
      <c r="Z62" s="5">
        <f>'Staffing Plan'!AA20</f>
        <v>1</v>
      </c>
      <c r="AA62" s="5">
        <f>'Staffing Plan'!AB20</f>
        <v>1</v>
      </c>
      <c r="AB62" s="5">
        <f>'Staffing Plan'!AC20</f>
        <v>1</v>
      </c>
      <c r="AC62" s="5">
        <f>'Staffing Plan'!AD20</f>
        <v>1</v>
      </c>
      <c r="AD62" s="5">
        <f>'Staffing Plan'!AE20</f>
        <v>1</v>
      </c>
      <c r="AE62" s="5">
        <f>'Staffing Plan'!AF20</f>
        <v>1</v>
      </c>
      <c r="AF62" s="5">
        <f>'Staffing Plan'!AG20</f>
        <v>1</v>
      </c>
      <c r="AG62" s="5">
        <f>'Staffing Plan'!AH20</f>
        <v>1</v>
      </c>
      <c r="AH62" s="5">
        <f>'Staffing Plan'!AI20</f>
        <v>1</v>
      </c>
      <c r="AI62" s="5">
        <f>'Staffing Plan'!AJ20</f>
        <v>1</v>
      </c>
      <c r="AJ62" s="5">
        <f>'Staffing Plan'!AK20</f>
        <v>1</v>
      </c>
      <c r="AK62" s="5">
        <f>'Staffing Plan'!AL20</f>
        <v>1</v>
      </c>
      <c r="AL62" s="5">
        <f>'Staffing Plan'!AM20</f>
        <v>1</v>
      </c>
      <c r="AM62" s="5">
        <f>'Staffing Plan'!AN20</f>
        <v>1</v>
      </c>
      <c r="AN62" s="5">
        <f>'Staffing Plan'!AO20</f>
        <v>1</v>
      </c>
      <c r="AO62" s="5">
        <f>'Staffing Plan'!AP20</f>
        <v>1</v>
      </c>
      <c r="AP62" s="5">
        <f>'Staffing Plan'!AQ20</f>
        <v>1</v>
      </c>
      <c r="AQ62" s="5">
        <f>'Staffing Plan'!AR20</f>
        <v>1</v>
      </c>
      <c r="AR62" s="5">
        <f>'Staffing Plan'!AS20</f>
        <v>1</v>
      </c>
      <c r="AS62" s="5">
        <f>'Staffing Plan'!AT20</f>
        <v>1</v>
      </c>
      <c r="AT62" s="5">
        <f>'Staffing Plan'!AU20</f>
        <v>1</v>
      </c>
      <c r="AU62" s="5">
        <f>'Staffing Plan'!AV20</f>
        <v>1</v>
      </c>
      <c r="AV62" s="5">
        <f>'Staffing Plan'!AW20</f>
        <v>1</v>
      </c>
      <c r="AW62" s="5">
        <f>'Staffing Plan'!AX20</f>
        <v>1</v>
      </c>
      <c r="AX62" s="5">
        <f>'Staffing Plan'!AY20</f>
        <v>1</v>
      </c>
      <c r="AY62" s="5">
        <f>'Staffing Plan'!AZ20</f>
        <v>1</v>
      </c>
      <c r="AZ62" s="5">
        <f>'Staffing Plan'!BA20</f>
        <v>1</v>
      </c>
      <c r="BA62" s="5">
        <f>'Staffing Plan'!BB20</f>
        <v>1</v>
      </c>
      <c r="BB62" s="5">
        <f>'Staffing Plan'!BC20</f>
        <v>1</v>
      </c>
      <c r="BC62" s="5">
        <f>'Staffing Plan'!BD20</f>
        <v>1</v>
      </c>
      <c r="BD62" s="5">
        <f>'Staffing Plan'!BE20</f>
        <v>1</v>
      </c>
      <c r="BE62" s="5">
        <f>'Staffing Plan'!BF20</f>
        <v>1</v>
      </c>
      <c r="BF62" s="5">
        <f>'Staffing Plan'!BG20</f>
        <v>1</v>
      </c>
      <c r="BG62" s="5">
        <f>'Staffing Plan'!BH20</f>
        <v>1</v>
      </c>
      <c r="BH62" s="5">
        <f>'Staffing Plan'!BI20</f>
        <v>1</v>
      </c>
      <c r="BI62" s="5">
        <f>'Staffing Plan'!BJ20</f>
        <v>1</v>
      </c>
      <c r="BJ62" s="5">
        <f>'Staffing Plan'!BK20</f>
        <v>1</v>
      </c>
      <c r="BK62" s="5">
        <f>'Staffing Plan'!BL20</f>
        <v>1</v>
      </c>
      <c r="BL62" s="5">
        <f>'Staffing Plan'!BM20</f>
        <v>1</v>
      </c>
      <c r="BM62" s="5">
        <f>'Staffing Plan'!BN20</f>
        <v>1</v>
      </c>
      <c r="BN62" s="5">
        <f>'Staffing Plan'!BO20</f>
        <v>1</v>
      </c>
      <c r="BO62" s="5">
        <f>'Staffing Plan'!BP20</f>
        <v>1</v>
      </c>
      <c r="BP62" s="5">
        <f>'Staffing Plan'!BQ20</f>
        <v>1</v>
      </c>
      <c r="BQ62" s="5">
        <f>'Staffing Plan'!BR20</f>
        <v>1</v>
      </c>
      <c r="BR62" s="5">
        <f>'Staffing Plan'!BS20</f>
        <v>1</v>
      </c>
      <c r="BS62" s="5">
        <f>'Staffing Plan'!BT20</f>
        <v>1</v>
      </c>
      <c r="BT62" s="5">
        <f>'Staffing Plan'!BU20</f>
        <v>1</v>
      </c>
      <c r="BU62" s="5">
        <f>'Staffing Plan'!BV20</f>
        <v>1</v>
      </c>
      <c r="BV62" s="5">
        <f>'Staffing Plan'!BW20</f>
        <v>1</v>
      </c>
      <c r="BW62" s="5">
        <f>'Staffing Plan'!BX20</f>
        <v>1</v>
      </c>
      <c r="BX62" s="5">
        <f>'Staffing Plan'!BY20</f>
        <v>1</v>
      </c>
      <c r="BY62" s="5">
        <f>'Staffing Plan'!BZ20</f>
        <v>1</v>
      </c>
      <c r="BZ62" s="5">
        <f>'Staffing Plan'!CA20</f>
        <v>1</v>
      </c>
      <c r="CA62" s="5">
        <f>'Staffing Plan'!CB20</f>
        <v>1</v>
      </c>
      <c r="CB62" s="5">
        <f>'Staffing Plan'!CC20</f>
        <v>1</v>
      </c>
      <c r="CC62" s="5">
        <f>'Staffing Plan'!CD20</f>
        <v>1</v>
      </c>
      <c r="CD62" s="5">
        <f>'Staffing Plan'!CE20</f>
        <v>1</v>
      </c>
      <c r="CE62" s="5">
        <f>'Staffing Plan'!CF20</f>
        <v>1</v>
      </c>
      <c r="CF62" s="5">
        <f>'Staffing Plan'!CG20</f>
        <v>1</v>
      </c>
    </row>
    <row r="63" spans="1:88" x14ac:dyDescent="0.15">
      <c r="B63" s="3"/>
      <c r="C63" s="78" t="str">
        <f>'Staffing Plan'!C21</f>
        <v>Diver</v>
      </c>
      <c r="D63" s="361" t="s">
        <v>52</v>
      </c>
      <c r="E63" s="5">
        <f>'Staffing Plan'!F21</f>
        <v>0</v>
      </c>
      <c r="F63" s="5">
        <f>'Staffing Plan'!G21</f>
        <v>0</v>
      </c>
      <c r="G63" s="5">
        <f>'Staffing Plan'!H21</f>
        <v>0</v>
      </c>
      <c r="H63" s="5">
        <f>'Staffing Plan'!I21</f>
        <v>0</v>
      </c>
      <c r="I63" s="5">
        <f>'Staffing Plan'!J21</f>
        <v>2</v>
      </c>
      <c r="J63" s="5">
        <f>'Staffing Plan'!K21</f>
        <v>2</v>
      </c>
      <c r="K63" s="5">
        <f>'Staffing Plan'!L21</f>
        <v>2</v>
      </c>
      <c r="L63" s="5">
        <f>'Staffing Plan'!M21</f>
        <v>2</v>
      </c>
      <c r="M63" s="5">
        <f>'Staffing Plan'!N21</f>
        <v>2</v>
      </c>
      <c r="N63" s="5">
        <f>'Staffing Plan'!O21</f>
        <v>2</v>
      </c>
      <c r="O63" s="5">
        <f>'Staffing Plan'!P21</f>
        <v>2</v>
      </c>
      <c r="P63" s="5">
        <f>'Staffing Plan'!Q21</f>
        <v>2</v>
      </c>
      <c r="Q63" s="5">
        <f>'Staffing Plan'!R21</f>
        <v>2</v>
      </c>
      <c r="R63" s="5">
        <f>'Staffing Plan'!S21</f>
        <v>2</v>
      </c>
      <c r="S63" s="5">
        <f>'Staffing Plan'!T21</f>
        <v>2</v>
      </c>
      <c r="T63" s="5">
        <f>'Staffing Plan'!U21</f>
        <v>2</v>
      </c>
      <c r="U63" s="5">
        <f>'Staffing Plan'!V21</f>
        <v>2</v>
      </c>
      <c r="V63" s="5">
        <f>'Staffing Plan'!W21</f>
        <v>2</v>
      </c>
      <c r="W63" s="5">
        <f>'Staffing Plan'!X21</f>
        <v>2</v>
      </c>
      <c r="X63" s="5">
        <f>'Staffing Plan'!Y21</f>
        <v>2</v>
      </c>
      <c r="Y63" s="5">
        <f>'Staffing Plan'!Z21</f>
        <v>2</v>
      </c>
      <c r="Z63" s="5">
        <f>'Staffing Plan'!AA21</f>
        <v>2</v>
      </c>
      <c r="AA63" s="5">
        <f>'Staffing Plan'!AB21</f>
        <v>2</v>
      </c>
      <c r="AB63" s="5">
        <f>'Staffing Plan'!AC21</f>
        <v>2</v>
      </c>
      <c r="AC63" s="5">
        <f>'Staffing Plan'!AD21</f>
        <v>2</v>
      </c>
      <c r="AD63" s="5">
        <f>'Staffing Plan'!AE21</f>
        <v>2</v>
      </c>
      <c r="AE63" s="5">
        <f>'Staffing Plan'!AF21</f>
        <v>2</v>
      </c>
      <c r="AF63" s="5">
        <f>'Staffing Plan'!AG21</f>
        <v>2</v>
      </c>
      <c r="AG63" s="5">
        <f>'Staffing Plan'!AH21</f>
        <v>2</v>
      </c>
      <c r="AH63" s="5">
        <f>'Staffing Plan'!AI21</f>
        <v>2</v>
      </c>
      <c r="AI63" s="5">
        <f>'Staffing Plan'!AJ21</f>
        <v>2</v>
      </c>
      <c r="AJ63" s="5">
        <f>'Staffing Plan'!AK21</f>
        <v>2</v>
      </c>
      <c r="AK63" s="5">
        <f>'Staffing Plan'!AL21</f>
        <v>2</v>
      </c>
      <c r="AL63" s="5">
        <f>'Staffing Plan'!AM21</f>
        <v>2</v>
      </c>
      <c r="AM63" s="5">
        <f>'Staffing Plan'!AN21</f>
        <v>2</v>
      </c>
      <c r="AN63" s="5">
        <f>'Staffing Plan'!AO21</f>
        <v>2</v>
      </c>
      <c r="AO63" s="5">
        <f>'Staffing Plan'!AP21</f>
        <v>2</v>
      </c>
      <c r="AP63" s="5">
        <f>'Staffing Plan'!AQ21</f>
        <v>2</v>
      </c>
      <c r="AQ63" s="5">
        <f>'Staffing Plan'!AR21</f>
        <v>2</v>
      </c>
      <c r="AR63" s="5">
        <f>'Staffing Plan'!AS21</f>
        <v>2</v>
      </c>
      <c r="AS63" s="5">
        <f>'Staffing Plan'!AT21</f>
        <v>2</v>
      </c>
      <c r="AT63" s="5">
        <f>'Staffing Plan'!AU21</f>
        <v>2</v>
      </c>
      <c r="AU63" s="5">
        <f>'Staffing Plan'!AV21</f>
        <v>2</v>
      </c>
      <c r="AV63" s="5">
        <f>'Staffing Plan'!AW21</f>
        <v>2</v>
      </c>
      <c r="AW63" s="5">
        <f>'Staffing Plan'!AX21</f>
        <v>2</v>
      </c>
      <c r="AX63" s="5">
        <f>'Staffing Plan'!AY21</f>
        <v>2</v>
      </c>
      <c r="AY63" s="5">
        <f>'Staffing Plan'!AZ21</f>
        <v>2</v>
      </c>
      <c r="AZ63" s="5">
        <f>'Staffing Plan'!BA21</f>
        <v>2</v>
      </c>
      <c r="BA63" s="5">
        <f>'Staffing Plan'!BB21</f>
        <v>2</v>
      </c>
      <c r="BB63" s="5">
        <f>'Staffing Plan'!BC21</f>
        <v>2</v>
      </c>
      <c r="BC63" s="5">
        <f>'Staffing Plan'!BD21</f>
        <v>2</v>
      </c>
      <c r="BD63" s="5">
        <f>'Staffing Plan'!BE21</f>
        <v>2</v>
      </c>
      <c r="BE63" s="5">
        <f>'Staffing Plan'!BF21</f>
        <v>2</v>
      </c>
      <c r="BF63" s="5">
        <f>'Staffing Plan'!BG21</f>
        <v>2</v>
      </c>
      <c r="BG63" s="5">
        <f>'Staffing Plan'!BH21</f>
        <v>2</v>
      </c>
      <c r="BH63" s="5">
        <f>'Staffing Plan'!BI21</f>
        <v>2</v>
      </c>
      <c r="BI63" s="5">
        <f>'Staffing Plan'!BJ21</f>
        <v>2</v>
      </c>
      <c r="BJ63" s="5">
        <f>'Staffing Plan'!BK21</f>
        <v>2</v>
      </c>
      <c r="BK63" s="5">
        <f>'Staffing Plan'!BL21</f>
        <v>2</v>
      </c>
      <c r="BL63" s="5">
        <f>'Staffing Plan'!BM21</f>
        <v>2</v>
      </c>
      <c r="BM63" s="5">
        <f>'Staffing Plan'!BN21</f>
        <v>2</v>
      </c>
      <c r="BN63" s="5">
        <f>'Staffing Plan'!BO21</f>
        <v>2</v>
      </c>
      <c r="BO63" s="5">
        <f>'Staffing Plan'!BP21</f>
        <v>2</v>
      </c>
      <c r="BP63" s="5">
        <f>'Staffing Plan'!BQ21</f>
        <v>2</v>
      </c>
      <c r="BQ63" s="5">
        <f>'Staffing Plan'!BR21</f>
        <v>2</v>
      </c>
      <c r="BR63" s="5">
        <f>'Staffing Plan'!BS21</f>
        <v>2</v>
      </c>
      <c r="BS63" s="5">
        <f>'Staffing Plan'!BT21</f>
        <v>2</v>
      </c>
      <c r="BT63" s="5">
        <f>'Staffing Plan'!BU21</f>
        <v>2</v>
      </c>
      <c r="BU63" s="5">
        <f>'Staffing Plan'!BV21</f>
        <v>2</v>
      </c>
      <c r="BV63" s="5">
        <f>'Staffing Plan'!BW21</f>
        <v>2</v>
      </c>
      <c r="BW63" s="5">
        <f>'Staffing Plan'!BX21</f>
        <v>2</v>
      </c>
      <c r="BX63" s="5">
        <f>'Staffing Plan'!BY21</f>
        <v>2</v>
      </c>
      <c r="BY63" s="5">
        <f>'Staffing Plan'!BZ21</f>
        <v>2</v>
      </c>
      <c r="BZ63" s="5">
        <f>'Staffing Plan'!CA21</f>
        <v>2</v>
      </c>
      <c r="CA63" s="5">
        <f>'Staffing Plan'!CB21</f>
        <v>2</v>
      </c>
      <c r="CB63" s="5">
        <f>'Staffing Plan'!CC21</f>
        <v>2</v>
      </c>
      <c r="CC63" s="5">
        <f>'Staffing Plan'!CD21</f>
        <v>2</v>
      </c>
      <c r="CD63" s="5">
        <f>'Staffing Plan'!CE21</f>
        <v>2</v>
      </c>
      <c r="CE63" s="5">
        <f>'Staffing Plan'!CF21</f>
        <v>2</v>
      </c>
      <c r="CF63" s="5">
        <f>'Staffing Plan'!CG21</f>
        <v>2</v>
      </c>
    </row>
    <row r="64" spans="1:88" x14ac:dyDescent="0.15">
      <c r="B64" s="3"/>
      <c r="C64" s="6" t="s">
        <v>426</v>
      </c>
      <c r="E64" s="272">
        <f t="shared" ref="E64:BP64" si="29">SUM(E58:E63)</f>
        <v>0</v>
      </c>
      <c r="F64" s="272">
        <f t="shared" si="29"/>
        <v>0</v>
      </c>
      <c r="G64" s="272">
        <f t="shared" si="29"/>
        <v>0</v>
      </c>
      <c r="H64" s="272">
        <f t="shared" si="29"/>
        <v>0</v>
      </c>
      <c r="I64" s="272">
        <f t="shared" si="29"/>
        <v>7</v>
      </c>
      <c r="J64" s="272">
        <f t="shared" si="29"/>
        <v>7</v>
      </c>
      <c r="K64" s="272">
        <f t="shared" si="29"/>
        <v>7</v>
      </c>
      <c r="L64" s="272">
        <f t="shared" si="29"/>
        <v>7</v>
      </c>
      <c r="M64" s="272">
        <f t="shared" si="29"/>
        <v>7</v>
      </c>
      <c r="N64" s="272">
        <f t="shared" si="29"/>
        <v>7</v>
      </c>
      <c r="O64" s="272">
        <f t="shared" si="29"/>
        <v>7</v>
      </c>
      <c r="P64" s="272">
        <f t="shared" si="29"/>
        <v>7</v>
      </c>
      <c r="Q64" s="272">
        <f t="shared" si="29"/>
        <v>7</v>
      </c>
      <c r="R64" s="272">
        <f t="shared" si="29"/>
        <v>7</v>
      </c>
      <c r="S64" s="272">
        <f t="shared" si="29"/>
        <v>7</v>
      </c>
      <c r="T64" s="272">
        <f t="shared" si="29"/>
        <v>7</v>
      </c>
      <c r="U64" s="272">
        <f t="shared" si="29"/>
        <v>7</v>
      </c>
      <c r="V64" s="272">
        <f t="shared" si="29"/>
        <v>7</v>
      </c>
      <c r="W64" s="272">
        <f t="shared" si="29"/>
        <v>7</v>
      </c>
      <c r="X64" s="272">
        <f t="shared" si="29"/>
        <v>7</v>
      </c>
      <c r="Y64" s="272">
        <f t="shared" si="29"/>
        <v>7</v>
      </c>
      <c r="Z64" s="272">
        <f t="shared" si="29"/>
        <v>7</v>
      </c>
      <c r="AA64" s="272">
        <f t="shared" si="29"/>
        <v>7</v>
      </c>
      <c r="AB64" s="272">
        <f t="shared" si="29"/>
        <v>7</v>
      </c>
      <c r="AC64" s="272">
        <f t="shared" si="29"/>
        <v>7</v>
      </c>
      <c r="AD64" s="272">
        <f t="shared" si="29"/>
        <v>7</v>
      </c>
      <c r="AE64" s="272">
        <f t="shared" si="29"/>
        <v>7</v>
      </c>
      <c r="AF64" s="272">
        <f t="shared" si="29"/>
        <v>7</v>
      </c>
      <c r="AG64" s="272">
        <f t="shared" si="29"/>
        <v>7</v>
      </c>
      <c r="AH64" s="272">
        <f t="shared" si="29"/>
        <v>7</v>
      </c>
      <c r="AI64" s="272">
        <f t="shared" si="29"/>
        <v>7</v>
      </c>
      <c r="AJ64" s="272">
        <f t="shared" si="29"/>
        <v>7</v>
      </c>
      <c r="AK64" s="272">
        <f t="shared" si="29"/>
        <v>7</v>
      </c>
      <c r="AL64" s="272">
        <f t="shared" si="29"/>
        <v>7</v>
      </c>
      <c r="AM64" s="272">
        <f t="shared" si="29"/>
        <v>7</v>
      </c>
      <c r="AN64" s="272">
        <f t="shared" si="29"/>
        <v>7</v>
      </c>
      <c r="AO64" s="272">
        <f t="shared" si="29"/>
        <v>7</v>
      </c>
      <c r="AP64" s="272">
        <f t="shared" si="29"/>
        <v>7</v>
      </c>
      <c r="AQ64" s="272">
        <f t="shared" si="29"/>
        <v>7</v>
      </c>
      <c r="AR64" s="272">
        <f t="shared" si="29"/>
        <v>7</v>
      </c>
      <c r="AS64" s="272">
        <f t="shared" si="29"/>
        <v>7</v>
      </c>
      <c r="AT64" s="272">
        <f t="shared" si="29"/>
        <v>7</v>
      </c>
      <c r="AU64" s="272">
        <f t="shared" si="29"/>
        <v>7</v>
      </c>
      <c r="AV64" s="272">
        <f t="shared" si="29"/>
        <v>7</v>
      </c>
      <c r="AW64" s="272">
        <f t="shared" si="29"/>
        <v>7</v>
      </c>
      <c r="AX64" s="272">
        <f t="shared" si="29"/>
        <v>7</v>
      </c>
      <c r="AY64" s="272">
        <f t="shared" si="29"/>
        <v>7</v>
      </c>
      <c r="AZ64" s="272">
        <f t="shared" si="29"/>
        <v>7</v>
      </c>
      <c r="BA64" s="272">
        <f t="shared" si="29"/>
        <v>7</v>
      </c>
      <c r="BB64" s="272">
        <f t="shared" si="29"/>
        <v>7</v>
      </c>
      <c r="BC64" s="272">
        <f t="shared" si="29"/>
        <v>7</v>
      </c>
      <c r="BD64" s="272">
        <f t="shared" si="29"/>
        <v>7</v>
      </c>
      <c r="BE64" s="272">
        <f t="shared" si="29"/>
        <v>7</v>
      </c>
      <c r="BF64" s="272">
        <f t="shared" si="29"/>
        <v>7</v>
      </c>
      <c r="BG64" s="272">
        <f t="shared" si="29"/>
        <v>7</v>
      </c>
      <c r="BH64" s="272">
        <f t="shared" si="29"/>
        <v>7</v>
      </c>
      <c r="BI64" s="272">
        <f t="shared" si="29"/>
        <v>7</v>
      </c>
      <c r="BJ64" s="272">
        <f t="shared" si="29"/>
        <v>7</v>
      </c>
      <c r="BK64" s="272">
        <f t="shared" si="29"/>
        <v>7</v>
      </c>
      <c r="BL64" s="272">
        <f t="shared" si="29"/>
        <v>7</v>
      </c>
      <c r="BM64" s="272">
        <f t="shared" si="29"/>
        <v>7</v>
      </c>
      <c r="BN64" s="272">
        <f t="shared" si="29"/>
        <v>7</v>
      </c>
      <c r="BO64" s="272">
        <f t="shared" si="29"/>
        <v>7</v>
      </c>
      <c r="BP64" s="272">
        <f t="shared" si="29"/>
        <v>7</v>
      </c>
      <c r="BQ64" s="272">
        <f t="shared" ref="BQ64:CF64" si="30">SUM(BQ58:BQ63)</f>
        <v>7</v>
      </c>
      <c r="BR64" s="272">
        <f t="shared" si="30"/>
        <v>7</v>
      </c>
      <c r="BS64" s="272">
        <f t="shared" si="30"/>
        <v>7</v>
      </c>
      <c r="BT64" s="272">
        <f t="shared" si="30"/>
        <v>7</v>
      </c>
      <c r="BU64" s="272">
        <f t="shared" si="30"/>
        <v>7</v>
      </c>
      <c r="BV64" s="272">
        <f t="shared" si="30"/>
        <v>7</v>
      </c>
      <c r="BW64" s="272">
        <f t="shared" si="30"/>
        <v>7</v>
      </c>
      <c r="BX64" s="272">
        <f t="shared" si="30"/>
        <v>7</v>
      </c>
      <c r="BY64" s="272">
        <f t="shared" si="30"/>
        <v>7</v>
      </c>
      <c r="BZ64" s="272">
        <f t="shared" si="30"/>
        <v>7</v>
      </c>
      <c r="CA64" s="272">
        <f t="shared" si="30"/>
        <v>7</v>
      </c>
      <c r="CB64" s="272">
        <f t="shared" si="30"/>
        <v>7</v>
      </c>
      <c r="CC64" s="272">
        <f t="shared" si="30"/>
        <v>7</v>
      </c>
      <c r="CD64" s="272">
        <f t="shared" si="30"/>
        <v>7</v>
      </c>
      <c r="CE64" s="272">
        <f t="shared" si="30"/>
        <v>7</v>
      </c>
      <c r="CF64" s="272">
        <f t="shared" si="30"/>
        <v>7</v>
      </c>
      <c r="CG64" s="272"/>
      <c r="CH64" s="272"/>
      <c r="CI64" s="272"/>
      <c r="CJ64" s="272"/>
    </row>
    <row r="65" spans="1:88" x14ac:dyDescent="0.15">
      <c r="B65" s="3"/>
    </row>
    <row r="66" spans="1:88" x14ac:dyDescent="0.15">
      <c r="B66" s="3" t="s">
        <v>425</v>
      </c>
      <c r="D66" s="361" t="s">
        <v>52</v>
      </c>
      <c r="E66" s="6"/>
      <c r="F66" s="6"/>
      <c r="G66" s="6"/>
      <c r="H66" s="6"/>
      <c r="I66" s="6"/>
      <c r="J66" s="6"/>
      <c r="K66" s="6"/>
      <c r="L66" s="6"/>
      <c r="M66" s="6"/>
      <c r="N66" s="6"/>
      <c r="O66" s="6"/>
      <c r="P66" s="6"/>
      <c r="Q66" s="6"/>
      <c r="R66" s="6"/>
      <c r="S66" s="6"/>
      <c r="T66" s="6"/>
      <c r="U66" s="6"/>
      <c r="Y66" s="6"/>
      <c r="Z66" s="6"/>
      <c r="AA66" s="6"/>
      <c r="AB66" s="6"/>
      <c r="AC66" s="6"/>
      <c r="AD66" s="6"/>
      <c r="AE66" s="6"/>
      <c r="AF66" s="6"/>
      <c r="AG66" s="6"/>
      <c r="AH66" s="6"/>
      <c r="AI66" s="6"/>
      <c r="AJ66" s="6"/>
      <c r="AK66" s="6"/>
      <c r="AL66" s="6"/>
      <c r="AM66" s="6"/>
      <c r="AN66" s="6"/>
      <c r="AO66" s="6"/>
      <c r="AP66" s="6"/>
      <c r="AQ66" s="6"/>
      <c r="AR66" s="6"/>
      <c r="AS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CC66" s="6"/>
      <c r="CD66" s="6"/>
      <c r="CE66" s="6"/>
      <c r="CF66" s="6"/>
      <c r="CG66" s="6"/>
      <c r="CH66" s="6"/>
      <c r="CI66" s="6"/>
      <c r="CJ66" s="6"/>
    </row>
    <row r="67" spans="1:88" x14ac:dyDescent="0.15">
      <c r="B67" s="3"/>
      <c r="C67" s="6" t="str">
        <f>'Staffing Plan'!C16</f>
        <v>Operations Manager</v>
      </c>
      <c r="D67" s="361" t="s">
        <v>52</v>
      </c>
      <c r="E67" s="282">
        <f>'Staffing Plan'!CM16</f>
        <v>0</v>
      </c>
      <c r="F67" s="282">
        <f>'Staffing Plan'!CN16</f>
        <v>0</v>
      </c>
      <c r="G67" s="282">
        <f>'Staffing Plan'!CO16</f>
        <v>0</v>
      </c>
      <c r="H67" s="282">
        <f>'Staffing Plan'!CP16</f>
        <v>0</v>
      </c>
      <c r="I67" s="282">
        <f>'Staffing Plan'!CQ16</f>
        <v>43968.750000000007</v>
      </c>
      <c r="J67" s="282">
        <f>'Staffing Plan'!CR16</f>
        <v>44203.125000000007</v>
      </c>
      <c r="K67" s="12">
        <f>'Staffing Plan'!CS16</f>
        <v>44437.500000000015</v>
      </c>
      <c r="L67" s="12">
        <f>'Staffing Plan'!CT16</f>
        <v>44671.875000000015</v>
      </c>
      <c r="M67" s="12">
        <f>'Staffing Plan'!CU16</f>
        <v>44906.250000000015</v>
      </c>
      <c r="N67" s="12">
        <f>'Staffing Plan'!CV16</f>
        <v>45140.625000000015</v>
      </c>
      <c r="O67" s="12">
        <f>'Staffing Plan'!CW16</f>
        <v>45375.000000000022</v>
      </c>
      <c r="P67" s="12">
        <f>'Staffing Plan'!CX16</f>
        <v>45609.375000000022</v>
      </c>
      <c r="Q67" s="12">
        <f>'Staffing Plan'!CY16</f>
        <v>45843.750000000022</v>
      </c>
      <c r="R67" s="12">
        <f>'Staffing Plan'!CZ16</f>
        <v>46078.125000000022</v>
      </c>
      <c r="S67" s="12">
        <f>'Staffing Plan'!DA16</f>
        <v>46312.500000000029</v>
      </c>
      <c r="T67" s="12">
        <f>'Staffing Plan'!DB16</f>
        <v>46546.875000000029</v>
      </c>
      <c r="U67" s="12">
        <f>'Staffing Plan'!DC16</f>
        <v>46781.250000000029</v>
      </c>
      <c r="V67" s="12">
        <f>'Staffing Plan'!DD16</f>
        <v>47015.625000000036</v>
      </c>
      <c r="W67" s="12">
        <f>'Staffing Plan'!DE16</f>
        <v>47250.000000000036</v>
      </c>
      <c r="X67" s="12">
        <f>'Staffing Plan'!DF16</f>
        <v>47484.375000000036</v>
      </c>
      <c r="Y67" s="12">
        <f>'Staffing Plan'!DG16</f>
        <v>47718.750000000036</v>
      </c>
      <c r="Z67" s="12">
        <f>'Staffing Plan'!DH16</f>
        <v>47953.125000000044</v>
      </c>
      <c r="AA67" s="12">
        <f>'Staffing Plan'!DI16</f>
        <v>48187.500000000044</v>
      </c>
      <c r="AB67" s="12">
        <f>'Staffing Plan'!DJ16</f>
        <v>48421.875000000044</v>
      </c>
      <c r="AC67" s="12">
        <f>'Staffing Plan'!DK16</f>
        <v>48656.250000000044</v>
      </c>
      <c r="AD67" s="12">
        <f>'Staffing Plan'!DL16</f>
        <v>48890.625000000051</v>
      </c>
      <c r="AE67" s="12">
        <f>'Staffing Plan'!DM16</f>
        <v>49125.000000000051</v>
      </c>
      <c r="AF67" s="12">
        <f>'Staffing Plan'!DN16</f>
        <v>49359.375000000051</v>
      </c>
      <c r="AG67" s="282">
        <f>'Staffing Plan'!DO16</f>
        <v>49593.750000000051</v>
      </c>
      <c r="AH67" s="282">
        <f>'Staffing Plan'!DP16</f>
        <v>49828.125000000058</v>
      </c>
      <c r="AI67" s="12">
        <f>'Staffing Plan'!DQ16</f>
        <v>50062.500000000058</v>
      </c>
      <c r="AJ67" s="12">
        <f>'Staffing Plan'!DR16</f>
        <v>50296.875000000058</v>
      </c>
      <c r="AK67" s="12">
        <f>'Staffing Plan'!DS16</f>
        <v>50531.250000000065</v>
      </c>
      <c r="AL67" s="12">
        <f>'Staffing Plan'!DT16</f>
        <v>50765.625000000065</v>
      </c>
      <c r="AM67" s="12">
        <f>'Staffing Plan'!DU16</f>
        <v>51000.000000000065</v>
      </c>
      <c r="AN67" s="12">
        <f>'Staffing Plan'!DV16</f>
        <v>51234.375000000065</v>
      </c>
      <c r="AO67" s="12">
        <f>'Staffing Plan'!DW16</f>
        <v>51468.750000000073</v>
      </c>
      <c r="AP67" s="12">
        <f>'Staffing Plan'!DX16</f>
        <v>51703.125000000073</v>
      </c>
      <c r="AQ67" s="12">
        <f>'Staffing Plan'!DY16</f>
        <v>51937.500000000073</v>
      </c>
      <c r="AR67" s="12">
        <f>'Staffing Plan'!DZ16</f>
        <v>52171.875000000073</v>
      </c>
      <c r="AS67" s="12">
        <f>'Staffing Plan'!EA16</f>
        <v>52406.25000000008</v>
      </c>
      <c r="AT67" s="12">
        <f>'Staffing Plan'!EB16</f>
        <v>52640.62500000008</v>
      </c>
      <c r="AU67" s="12">
        <f>'Staffing Plan'!EC16</f>
        <v>52875.00000000008</v>
      </c>
      <c r="AV67" s="12">
        <f>'Staffing Plan'!ED16</f>
        <v>53109.37500000008</v>
      </c>
      <c r="AW67" s="12">
        <f>'Staffing Plan'!EE16</f>
        <v>53343.750000000087</v>
      </c>
      <c r="AX67" s="12">
        <f>'Staffing Plan'!EF16</f>
        <v>53578.125000000087</v>
      </c>
      <c r="AY67" s="12">
        <f>'Staffing Plan'!EG16</f>
        <v>53812.500000000087</v>
      </c>
      <c r="AZ67" s="12">
        <f>'Staffing Plan'!EH16</f>
        <v>54046.875000000095</v>
      </c>
      <c r="BA67" s="12">
        <f>'Staffing Plan'!EI16</f>
        <v>54281.250000000095</v>
      </c>
      <c r="BB67" s="12">
        <f>'Staffing Plan'!EJ16</f>
        <v>54515.625000000095</v>
      </c>
      <c r="BC67" s="12">
        <f>'Staffing Plan'!EK16</f>
        <v>54750.000000000095</v>
      </c>
      <c r="BD67" s="12">
        <f>'Staffing Plan'!EL16</f>
        <v>54984.375000000102</v>
      </c>
      <c r="BE67" s="12">
        <f>'Staffing Plan'!EM16</f>
        <v>55218.750000000102</v>
      </c>
      <c r="BF67" s="12">
        <f>'Staffing Plan'!EN16</f>
        <v>55453.125000000102</v>
      </c>
      <c r="BG67" s="12">
        <f>'Staffing Plan'!EO16</f>
        <v>55687.500000000102</v>
      </c>
      <c r="BH67" s="12">
        <f>'Staffing Plan'!EP16</f>
        <v>55921.875000000109</v>
      </c>
      <c r="BI67" s="12">
        <f>'Staffing Plan'!EQ16</f>
        <v>56156.250000000109</v>
      </c>
      <c r="BJ67" s="12">
        <f>'Staffing Plan'!ER16</f>
        <v>56390.625000000109</v>
      </c>
      <c r="BK67" s="12">
        <f>'Staffing Plan'!ES16</f>
        <v>56625.000000000109</v>
      </c>
      <c r="BL67" s="12">
        <f>'Staffing Plan'!ET16</f>
        <v>56859.375000000116</v>
      </c>
      <c r="BM67" s="282">
        <f>'Staffing Plan'!EU16</f>
        <v>57093.750000000116</v>
      </c>
      <c r="BN67" s="282">
        <f>'Staffing Plan'!EV16</f>
        <v>57328.125000000116</v>
      </c>
      <c r="BO67" s="12">
        <f>'Staffing Plan'!EW16</f>
        <v>57562.500000000124</v>
      </c>
      <c r="BP67" s="12">
        <f>'Staffing Plan'!EX16</f>
        <v>57796.875000000124</v>
      </c>
      <c r="BQ67" s="12">
        <f>'Staffing Plan'!EY16</f>
        <v>58031.250000000124</v>
      </c>
      <c r="BR67" s="12">
        <f>'Staffing Plan'!EZ16</f>
        <v>58265.625000000124</v>
      </c>
      <c r="BS67" s="12">
        <f>'Staffing Plan'!FA16</f>
        <v>58500.000000000131</v>
      </c>
      <c r="BT67" s="12">
        <f>'Staffing Plan'!FB16</f>
        <v>58734.375000000131</v>
      </c>
      <c r="BU67" s="12">
        <f>'Staffing Plan'!FC16</f>
        <v>58968.750000000131</v>
      </c>
      <c r="BV67" s="12">
        <f>'Staffing Plan'!FD16</f>
        <v>59203.125000000131</v>
      </c>
      <c r="BW67" s="12">
        <f>'Staffing Plan'!FE16</f>
        <v>59437.500000000138</v>
      </c>
      <c r="BX67" s="12">
        <f>'Staffing Plan'!FF16</f>
        <v>59671.875000000138</v>
      </c>
      <c r="BY67" s="12">
        <f>'Staffing Plan'!FG16</f>
        <v>59906.250000000138</v>
      </c>
      <c r="BZ67" s="12">
        <f>'Staffing Plan'!FH16</f>
        <v>60140.625000000146</v>
      </c>
      <c r="CA67" s="12">
        <f>'Staffing Plan'!FI16</f>
        <v>60375.000000000146</v>
      </c>
      <c r="CB67" s="12">
        <f>'Staffing Plan'!FJ16</f>
        <v>60609.375000000146</v>
      </c>
      <c r="CC67" s="12">
        <f>'Staffing Plan'!FK16</f>
        <v>60843.750000000146</v>
      </c>
      <c r="CD67" s="12">
        <f>'Staffing Plan'!FL16</f>
        <v>61078.125000000153</v>
      </c>
      <c r="CE67" s="12">
        <f>'Staffing Plan'!FM16</f>
        <v>61312.500000000153</v>
      </c>
      <c r="CF67" s="12">
        <f>'Staffing Plan'!FN16</f>
        <v>61546.875000000153</v>
      </c>
      <c r="CG67" s="12"/>
      <c r="CH67" s="12"/>
      <c r="CI67" s="12"/>
      <c r="CJ67" s="12"/>
    </row>
    <row r="68" spans="1:88" x14ac:dyDescent="0.15">
      <c r="B68" s="3"/>
      <c r="C68" s="6" t="str">
        <f>'Staffing Plan'!C17</f>
        <v>Captain</v>
      </c>
      <c r="D68" s="361" t="s">
        <v>52</v>
      </c>
      <c r="E68" s="282">
        <f>'Staffing Plan'!CM17</f>
        <v>0</v>
      </c>
      <c r="F68" s="282">
        <f>'Staffing Plan'!CN17</f>
        <v>0</v>
      </c>
      <c r="G68" s="282">
        <f>'Staffing Plan'!CO17</f>
        <v>0</v>
      </c>
      <c r="H68" s="282">
        <f>'Staffing Plan'!CP17</f>
        <v>0</v>
      </c>
      <c r="I68" s="282">
        <f>'Staffing Plan'!CQ17</f>
        <v>31657.500000000007</v>
      </c>
      <c r="J68" s="282">
        <f>'Staffing Plan'!CR17</f>
        <v>31826.250000000007</v>
      </c>
      <c r="K68" s="12">
        <f>'Staffing Plan'!CS17</f>
        <v>31995.000000000007</v>
      </c>
      <c r="L68" s="12">
        <f>'Staffing Plan'!CT17</f>
        <v>32163.750000000011</v>
      </c>
      <c r="M68" s="12">
        <f>'Staffing Plan'!CU17</f>
        <v>32332.500000000011</v>
      </c>
      <c r="N68" s="12">
        <f>'Staffing Plan'!CV17</f>
        <v>32501.250000000011</v>
      </c>
      <c r="O68" s="12">
        <f>'Staffing Plan'!CW17</f>
        <v>32670.000000000015</v>
      </c>
      <c r="P68" s="12">
        <f>'Staffing Plan'!CX17</f>
        <v>32838.750000000015</v>
      </c>
      <c r="Q68" s="12">
        <f>'Staffing Plan'!CY17</f>
        <v>33007.500000000015</v>
      </c>
      <c r="R68" s="12">
        <f>'Staffing Plan'!CZ17</f>
        <v>33176.250000000022</v>
      </c>
      <c r="S68" s="12">
        <f>'Staffing Plan'!DA17</f>
        <v>33345.000000000022</v>
      </c>
      <c r="T68" s="12">
        <f>'Staffing Plan'!DB17</f>
        <v>33513.750000000022</v>
      </c>
      <c r="U68" s="12">
        <f>'Staffing Plan'!DC17</f>
        <v>33682.500000000022</v>
      </c>
      <c r="V68" s="12">
        <f>'Staffing Plan'!DD17</f>
        <v>33851.250000000022</v>
      </c>
      <c r="W68" s="12">
        <f>'Staffing Plan'!DE17</f>
        <v>34020.000000000022</v>
      </c>
      <c r="X68" s="12">
        <f>'Staffing Plan'!DF17</f>
        <v>34188.750000000029</v>
      </c>
      <c r="Y68" s="12">
        <f>'Staffing Plan'!DG17</f>
        <v>34357.500000000029</v>
      </c>
      <c r="Z68" s="12">
        <f>'Staffing Plan'!DH17</f>
        <v>34526.250000000029</v>
      </c>
      <c r="AA68" s="12">
        <f>'Staffing Plan'!DI17</f>
        <v>34695.000000000029</v>
      </c>
      <c r="AB68" s="12">
        <f>'Staffing Plan'!DJ17</f>
        <v>34863.750000000029</v>
      </c>
      <c r="AC68" s="12">
        <f>'Staffing Plan'!DK17</f>
        <v>35032.500000000036</v>
      </c>
      <c r="AD68" s="12">
        <f>'Staffing Plan'!DL17</f>
        <v>35201.250000000036</v>
      </c>
      <c r="AE68" s="12">
        <f>'Staffing Plan'!DM17</f>
        <v>35370.000000000036</v>
      </c>
      <c r="AF68" s="12">
        <f>'Staffing Plan'!DN17</f>
        <v>35538.750000000036</v>
      </c>
      <c r="AG68" s="282">
        <f>'Staffing Plan'!DO17</f>
        <v>35707.500000000036</v>
      </c>
      <c r="AH68" s="282">
        <f>'Staffing Plan'!DP17</f>
        <v>35876.250000000044</v>
      </c>
      <c r="AI68" s="12">
        <f>'Staffing Plan'!DQ17</f>
        <v>36045.000000000044</v>
      </c>
      <c r="AJ68" s="12">
        <f>'Staffing Plan'!DR17</f>
        <v>36213.750000000044</v>
      </c>
      <c r="AK68" s="12">
        <f>'Staffing Plan'!DS17</f>
        <v>36382.500000000044</v>
      </c>
      <c r="AL68" s="12">
        <f>'Staffing Plan'!DT17</f>
        <v>36551.250000000044</v>
      </c>
      <c r="AM68" s="12">
        <f>'Staffing Plan'!DU17</f>
        <v>36720.000000000051</v>
      </c>
      <c r="AN68" s="12">
        <f>'Staffing Plan'!DV17</f>
        <v>36888.750000000051</v>
      </c>
      <c r="AO68" s="12">
        <f>'Staffing Plan'!DW17</f>
        <v>37057.500000000051</v>
      </c>
      <c r="AP68" s="12">
        <f>'Staffing Plan'!DX17</f>
        <v>37226.250000000051</v>
      </c>
      <c r="AQ68" s="12">
        <f>'Staffing Plan'!DY17</f>
        <v>37395.000000000051</v>
      </c>
      <c r="AR68" s="12">
        <f>'Staffing Plan'!DZ17</f>
        <v>37563.750000000058</v>
      </c>
      <c r="AS68" s="12">
        <f>'Staffing Plan'!EA17</f>
        <v>37732.500000000058</v>
      </c>
      <c r="AT68" s="12">
        <f>'Staffing Plan'!EB17</f>
        <v>37901.250000000058</v>
      </c>
      <c r="AU68" s="12">
        <f>'Staffing Plan'!EC17</f>
        <v>38070.000000000058</v>
      </c>
      <c r="AV68" s="12">
        <f>'Staffing Plan'!ED17</f>
        <v>38238.750000000058</v>
      </c>
      <c r="AW68" s="12">
        <f>'Staffing Plan'!EE17</f>
        <v>38407.500000000058</v>
      </c>
      <c r="AX68" s="12">
        <f>'Staffing Plan'!EF17</f>
        <v>38576.250000000065</v>
      </c>
      <c r="AY68" s="12">
        <f>'Staffing Plan'!EG17</f>
        <v>38745.000000000065</v>
      </c>
      <c r="AZ68" s="12">
        <f>'Staffing Plan'!EH17</f>
        <v>38913.750000000065</v>
      </c>
      <c r="BA68" s="12">
        <f>'Staffing Plan'!EI17</f>
        <v>39082.500000000065</v>
      </c>
      <c r="BB68" s="12">
        <f>'Staffing Plan'!EJ17</f>
        <v>39251.250000000065</v>
      </c>
      <c r="BC68" s="12">
        <f>'Staffing Plan'!EK17</f>
        <v>39420.000000000073</v>
      </c>
      <c r="BD68" s="12">
        <f>'Staffing Plan'!EL17</f>
        <v>39588.750000000073</v>
      </c>
      <c r="BE68" s="12">
        <f>'Staffing Plan'!EM17</f>
        <v>39757.500000000073</v>
      </c>
      <c r="BF68" s="12">
        <f>'Staffing Plan'!EN17</f>
        <v>39926.250000000073</v>
      </c>
      <c r="BG68" s="12">
        <f>'Staffing Plan'!EO17</f>
        <v>40095.000000000073</v>
      </c>
      <c r="BH68" s="12">
        <f>'Staffing Plan'!EP17</f>
        <v>40263.75000000008</v>
      </c>
      <c r="BI68" s="12">
        <f>'Staffing Plan'!EQ17</f>
        <v>40432.50000000008</v>
      </c>
      <c r="BJ68" s="12">
        <f>'Staffing Plan'!ER17</f>
        <v>40601.25000000008</v>
      </c>
      <c r="BK68" s="12">
        <f>'Staffing Plan'!ES17</f>
        <v>40770.00000000008</v>
      </c>
      <c r="BL68" s="12">
        <f>'Staffing Plan'!ET17</f>
        <v>40938.75000000008</v>
      </c>
      <c r="BM68" s="282">
        <f>'Staffing Plan'!EU17</f>
        <v>41107.500000000087</v>
      </c>
      <c r="BN68" s="282">
        <f>'Staffing Plan'!EV17</f>
        <v>41276.250000000087</v>
      </c>
      <c r="BO68" s="12">
        <f>'Staffing Plan'!EW17</f>
        <v>41445.000000000087</v>
      </c>
      <c r="BP68" s="12">
        <f>'Staffing Plan'!EX17</f>
        <v>41613.750000000087</v>
      </c>
      <c r="BQ68" s="12">
        <f>'Staffing Plan'!EY17</f>
        <v>41782.500000000087</v>
      </c>
      <c r="BR68" s="12">
        <f>'Staffing Plan'!EZ17</f>
        <v>41951.250000000095</v>
      </c>
      <c r="BS68" s="12">
        <f>'Staffing Plan'!FA17</f>
        <v>42120.000000000095</v>
      </c>
      <c r="BT68" s="12">
        <f>'Staffing Plan'!FB17</f>
        <v>42288.750000000095</v>
      </c>
      <c r="BU68" s="12">
        <f>'Staffing Plan'!FC17</f>
        <v>42457.500000000095</v>
      </c>
      <c r="BV68" s="12">
        <f>'Staffing Plan'!FD17</f>
        <v>42626.250000000095</v>
      </c>
      <c r="BW68" s="12">
        <f>'Staffing Plan'!FE17</f>
        <v>42795.000000000095</v>
      </c>
      <c r="BX68" s="12">
        <f>'Staffing Plan'!FF17</f>
        <v>42963.750000000102</v>
      </c>
      <c r="BY68" s="12">
        <f>'Staffing Plan'!FG17</f>
        <v>43132.500000000102</v>
      </c>
      <c r="BZ68" s="12">
        <f>'Staffing Plan'!FH17</f>
        <v>43301.250000000102</v>
      </c>
      <c r="CA68" s="12">
        <f>'Staffing Plan'!FI17</f>
        <v>43470.000000000102</v>
      </c>
      <c r="CB68" s="12">
        <f>'Staffing Plan'!FJ17</f>
        <v>43638.750000000102</v>
      </c>
      <c r="CC68" s="12">
        <f>'Staffing Plan'!FK17</f>
        <v>43807.500000000109</v>
      </c>
      <c r="CD68" s="12">
        <f>'Staffing Plan'!FL17</f>
        <v>43976.250000000109</v>
      </c>
      <c r="CE68" s="12">
        <f>'Staffing Plan'!FM17</f>
        <v>44145.000000000109</v>
      </c>
      <c r="CF68" s="12">
        <f>'Staffing Plan'!FN17</f>
        <v>44313.750000000109</v>
      </c>
      <c r="CG68" s="12"/>
      <c r="CH68" s="12"/>
      <c r="CI68" s="12"/>
      <c r="CJ68" s="12"/>
    </row>
    <row r="69" spans="1:88" x14ac:dyDescent="0.15">
      <c r="B69" s="3"/>
      <c r="C69" s="6" t="str">
        <f>'Staffing Plan'!C18</f>
        <v>Chief Engineer</v>
      </c>
      <c r="D69" s="361" t="s">
        <v>52</v>
      </c>
      <c r="E69" s="282">
        <f>'Staffing Plan'!CM18</f>
        <v>0</v>
      </c>
      <c r="F69" s="282">
        <f>'Staffing Plan'!CN18</f>
        <v>0</v>
      </c>
      <c r="G69" s="282">
        <f>'Staffing Plan'!CO18</f>
        <v>0</v>
      </c>
      <c r="H69" s="282">
        <f>'Staffing Plan'!CP18</f>
        <v>0</v>
      </c>
      <c r="I69" s="282">
        <f>'Staffing Plan'!CQ18</f>
        <v>26381.250000000004</v>
      </c>
      <c r="J69" s="282">
        <f>'Staffing Plan'!CR18</f>
        <v>26521.875000000007</v>
      </c>
      <c r="K69" s="12">
        <f>'Staffing Plan'!CS18</f>
        <v>26662.500000000007</v>
      </c>
      <c r="L69" s="12">
        <f>'Staffing Plan'!CT18</f>
        <v>26803.125000000007</v>
      </c>
      <c r="M69" s="12">
        <f>'Staffing Plan'!CU18</f>
        <v>26943.750000000011</v>
      </c>
      <c r="N69" s="12">
        <f>'Staffing Plan'!CV18</f>
        <v>27084.375000000011</v>
      </c>
      <c r="O69" s="12">
        <f>'Staffing Plan'!CW18</f>
        <v>27225.000000000011</v>
      </c>
      <c r="P69" s="12">
        <f>'Staffing Plan'!CX18</f>
        <v>27365.625000000015</v>
      </c>
      <c r="Q69" s="12">
        <f>'Staffing Plan'!CY18</f>
        <v>27506.250000000015</v>
      </c>
      <c r="R69" s="12">
        <f>'Staffing Plan'!CZ18</f>
        <v>27646.875000000015</v>
      </c>
      <c r="S69" s="12">
        <f>'Staffing Plan'!DA18</f>
        <v>27787.500000000015</v>
      </c>
      <c r="T69" s="12">
        <f>'Staffing Plan'!DB18</f>
        <v>27928.125000000018</v>
      </c>
      <c r="U69" s="12">
        <f>'Staffing Plan'!DC18</f>
        <v>28068.750000000018</v>
      </c>
      <c r="V69" s="12">
        <f>'Staffing Plan'!DD18</f>
        <v>28209.375000000018</v>
      </c>
      <c r="W69" s="12">
        <f>'Staffing Plan'!DE18</f>
        <v>28350.000000000022</v>
      </c>
      <c r="X69" s="12">
        <f>'Staffing Plan'!DF18</f>
        <v>28490.625000000022</v>
      </c>
      <c r="Y69" s="12">
        <f>'Staffing Plan'!DG18</f>
        <v>28631.250000000022</v>
      </c>
      <c r="Z69" s="12">
        <f>'Staffing Plan'!DH18</f>
        <v>28771.875000000025</v>
      </c>
      <c r="AA69" s="12">
        <f>'Staffing Plan'!DI18</f>
        <v>28912.500000000025</v>
      </c>
      <c r="AB69" s="12">
        <f>'Staffing Plan'!DJ18</f>
        <v>29053.125000000025</v>
      </c>
      <c r="AC69" s="12">
        <f>'Staffing Plan'!DK18</f>
        <v>29193.750000000029</v>
      </c>
      <c r="AD69" s="12">
        <f>'Staffing Plan'!DL18</f>
        <v>29334.375000000029</v>
      </c>
      <c r="AE69" s="12">
        <f>'Staffing Plan'!DM18</f>
        <v>29475.000000000029</v>
      </c>
      <c r="AF69" s="12">
        <f>'Staffing Plan'!DN18</f>
        <v>29615.625000000033</v>
      </c>
      <c r="AG69" s="282">
        <f>'Staffing Plan'!DO18</f>
        <v>29756.250000000033</v>
      </c>
      <c r="AH69" s="282">
        <f>'Staffing Plan'!DP18</f>
        <v>29896.875000000033</v>
      </c>
      <c r="AI69" s="12">
        <f>'Staffing Plan'!DQ18</f>
        <v>30037.500000000036</v>
      </c>
      <c r="AJ69" s="12">
        <f>'Staffing Plan'!DR18</f>
        <v>30178.125000000036</v>
      </c>
      <c r="AK69" s="12">
        <f>'Staffing Plan'!DS18</f>
        <v>30318.750000000036</v>
      </c>
      <c r="AL69" s="12">
        <f>'Staffing Plan'!DT18</f>
        <v>30459.37500000004</v>
      </c>
      <c r="AM69" s="12">
        <f>'Staffing Plan'!DU18</f>
        <v>30600.00000000004</v>
      </c>
      <c r="AN69" s="12">
        <f>'Staffing Plan'!DV18</f>
        <v>30740.62500000004</v>
      </c>
      <c r="AO69" s="12">
        <f>'Staffing Plan'!DW18</f>
        <v>30881.250000000044</v>
      </c>
      <c r="AP69" s="12">
        <f>'Staffing Plan'!DX18</f>
        <v>31021.875000000044</v>
      </c>
      <c r="AQ69" s="12">
        <f>'Staffing Plan'!DY18</f>
        <v>31162.500000000044</v>
      </c>
      <c r="AR69" s="12">
        <f>'Staffing Plan'!DZ18</f>
        <v>31303.125000000047</v>
      </c>
      <c r="AS69" s="12">
        <f>'Staffing Plan'!EA18</f>
        <v>31443.750000000047</v>
      </c>
      <c r="AT69" s="12">
        <f>'Staffing Plan'!EB18</f>
        <v>31584.375000000047</v>
      </c>
      <c r="AU69" s="12">
        <f>'Staffing Plan'!EC18</f>
        <v>31725.000000000047</v>
      </c>
      <c r="AV69" s="12">
        <f>'Staffing Plan'!ED18</f>
        <v>31865.625000000051</v>
      </c>
      <c r="AW69" s="12">
        <f>'Staffing Plan'!EE18</f>
        <v>32006.250000000051</v>
      </c>
      <c r="AX69" s="12">
        <f>'Staffing Plan'!EF18</f>
        <v>32146.875000000051</v>
      </c>
      <c r="AY69" s="12">
        <f>'Staffing Plan'!EG18</f>
        <v>32287.500000000055</v>
      </c>
      <c r="AZ69" s="12">
        <f>'Staffing Plan'!EH18</f>
        <v>32428.125000000055</v>
      </c>
      <c r="BA69" s="12">
        <f>'Staffing Plan'!EI18</f>
        <v>32568.750000000055</v>
      </c>
      <c r="BB69" s="12">
        <f>'Staffing Plan'!EJ18</f>
        <v>32709.375000000058</v>
      </c>
      <c r="BC69" s="12">
        <f>'Staffing Plan'!EK18</f>
        <v>32850.000000000058</v>
      </c>
      <c r="BD69" s="12">
        <f>'Staffing Plan'!EL18</f>
        <v>32990.625000000058</v>
      </c>
      <c r="BE69" s="12">
        <f>'Staffing Plan'!EM18</f>
        <v>33131.250000000058</v>
      </c>
      <c r="BF69" s="12">
        <f>'Staffing Plan'!EN18</f>
        <v>33271.875000000058</v>
      </c>
      <c r="BG69" s="12">
        <f>'Staffing Plan'!EO18</f>
        <v>33412.500000000065</v>
      </c>
      <c r="BH69" s="12">
        <f>'Staffing Plan'!EP18</f>
        <v>33553.125000000065</v>
      </c>
      <c r="BI69" s="12">
        <f>'Staffing Plan'!EQ18</f>
        <v>33693.750000000065</v>
      </c>
      <c r="BJ69" s="12">
        <f>'Staffing Plan'!ER18</f>
        <v>33834.375000000065</v>
      </c>
      <c r="BK69" s="12">
        <f>'Staffing Plan'!ES18</f>
        <v>33975.000000000065</v>
      </c>
      <c r="BL69" s="12">
        <f>'Staffing Plan'!ET18</f>
        <v>34115.625000000065</v>
      </c>
      <c r="BM69" s="282">
        <f>'Staffing Plan'!EU18</f>
        <v>34256.250000000073</v>
      </c>
      <c r="BN69" s="282">
        <f>'Staffing Plan'!EV18</f>
        <v>34396.875000000073</v>
      </c>
      <c r="BO69" s="12">
        <f>'Staffing Plan'!EW18</f>
        <v>34537.500000000073</v>
      </c>
      <c r="BP69" s="12">
        <f>'Staffing Plan'!EX18</f>
        <v>34678.125000000073</v>
      </c>
      <c r="BQ69" s="12">
        <f>'Staffing Plan'!EY18</f>
        <v>34818.750000000073</v>
      </c>
      <c r="BR69" s="12">
        <f>'Staffing Plan'!EZ18</f>
        <v>34959.375000000073</v>
      </c>
      <c r="BS69" s="12">
        <f>'Staffing Plan'!FA18</f>
        <v>35100.00000000008</v>
      </c>
      <c r="BT69" s="12">
        <f>'Staffing Plan'!FB18</f>
        <v>35240.62500000008</v>
      </c>
      <c r="BU69" s="12">
        <f>'Staffing Plan'!FC18</f>
        <v>35381.25000000008</v>
      </c>
      <c r="BV69" s="12">
        <f>'Staffing Plan'!FD18</f>
        <v>35521.87500000008</v>
      </c>
      <c r="BW69" s="12">
        <f>'Staffing Plan'!FE18</f>
        <v>35662.50000000008</v>
      </c>
      <c r="BX69" s="12">
        <f>'Staffing Plan'!FF18</f>
        <v>35803.12500000008</v>
      </c>
      <c r="BY69" s="12">
        <f>'Staffing Plan'!FG18</f>
        <v>35943.750000000087</v>
      </c>
      <c r="BZ69" s="12">
        <f>'Staffing Plan'!FH18</f>
        <v>36084.375000000087</v>
      </c>
      <c r="CA69" s="12">
        <f>'Staffing Plan'!FI18</f>
        <v>36225.000000000087</v>
      </c>
      <c r="CB69" s="12">
        <f>'Staffing Plan'!FJ18</f>
        <v>36365.625000000087</v>
      </c>
      <c r="CC69" s="12">
        <f>'Staffing Plan'!FK18</f>
        <v>36506.250000000087</v>
      </c>
      <c r="CD69" s="12">
        <f>'Staffing Plan'!FL18</f>
        <v>36646.875000000087</v>
      </c>
      <c r="CE69" s="12">
        <f>'Staffing Plan'!FM18</f>
        <v>36787.500000000095</v>
      </c>
      <c r="CF69" s="12">
        <f>'Staffing Plan'!FN18</f>
        <v>36928.125000000095</v>
      </c>
      <c r="CG69" s="12"/>
      <c r="CH69" s="12"/>
      <c r="CI69" s="12"/>
      <c r="CJ69" s="12"/>
    </row>
    <row r="70" spans="1:88" x14ac:dyDescent="0.15">
      <c r="B70" s="3"/>
      <c r="C70" s="6" t="str">
        <f>'Staffing Plan'!C19</f>
        <v>First Mate</v>
      </c>
      <c r="D70" s="361" t="s">
        <v>52</v>
      </c>
      <c r="E70" s="282">
        <f>'Staffing Plan'!CM19</f>
        <v>0</v>
      </c>
      <c r="F70" s="282">
        <f>'Staffing Plan'!CN19</f>
        <v>0</v>
      </c>
      <c r="G70" s="282">
        <f>'Staffing Plan'!CO19</f>
        <v>0</v>
      </c>
      <c r="H70" s="282">
        <f>'Staffing Plan'!CP19</f>
        <v>0</v>
      </c>
      <c r="I70" s="282">
        <f>'Staffing Plan'!CQ19</f>
        <v>17587.500000000004</v>
      </c>
      <c r="J70" s="282">
        <f>'Staffing Plan'!CR19</f>
        <v>17681.250000000004</v>
      </c>
      <c r="K70" s="12">
        <f>'Staffing Plan'!CS19</f>
        <v>17775.000000000004</v>
      </c>
      <c r="L70" s="12">
        <f>'Staffing Plan'!CT19</f>
        <v>17868.750000000007</v>
      </c>
      <c r="M70" s="12">
        <f>'Staffing Plan'!CU19</f>
        <v>17962.500000000007</v>
      </c>
      <c r="N70" s="12">
        <f>'Staffing Plan'!CV19</f>
        <v>18056.250000000007</v>
      </c>
      <c r="O70" s="12">
        <f>'Staffing Plan'!CW19</f>
        <v>18150.000000000007</v>
      </c>
      <c r="P70" s="12">
        <f>'Staffing Plan'!CX19</f>
        <v>18243.750000000007</v>
      </c>
      <c r="Q70" s="12">
        <f>'Staffing Plan'!CY19</f>
        <v>18337.500000000011</v>
      </c>
      <c r="R70" s="12">
        <f>'Staffing Plan'!CZ19</f>
        <v>18431.250000000011</v>
      </c>
      <c r="S70" s="12">
        <f>'Staffing Plan'!DA19</f>
        <v>18525.000000000011</v>
      </c>
      <c r="T70" s="12">
        <f>'Staffing Plan'!DB19</f>
        <v>18618.750000000011</v>
      </c>
      <c r="U70" s="12">
        <f>'Staffing Plan'!DC19</f>
        <v>18712.500000000011</v>
      </c>
      <c r="V70" s="12">
        <f>'Staffing Plan'!DD19</f>
        <v>18806.250000000015</v>
      </c>
      <c r="W70" s="12">
        <f>'Staffing Plan'!DE19</f>
        <v>18900.000000000015</v>
      </c>
      <c r="X70" s="12">
        <f>'Staffing Plan'!DF19</f>
        <v>18993.750000000015</v>
      </c>
      <c r="Y70" s="12">
        <f>'Staffing Plan'!DG19</f>
        <v>19087.500000000015</v>
      </c>
      <c r="Z70" s="12">
        <f>'Staffing Plan'!DH19</f>
        <v>19181.250000000015</v>
      </c>
      <c r="AA70" s="12">
        <f>'Staffing Plan'!DI19</f>
        <v>19275.000000000018</v>
      </c>
      <c r="AB70" s="12">
        <f>'Staffing Plan'!DJ19</f>
        <v>19368.750000000018</v>
      </c>
      <c r="AC70" s="12">
        <f>'Staffing Plan'!DK19</f>
        <v>19462.500000000018</v>
      </c>
      <c r="AD70" s="12">
        <f>'Staffing Plan'!DL19</f>
        <v>19556.250000000018</v>
      </c>
      <c r="AE70" s="12">
        <f>'Staffing Plan'!DM19</f>
        <v>19650.000000000022</v>
      </c>
      <c r="AF70" s="12">
        <f>'Staffing Plan'!DN19</f>
        <v>19743.750000000022</v>
      </c>
      <c r="AG70" s="282">
        <f>'Staffing Plan'!DO19</f>
        <v>19837.500000000022</v>
      </c>
      <c r="AH70" s="282">
        <f>'Staffing Plan'!DP19</f>
        <v>19931.250000000022</v>
      </c>
      <c r="AI70" s="12">
        <f>'Staffing Plan'!DQ19</f>
        <v>20025.000000000022</v>
      </c>
      <c r="AJ70" s="12">
        <f>'Staffing Plan'!DR19</f>
        <v>20118.750000000025</v>
      </c>
      <c r="AK70" s="12">
        <f>'Staffing Plan'!DS19</f>
        <v>20212.500000000025</v>
      </c>
      <c r="AL70" s="12">
        <f>'Staffing Plan'!DT19</f>
        <v>20306.250000000025</v>
      </c>
      <c r="AM70" s="12">
        <f>'Staffing Plan'!DU19</f>
        <v>20400.000000000025</v>
      </c>
      <c r="AN70" s="12">
        <f>'Staffing Plan'!DV19</f>
        <v>20493.750000000025</v>
      </c>
      <c r="AO70" s="12">
        <f>'Staffing Plan'!DW19</f>
        <v>20587.500000000029</v>
      </c>
      <c r="AP70" s="12">
        <f>'Staffing Plan'!DX19</f>
        <v>20681.250000000029</v>
      </c>
      <c r="AQ70" s="12">
        <f>'Staffing Plan'!DY19</f>
        <v>20775.000000000029</v>
      </c>
      <c r="AR70" s="12">
        <f>'Staffing Plan'!DZ19</f>
        <v>20868.750000000029</v>
      </c>
      <c r="AS70" s="12">
        <f>'Staffing Plan'!EA19</f>
        <v>20962.500000000033</v>
      </c>
      <c r="AT70" s="12">
        <f>'Staffing Plan'!EB19</f>
        <v>21056.250000000033</v>
      </c>
      <c r="AU70" s="12">
        <f>'Staffing Plan'!EC19</f>
        <v>21150.000000000033</v>
      </c>
      <c r="AV70" s="12">
        <f>'Staffing Plan'!ED19</f>
        <v>21243.750000000033</v>
      </c>
      <c r="AW70" s="12">
        <f>'Staffing Plan'!EE19</f>
        <v>21337.500000000033</v>
      </c>
      <c r="AX70" s="12">
        <f>'Staffing Plan'!EF19</f>
        <v>21431.250000000036</v>
      </c>
      <c r="AY70" s="12">
        <f>'Staffing Plan'!EG19</f>
        <v>21525.000000000036</v>
      </c>
      <c r="AZ70" s="12">
        <f>'Staffing Plan'!EH19</f>
        <v>21618.750000000036</v>
      </c>
      <c r="BA70" s="12">
        <f>'Staffing Plan'!EI19</f>
        <v>21712.500000000036</v>
      </c>
      <c r="BB70" s="12">
        <f>'Staffing Plan'!EJ19</f>
        <v>21806.250000000036</v>
      </c>
      <c r="BC70" s="12">
        <f>'Staffing Plan'!EK19</f>
        <v>21900.00000000004</v>
      </c>
      <c r="BD70" s="12">
        <f>'Staffing Plan'!EL19</f>
        <v>21993.75000000004</v>
      </c>
      <c r="BE70" s="12">
        <f>'Staffing Plan'!EM19</f>
        <v>22087.50000000004</v>
      </c>
      <c r="BF70" s="12">
        <f>'Staffing Plan'!EN19</f>
        <v>22181.25000000004</v>
      </c>
      <c r="BG70" s="12">
        <f>'Staffing Plan'!EO19</f>
        <v>22275.000000000044</v>
      </c>
      <c r="BH70" s="12">
        <f>'Staffing Plan'!EP19</f>
        <v>22368.750000000044</v>
      </c>
      <c r="BI70" s="12">
        <f>'Staffing Plan'!EQ19</f>
        <v>22462.500000000044</v>
      </c>
      <c r="BJ70" s="12">
        <f>'Staffing Plan'!ER19</f>
        <v>22556.250000000044</v>
      </c>
      <c r="BK70" s="12">
        <f>'Staffing Plan'!ES19</f>
        <v>22650.000000000044</v>
      </c>
      <c r="BL70" s="12">
        <f>'Staffing Plan'!ET19</f>
        <v>22743.750000000047</v>
      </c>
      <c r="BM70" s="282">
        <f>'Staffing Plan'!EU19</f>
        <v>22837.500000000047</v>
      </c>
      <c r="BN70" s="282">
        <f>'Staffing Plan'!EV19</f>
        <v>22931.250000000047</v>
      </c>
      <c r="BO70" s="12">
        <f>'Staffing Plan'!EW19</f>
        <v>23025.000000000047</v>
      </c>
      <c r="BP70" s="12">
        <f>'Staffing Plan'!EX19</f>
        <v>23118.750000000047</v>
      </c>
      <c r="BQ70" s="12">
        <f>'Staffing Plan'!EY19</f>
        <v>23212.500000000051</v>
      </c>
      <c r="BR70" s="12">
        <f>'Staffing Plan'!EZ19</f>
        <v>23306.250000000051</v>
      </c>
      <c r="BS70" s="12">
        <f>'Staffing Plan'!FA19</f>
        <v>23400.000000000051</v>
      </c>
      <c r="BT70" s="12">
        <f>'Staffing Plan'!FB19</f>
        <v>23493.750000000051</v>
      </c>
      <c r="BU70" s="12">
        <f>'Staffing Plan'!FC19</f>
        <v>23587.500000000055</v>
      </c>
      <c r="BV70" s="12">
        <f>'Staffing Plan'!FD19</f>
        <v>23681.250000000055</v>
      </c>
      <c r="BW70" s="12">
        <f>'Staffing Plan'!FE19</f>
        <v>23775.000000000055</v>
      </c>
      <c r="BX70" s="12">
        <f>'Staffing Plan'!FF19</f>
        <v>23868.750000000055</v>
      </c>
      <c r="BY70" s="12">
        <f>'Staffing Plan'!FG19</f>
        <v>23962.500000000055</v>
      </c>
      <c r="BZ70" s="12">
        <f>'Staffing Plan'!FH19</f>
        <v>24056.250000000058</v>
      </c>
      <c r="CA70" s="12">
        <f>'Staffing Plan'!FI19</f>
        <v>24150.000000000058</v>
      </c>
      <c r="CB70" s="12">
        <f>'Staffing Plan'!FJ19</f>
        <v>24243.750000000058</v>
      </c>
      <c r="CC70" s="12">
        <f>'Staffing Plan'!FK19</f>
        <v>24337.500000000058</v>
      </c>
      <c r="CD70" s="12">
        <f>'Staffing Plan'!FL19</f>
        <v>24431.250000000058</v>
      </c>
      <c r="CE70" s="12">
        <f>'Staffing Plan'!FM19</f>
        <v>24525.000000000062</v>
      </c>
      <c r="CF70" s="12">
        <f>'Staffing Plan'!FN19</f>
        <v>24618.750000000062</v>
      </c>
      <c r="CG70" s="12"/>
      <c r="CH70" s="12"/>
      <c r="CI70" s="12"/>
      <c r="CJ70" s="12"/>
    </row>
    <row r="71" spans="1:88" x14ac:dyDescent="0.15">
      <c r="B71" s="3"/>
      <c r="C71" s="6" t="str">
        <f>'Staffing Plan'!C20</f>
        <v>Deck Hand</v>
      </c>
      <c r="D71" s="361" t="s">
        <v>52</v>
      </c>
      <c r="E71" s="282">
        <f>'Staffing Plan'!CM20</f>
        <v>0</v>
      </c>
      <c r="F71" s="282">
        <f>'Staffing Plan'!CN20</f>
        <v>0</v>
      </c>
      <c r="G71" s="282">
        <f>'Staffing Plan'!CO20</f>
        <v>0</v>
      </c>
      <c r="H71" s="282">
        <f>'Staffing Plan'!CP20</f>
        <v>0</v>
      </c>
      <c r="I71" s="282">
        <f>'Staffing Plan'!CQ20</f>
        <v>14070.000000000002</v>
      </c>
      <c r="J71" s="282">
        <f>'Staffing Plan'!CR20</f>
        <v>14145.000000000004</v>
      </c>
      <c r="K71" s="12">
        <f>'Staffing Plan'!CS20</f>
        <v>14220.000000000004</v>
      </c>
      <c r="L71" s="12">
        <f>'Staffing Plan'!CT20</f>
        <v>14295.000000000004</v>
      </c>
      <c r="M71" s="12">
        <f>'Staffing Plan'!CU20</f>
        <v>14370.000000000005</v>
      </c>
      <c r="N71" s="12">
        <f>'Staffing Plan'!CV20</f>
        <v>14445.000000000005</v>
      </c>
      <c r="O71" s="12">
        <f>'Staffing Plan'!CW20</f>
        <v>14520.000000000005</v>
      </c>
      <c r="P71" s="12">
        <f>'Staffing Plan'!CX20</f>
        <v>14595.000000000007</v>
      </c>
      <c r="Q71" s="12">
        <f>'Staffing Plan'!CY20</f>
        <v>14670.000000000007</v>
      </c>
      <c r="R71" s="12">
        <f>'Staffing Plan'!CZ20</f>
        <v>14745.000000000007</v>
      </c>
      <c r="S71" s="12">
        <f>'Staffing Plan'!DA20</f>
        <v>14820.000000000009</v>
      </c>
      <c r="T71" s="12">
        <f>'Staffing Plan'!DB20</f>
        <v>14895.000000000009</v>
      </c>
      <c r="U71" s="12">
        <f>'Staffing Plan'!DC20</f>
        <v>14970.000000000009</v>
      </c>
      <c r="V71" s="12">
        <f>'Staffing Plan'!DD20</f>
        <v>15045.000000000011</v>
      </c>
      <c r="W71" s="12">
        <f>'Staffing Plan'!DE20</f>
        <v>15120.000000000011</v>
      </c>
      <c r="X71" s="12">
        <f>'Staffing Plan'!DF20</f>
        <v>15195.000000000013</v>
      </c>
      <c r="Y71" s="12">
        <f>'Staffing Plan'!DG20</f>
        <v>15270.000000000013</v>
      </c>
      <c r="Z71" s="12">
        <f>'Staffing Plan'!DH20</f>
        <v>15345.000000000013</v>
      </c>
      <c r="AA71" s="12">
        <f>'Staffing Plan'!DI20</f>
        <v>15420.000000000015</v>
      </c>
      <c r="AB71" s="12">
        <f>'Staffing Plan'!DJ20</f>
        <v>15495.000000000015</v>
      </c>
      <c r="AC71" s="12">
        <f>'Staffing Plan'!DK20</f>
        <v>15570.000000000015</v>
      </c>
      <c r="AD71" s="12">
        <f>'Staffing Plan'!DL20</f>
        <v>15645.000000000016</v>
      </c>
      <c r="AE71" s="12">
        <f>'Staffing Plan'!DM20</f>
        <v>15720.000000000016</v>
      </c>
      <c r="AF71" s="12">
        <f>'Staffing Plan'!DN20</f>
        <v>15795.000000000016</v>
      </c>
      <c r="AG71" s="282">
        <f>'Staffing Plan'!DO20</f>
        <v>15870.000000000018</v>
      </c>
      <c r="AH71" s="282">
        <f>'Staffing Plan'!DP20</f>
        <v>15945.000000000018</v>
      </c>
      <c r="AI71" s="12">
        <f>'Staffing Plan'!DQ20</f>
        <v>16020.000000000018</v>
      </c>
      <c r="AJ71" s="12">
        <f>'Staffing Plan'!DR20</f>
        <v>16095.00000000002</v>
      </c>
      <c r="AK71" s="12">
        <f>'Staffing Plan'!DS20</f>
        <v>16170.00000000002</v>
      </c>
      <c r="AL71" s="12">
        <f>'Staffing Plan'!DT20</f>
        <v>16245.00000000002</v>
      </c>
      <c r="AM71" s="12">
        <f>'Staffing Plan'!DU20</f>
        <v>16320.000000000022</v>
      </c>
      <c r="AN71" s="12">
        <f>'Staffing Plan'!DV20</f>
        <v>16395.000000000022</v>
      </c>
      <c r="AO71" s="12">
        <f>'Staffing Plan'!DW20</f>
        <v>16470.000000000022</v>
      </c>
      <c r="AP71" s="12">
        <f>'Staffing Plan'!DX20</f>
        <v>16545.000000000022</v>
      </c>
      <c r="AQ71" s="12">
        <f>'Staffing Plan'!DY20</f>
        <v>16620.000000000022</v>
      </c>
      <c r="AR71" s="12">
        <f>'Staffing Plan'!DZ20</f>
        <v>16695.000000000025</v>
      </c>
      <c r="AS71" s="12">
        <f>'Staffing Plan'!EA20</f>
        <v>16770.000000000025</v>
      </c>
      <c r="AT71" s="12">
        <f>'Staffing Plan'!EB20</f>
        <v>16845.000000000025</v>
      </c>
      <c r="AU71" s="12">
        <f>'Staffing Plan'!EC20</f>
        <v>16920.000000000025</v>
      </c>
      <c r="AV71" s="12">
        <f>'Staffing Plan'!ED20</f>
        <v>16995.000000000025</v>
      </c>
      <c r="AW71" s="12">
        <f>'Staffing Plan'!EE20</f>
        <v>17070.000000000029</v>
      </c>
      <c r="AX71" s="12">
        <f>'Staffing Plan'!EF20</f>
        <v>17145.000000000029</v>
      </c>
      <c r="AY71" s="12">
        <f>'Staffing Plan'!EG20</f>
        <v>17220.000000000029</v>
      </c>
      <c r="AZ71" s="12">
        <f>'Staffing Plan'!EH20</f>
        <v>17295.000000000029</v>
      </c>
      <c r="BA71" s="12">
        <f>'Staffing Plan'!EI20</f>
        <v>17370.000000000029</v>
      </c>
      <c r="BB71" s="12">
        <f>'Staffing Plan'!EJ20</f>
        <v>17445.000000000029</v>
      </c>
      <c r="BC71" s="12">
        <f>'Staffing Plan'!EK20</f>
        <v>17520.000000000033</v>
      </c>
      <c r="BD71" s="12">
        <f>'Staffing Plan'!EL20</f>
        <v>17595.000000000033</v>
      </c>
      <c r="BE71" s="12">
        <f>'Staffing Plan'!EM20</f>
        <v>17670.000000000033</v>
      </c>
      <c r="BF71" s="12">
        <f>'Staffing Plan'!EN20</f>
        <v>17745.000000000033</v>
      </c>
      <c r="BG71" s="12">
        <f>'Staffing Plan'!EO20</f>
        <v>17820.000000000033</v>
      </c>
      <c r="BH71" s="12">
        <f>'Staffing Plan'!EP20</f>
        <v>17895.000000000033</v>
      </c>
      <c r="BI71" s="12">
        <f>'Staffing Plan'!EQ20</f>
        <v>17970.000000000036</v>
      </c>
      <c r="BJ71" s="12">
        <f>'Staffing Plan'!ER20</f>
        <v>18045.000000000036</v>
      </c>
      <c r="BK71" s="12">
        <f>'Staffing Plan'!ES20</f>
        <v>18120.000000000036</v>
      </c>
      <c r="BL71" s="12">
        <f>'Staffing Plan'!ET20</f>
        <v>18195.000000000036</v>
      </c>
      <c r="BM71" s="282">
        <f>'Staffing Plan'!EU20</f>
        <v>18270.000000000036</v>
      </c>
      <c r="BN71" s="282">
        <f>'Staffing Plan'!EV20</f>
        <v>18345.000000000036</v>
      </c>
      <c r="BO71" s="12">
        <f>'Staffing Plan'!EW20</f>
        <v>18420.00000000004</v>
      </c>
      <c r="BP71" s="12">
        <f>'Staffing Plan'!EX20</f>
        <v>18495.00000000004</v>
      </c>
      <c r="BQ71" s="12">
        <f>'Staffing Plan'!EY20</f>
        <v>18570.00000000004</v>
      </c>
      <c r="BR71" s="12">
        <f>'Staffing Plan'!EZ20</f>
        <v>18645.00000000004</v>
      </c>
      <c r="BS71" s="12">
        <f>'Staffing Plan'!FA20</f>
        <v>18720.00000000004</v>
      </c>
      <c r="BT71" s="12">
        <f>'Staffing Plan'!FB20</f>
        <v>18795.00000000004</v>
      </c>
      <c r="BU71" s="12">
        <f>'Staffing Plan'!FC20</f>
        <v>18870.000000000044</v>
      </c>
      <c r="BV71" s="12">
        <f>'Staffing Plan'!FD20</f>
        <v>18945.000000000044</v>
      </c>
      <c r="BW71" s="12">
        <f>'Staffing Plan'!FE20</f>
        <v>19020.000000000044</v>
      </c>
      <c r="BX71" s="12">
        <f>'Staffing Plan'!FF20</f>
        <v>19095.000000000044</v>
      </c>
      <c r="BY71" s="12">
        <f>'Staffing Plan'!FG20</f>
        <v>19170.000000000044</v>
      </c>
      <c r="BZ71" s="12">
        <f>'Staffing Plan'!FH20</f>
        <v>19245.000000000044</v>
      </c>
      <c r="CA71" s="12">
        <f>'Staffing Plan'!FI20</f>
        <v>19320.000000000047</v>
      </c>
      <c r="CB71" s="12">
        <f>'Staffing Plan'!FJ20</f>
        <v>19395.000000000047</v>
      </c>
      <c r="CC71" s="12">
        <f>'Staffing Plan'!FK20</f>
        <v>19470.000000000047</v>
      </c>
      <c r="CD71" s="12">
        <f>'Staffing Plan'!FL20</f>
        <v>19545.000000000047</v>
      </c>
      <c r="CE71" s="12">
        <f>'Staffing Plan'!FM20</f>
        <v>19620.000000000047</v>
      </c>
      <c r="CF71" s="12">
        <f>'Staffing Plan'!FN20</f>
        <v>19695.000000000051</v>
      </c>
      <c r="CG71" s="12"/>
      <c r="CH71" s="12"/>
      <c r="CI71" s="12"/>
      <c r="CJ71" s="12"/>
    </row>
    <row r="72" spans="1:88" ht="14" customHeight="1" x14ac:dyDescent="0.15">
      <c r="B72" s="3"/>
      <c r="C72" s="6" t="str">
        <f>'Staffing Plan'!C21</f>
        <v>Diver</v>
      </c>
      <c r="D72" s="361" t="s">
        <v>52</v>
      </c>
      <c r="E72" s="282">
        <f>'Staffing Plan'!CM21</f>
        <v>0</v>
      </c>
      <c r="F72" s="282">
        <f>'Staffing Plan'!CN21</f>
        <v>0</v>
      </c>
      <c r="G72" s="282">
        <f>'Staffing Plan'!CO21</f>
        <v>0</v>
      </c>
      <c r="H72" s="282">
        <f>'Staffing Plan'!CP21</f>
        <v>0</v>
      </c>
      <c r="I72" s="282">
        <f>'Staffing Plan'!CQ21</f>
        <v>21105.000000000004</v>
      </c>
      <c r="J72" s="282">
        <f>'Staffing Plan'!CR21</f>
        <v>21217.500000000004</v>
      </c>
      <c r="K72" s="12">
        <f>'Staffing Plan'!CS21</f>
        <v>21330.000000000007</v>
      </c>
      <c r="L72" s="12">
        <f>'Staffing Plan'!CT21</f>
        <v>21442.500000000007</v>
      </c>
      <c r="M72" s="12">
        <f>'Staffing Plan'!CU21</f>
        <v>21555.000000000007</v>
      </c>
      <c r="N72" s="12">
        <f>'Staffing Plan'!CV21</f>
        <v>21667.500000000007</v>
      </c>
      <c r="O72" s="12">
        <f>'Staffing Plan'!CW21</f>
        <v>21780.000000000011</v>
      </c>
      <c r="P72" s="12">
        <f>'Staffing Plan'!CX21</f>
        <v>21892.500000000011</v>
      </c>
      <c r="Q72" s="12">
        <f>'Staffing Plan'!CY21</f>
        <v>22005.000000000011</v>
      </c>
      <c r="R72" s="12">
        <f>'Staffing Plan'!CZ21</f>
        <v>22117.500000000011</v>
      </c>
      <c r="S72" s="12">
        <f>'Staffing Plan'!DA21</f>
        <v>22230.000000000015</v>
      </c>
      <c r="T72" s="12">
        <f>'Staffing Plan'!DB21</f>
        <v>22342.500000000015</v>
      </c>
      <c r="U72" s="12">
        <f>'Staffing Plan'!DC21</f>
        <v>22455.000000000015</v>
      </c>
      <c r="V72" s="12">
        <f>'Staffing Plan'!DD21</f>
        <v>22567.500000000015</v>
      </c>
      <c r="W72" s="12">
        <f>'Staffing Plan'!DE21</f>
        <v>22680.000000000018</v>
      </c>
      <c r="X72" s="12">
        <f>'Staffing Plan'!DF21</f>
        <v>22792.500000000018</v>
      </c>
      <c r="Y72" s="12">
        <f>'Staffing Plan'!DG21</f>
        <v>22905.000000000018</v>
      </c>
      <c r="Z72" s="12">
        <f>'Staffing Plan'!DH21</f>
        <v>23017.500000000018</v>
      </c>
      <c r="AA72" s="12">
        <f>'Staffing Plan'!DI21</f>
        <v>23130.000000000022</v>
      </c>
      <c r="AB72" s="12">
        <f>'Staffing Plan'!DJ21</f>
        <v>23242.500000000022</v>
      </c>
      <c r="AC72" s="12">
        <f>'Staffing Plan'!DK21</f>
        <v>23355.000000000022</v>
      </c>
      <c r="AD72" s="12">
        <f>'Staffing Plan'!DL21</f>
        <v>23467.500000000022</v>
      </c>
      <c r="AE72" s="12">
        <f>'Staffing Plan'!DM21</f>
        <v>23580.000000000025</v>
      </c>
      <c r="AF72" s="12">
        <f>'Staffing Plan'!DN21</f>
        <v>23692.500000000025</v>
      </c>
      <c r="AG72" s="282">
        <f>'Staffing Plan'!DO21</f>
        <v>23805.000000000025</v>
      </c>
      <c r="AH72" s="282">
        <f>'Staffing Plan'!DP21</f>
        <v>23917.500000000025</v>
      </c>
      <c r="AI72" s="12">
        <f>'Staffing Plan'!DQ21</f>
        <v>24030.000000000029</v>
      </c>
      <c r="AJ72" s="12">
        <f>'Staffing Plan'!DR21</f>
        <v>24142.500000000029</v>
      </c>
      <c r="AK72" s="12">
        <f>'Staffing Plan'!DS21</f>
        <v>24255.000000000029</v>
      </c>
      <c r="AL72" s="12">
        <f>'Staffing Plan'!DT21</f>
        <v>24367.500000000029</v>
      </c>
      <c r="AM72" s="12">
        <f>'Staffing Plan'!DU21</f>
        <v>24480.000000000033</v>
      </c>
      <c r="AN72" s="12">
        <f>'Staffing Plan'!DV21</f>
        <v>24592.500000000033</v>
      </c>
      <c r="AO72" s="12">
        <f>'Staffing Plan'!DW21</f>
        <v>24705.000000000033</v>
      </c>
      <c r="AP72" s="12">
        <f>'Staffing Plan'!DX21</f>
        <v>24817.500000000033</v>
      </c>
      <c r="AQ72" s="12">
        <f>'Staffing Plan'!DY21</f>
        <v>24930.000000000036</v>
      </c>
      <c r="AR72" s="12">
        <f>'Staffing Plan'!DZ21</f>
        <v>25042.500000000036</v>
      </c>
      <c r="AS72" s="12">
        <f>'Staffing Plan'!EA21</f>
        <v>25155.000000000036</v>
      </c>
      <c r="AT72" s="12">
        <f>'Staffing Plan'!EB21</f>
        <v>25267.50000000004</v>
      </c>
      <c r="AU72" s="12">
        <f>'Staffing Plan'!EC21</f>
        <v>25380.00000000004</v>
      </c>
      <c r="AV72" s="12">
        <f>'Staffing Plan'!ED21</f>
        <v>25492.50000000004</v>
      </c>
      <c r="AW72" s="12">
        <f>'Staffing Plan'!EE21</f>
        <v>25605.00000000004</v>
      </c>
      <c r="AX72" s="12">
        <f>'Staffing Plan'!EF21</f>
        <v>25717.500000000044</v>
      </c>
      <c r="AY72" s="12">
        <f>'Staffing Plan'!EG21</f>
        <v>25830.000000000044</v>
      </c>
      <c r="AZ72" s="12">
        <f>'Staffing Plan'!EH21</f>
        <v>25942.500000000044</v>
      </c>
      <c r="BA72" s="12">
        <f>'Staffing Plan'!EI21</f>
        <v>26055.000000000044</v>
      </c>
      <c r="BB72" s="12">
        <f>'Staffing Plan'!EJ21</f>
        <v>26167.500000000047</v>
      </c>
      <c r="BC72" s="12">
        <f>'Staffing Plan'!EK21</f>
        <v>26280.000000000047</v>
      </c>
      <c r="BD72" s="12">
        <f>'Staffing Plan'!EL21</f>
        <v>26392.500000000047</v>
      </c>
      <c r="BE72" s="12">
        <f>'Staffing Plan'!EM21</f>
        <v>26505.000000000047</v>
      </c>
      <c r="BF72" s="12">
        <f>'Staffing Plan'!EN21</f>
        <v>26617.500000000051</v>
      </c>
      <c r="BG72" s="12">
        <f>'Staffing Plan'!EO21</f>
        <v>26730.000000000051</v>
      </c>
      <c r="BH72" s="12">
        <f>'Staffing Plan'!EP21</f>
        <v>26842.500000000051</v>
      </c>
      <c r="BI72" s="12">
        <f>'Staffing Plan'!EQ21</f>
        <v>26955.000000000051</v>
      </c>
      <c r="BJ72" s="12">
        <f>'Staffing Plan'!ER21</f>
        <v>27067.500000000055</v>
      </c>
      <c r="BK72" s="12">
        <f>'Staffing Plan'!ES21</f>
        <v>27180.000000000055</v>
      </c>
      <c r="BL72" s="12">
        <f>'Staffing Plan'!ET21</f>
        <v>27292.500000000055</v>
      </c>
      <c r="BM72" s="282">
        <f>'Staffing Plan'!EU21</f>
        <v>27405.000000000055</v>
      </c>
      <c r="BN72" s="282">
        <f>'Staffing Plan'!EV21</f>
        <v>27517.500000000058</v>
      </c>
      <c r="BO72" s="12">
        <f>'Staffing Plan'!EW21</f>
        <v>27630.000000000058</v>
      </c>
      <c r="BP72" s="12">
        <f>'Staffing Plan'!EX21</f>
        <v>27742.500000000058</v>
      </c>
      <c r="BQ72" s="12">
        <f>'Staffing Plan'!EY21</f>
        <v>27855.000000000058</v>
      </c>
      <c r="BR72" s="12">
        <f>'Staffing Plan'!EZ21</f>
        <v>27967.500000000062</v>
      </c>
      <c r="BS72" s="12">
        <f>'Staffing Plan'!FA21</f>
        <v>28080.000000000062</v>
      </c>
      <c r="BT72" s="12">
        <f>'Staffing Plan'!FB21</f>
        <v>28192.500000000062</v>
      </c>
      <c r="BU72" s="12">
        <f>'Staffing Plan'!FC21</f>
        <v>28305.000000000062</v>
      </c>
      <c r="BV72" s="12">
        <f>'Staffing Plan'!FD21</f>
        <v>28417.500000000065</v>
      </c>
      <c r="BW72" s="12">
        <f>'Staffing Plan'!FE21</f>
        <v>28530.000000000065</v>
      </c>
      <c r="BX72" s="12">
        <f>'Staffing Plan'!FF21</f>
        <v>28642.500000000065</v>
      </c>
      <c r="BY72" s="12">
        <f>'Staffing Plan'!FG21</f>
        <v>28755.000000000065</v>
      </c>
      <c r="BZ72" s="12">
        <f>'Staffing Plan'!FH21</f>
        <v>28867.500000000069</v>
      </c>
      <c r="CA72" s="12">
        <f>'Staffing Plan'!FI21</f>
        <v>28980.000000000069</v>
      </c>
      <c r="CB72" s="12">
        <f>'Staffing Plan'!FJ21</f>
        <v>29092.500000000069</v>
      </c>
      <c r="CC72" s="12">
        <f>'Staffing Plan'!FK21</f>
        <v>29205.000000000069</v>
      </c>
      <c r="CD72" s="12">
        <f>'Staffing Plan'!FL21</f>
        <v>29317.500000000073</v>
      </c>
      <c r="CE72" s="12">
        <f>'Staffing Plan'!FM21</f>
        <v>29430.000000000073</v>
      </c>
      <c r="CF72" s="12">
        <f>'Staffing Plan'!FN21</f>
        <v>29542.500000000073</v>
      </c>
      <c r="CG72" s="12"/>
      <c r="CH72" s="12"/>
      <c r="CI72" s="12"/>
      <c r="CJ72" s="12"/>
    </row>
    <row r="73" spans="1:88" s="329" customFormat="1" x14ac:dyDescent="0.15">
      <c r="A73" s="328"/>
      <c r="C73" s="330"/>
      <c r="E73" s="362">
        <f>SUM(E67:E72)</f>
        <v>0</v>
      </c>
      <c r="F73" s="362">
        <f t="shared" ref="F73:BQ73" si="31">SUM(F67:F72)</f>
        <v>0</v>
      </c>
      <c r="G73" s="362">
        <f t="shared" si="31"/>
        <v>0</v>
      </c>
      <c r="H73" s="362">
        <f t="shared" si="31"/>
        <v>0</v>
      </c>
      <c r="I73" s="362">
        <f t="shared" si="31"/>
        <v>154770.00000000003</v>
      </c>
      <c r="J73" s="362">
        <f t="shared" si="31"/>
        <v>155595.00000000003</v>
      </c>
      <c r="K73" s="362">
        <f t="shared" si="31"/>
        <v>156420.00000000003</v>
      </c>
      <c r="L73" s="362">
        <f t="shared" si="31"/>
        <v>157245.00000000003</v>
      </c>
      <c r="M73" s="362">
        <f t="shared" si="31"/>
        <v>158070.00000000006</v>
      </c>
      <c r="N73" s="362">
        <f t="shared" si="31"/>
        <v>158895.00000000006</v>
      </c>
      <c r="O73" s="362">
        <f t="shared" si="31"/>
        <v>159720.00000000006</v>
      </c>
      <c r="P73" s="362">
        <f t="shared" si="31"/>
        <v>160545.00000000006</v>
      </c>
      <c r="Q73" s="362">
        <f t="shared" si="31"/>
        <v>161370.00000000006</v>
      </c>
      <c r="R73" s="362">
        <f t="shared" si="31"/>
        <v>162195.00000000009</v>
      </c>
      <c r="S73" s="362">
        <f t="shared" si="31"/>
        <v>163020.00000000012</v>
      </c>
      <c r="T73" s="362">
        <f t="shared" si="31"/>
        <v>163845.00000000012</v>
      </c>
      <c r="U73" s="362">
        <f t="shared" si="31"/>
        <v>164670.00000000012</v>
      </c>
      <c r="V73" s="362">
        <f t="shared" si="31"/>
        <v>165495.00000000012</v>
      </c>
      <c r="W73" s="362">
        <f t="shared" si="31"/>
        <v>166320.00000000015</v>
      </c>
      <c r="X73" s="362">
        <f t="shared" si="31"/>
        <v>167145.00000000015</v>
      </c>
      <c r="Y73" s="362">
        <f t="shared" si="31"/>
        <v>167970.00000000015</v>
      </c>
      <c r="Z73" s="362">
        <f t="shared" si="31"/>
        <v>168795.00000000015</v>
      </c>
      <c r="AA73" s="362">
        <f t="shared" si="31"/>
        <v>169620.00000000015</v>
      </c>
      <c r="AB73" s="362">
        <f t="shared" si="31"/>
        <v>170445.00000000015</v>
      </c>
      <c r="AC73" s="362">
        <f t="shared" si="31"/>
        <v>171270.0000000002</v>
      </c>
      <c r="AD73" s="362">
        <f t="shared" si="31"/>
        <v>172095.0000000002</v>
      </c>
      <c r="AE73" s="362">
        <f t="shared" si="31"/>
        <v>172920.0000000002</v>
      </c>
      <c r="AF73" s="362">
        <f t="shared" si="31"/>
        <v>173745.0000000002</v>
      </c>
      <c r="AG73" s="362">
        <f t="shared" si="31"/>
        <v>174570.0000000002</v>
      </c>
      <c r="AH73" s="362">
        <f t="shared" si="31"/>
        <v>175395.0000000002</v>
      </c>
      <c r="AI73" s="362">
        <f t="shared" si="31"/>
        <v>176220.00000000023</v>
      </c>
      <c r="AJ73" s="362">
        <f t="shared" si="31"/>
        <v>177045.00000000023</v>
      </c>
      <c r="AK73" s="362">
        <f t="shared" si="31"/>
        <v>177870.00000000023</v>
      </c>
      <c r="AL73" s="362">
        <f t="shared" si="31"/>
        <v>178695.00000000023</v>
      </c>
      <c r="AM73" s="362">
        <f t="shared" si="31"/>
        <v>179520.00000000023</v>
      </c>
      <c r="AN73" s="362">
        <f t="shared" si="31"/>
        <v>180345.00000000023</v>
      </c>
      <c r="AO73" s="362">
        <f t="shared" si="31"/>
        <v>181170.00000000023</v>
      </c>
      <c r="AP73" s="362">
        <f t="shared" si="31"/>
        <v>181995.00000000023</v>
      </c>
      <c r="AQ73" s="362">
        <f t="shared" si="31"/>
        <v>182820.00000000023</v>
      </c>
      <c r="AR73" s="362">
        <f t="shared" si="31"/>
        <v>183645.00000000026</v>
      </c>
      <c r="AS73" s="362">
        <f t="shared" si="31"/>
        <v>184470.00000000029</v>
      </c>
      <c r="AT73" s="362">
        <f t="shared" si="31"/>
        <v>185295.00000000029</v>
      </c>
      <c r="AU73" s="362">
        <f t="shared" si="31"/>
        <v>186120.00000000029</v>
      </c>
      <c r="AV73" s="362">
        <f t="shared" si="31"/>
        <v>186945.00000000029</v>
      </c>
      <c r="AW73" s="362">
        <f t="shared" si="31"/>
        <v>187770.00000000029</v>
      </c>
      <c r="AX73" s="362">
        <f t="shared" si="31"/>
        <v>188595.00000000029</v>
      </c>
      <c r="AY73" s="362">
        <f t="shared" si="31"/>
        <v>189420.00000000029</v>
      </c>
      <c r="AZ73" s="362">
        <f t="shared" si="31"/>
        <v>190245.00000000035</v>
      </c>
      <c r="BA73" s="362">
        <f t="shared" si="31"/>
        <v>191070.00000000035</v>
      </c>
      <c r="BB73" s="362">
        <f t="shared" si="31"/>
        <v>191895.00000000035</v>
      </c>
      <c r="BC73" s="362">
        <f t="shared" si="31"/>
        <v>192720.00000000035</v>
      </c>
      <c r="BD73" s="362">
        <f t="shared" si="31"/>
        <v>193545.00000000035</v>
      </c>
      <c r="BE73" s="362">
        <f t="shared" si="31"/>
        <v>194370.00000000035</v>
      </c>
      <c r="BF73" s="362">
        <f t="shared" si="31"/>
        <v>195195.00000000035</v>
      </c>
      <c r="BG73" s="362">
        <f t="shared" si="31"/>
        <v>196020.00000000038</v>
      </c>
      <c r="BH73" s="362">
        <f t="shared" si="31"/>
        <v>196845.00000000038</v>
      </c>
      <c r="BI73" s="362">
        <f t="shared" si="31"/>
        <v>197670.00000000038</v>
      </c>
      <c r="BJ73" s="362">
        <f t="shared" si="31"/>
        <v>198495.00000000038</v>
      </c>
      <c r="BK73" s="362">
        <f t="shared" si="31"/>
        <v>199320.00000000038</v>
      </c>
      <c r="BL73" s="362">
        <f t="shared" si="31"/>
        <v>200145.00000000041</v>
      </c>
      <c r="BM73" s="362">
        <f t="shared" si="31"/>
        <v>200970.00000000044</v>
      </c>
      <c r="BN73" s="362">
        <f t="shared" si="31"/>
        <v>201795.00000000044</v>
      </c>
      <c r="BO73" s="362">
        <f t="shared" si="31"/>
        <v>202620.00000000044</v>
      </c>
      <c r="BP73" s="362">
        <f t="shared" si="31"/>
        <v>203445.00000000044</v>
      </c>
      <c r="BQ73" s="362">
        <f t="shared" si="31"/>
        <v>204270.00000000044</v>
      </c>
      <c r="BR73" s="362">
        <f t="shared" ref="BR73:CF73" si="32">SUM(BR67:BR72)</f>
        <v>205095.00000000044</v>
      </c>
      <c r="BS73" s="362">
        <f t="shared" si="32"/>
        <v>205920.00000000047</v>
      </c>
      <c r="BT73" s="362">
        <f t="shared" si="32"/>
        <v>206745.00000000047</v>
      </c>
      <c r="BU73" s="362">
        <f t="shared" si="32"/>
        <v>207570.00000000047</v>
      </c>
      <c r="BV73" s="362">
        <f t="shared" si="32"/>
        <v>208395.00000000047</v>
      </c>
      <c r="BW73" s="362">
        <f t="shared" si="32"/>
        <v>209220.00000000047</v>
      </c>
      <c r="BX73" s="362">
        <f t="shared" si="32"/>
        <v>210045.00000000047</v>
      </c>
      <c r="BY73" s="362">
        <f t="shared" si="32"/>
        <v>210870.00000000047</v>
      </c>
      <c r="BZ73" s="362">
        <f t="shared" si="32"/>
        <v>211695.00000000052</v>
      </c>
      <c r="CA73" s="362">
        <f t="shared" si="32"/>
        <v>212520.00000000052</v>
      </c>
      <c r="CB73" s="362">
        <f t="shared" si="32"/>
        <v>213345.00000000052</v>
      </c>
      <c r="CC73" s="362">
        <f t="shared" si="32"/>
        <v>214170.00000000052</v>
      </c>
      <c r="CD73" s="362">
        <f t="shared" si="32"/>
        <v>214995.00000000052</v>
      </c>
      <c r="CE73" s="362">
        <f t="shared" si="32"/>
        <v>215820.00000000052</v>
      </c>
      <c r="CF73" s="362">
        <f t="shared" si="32"/>
        <v>216645.00000000052</v>
      </c>
      <c r="CG73" s="262"/>
      <c r="CH73" s="262"/>
      <c r="CI73" s="262"/>
      <c r="CJ73" s="262"/>
    </row>
    <row r="74" spans="1:88" s="260" customFormat="1" x14ac:dyDescent="0.15">
      <c r="A74" s="3"/>
      <c r="B74" s="5"/>
      <c r="C74" s="6"/>
      <c r="D74" s="273"/>
      <c r="E74" s="259"/>
      <c r="F74" s="259"/>
      <c r="G74" s="259"/>
      <c r="H74" s="259"/>
      <c r="I74" s="259"/>
      <c r="J74" s="259"/>
      <c r="K74" s="259"/>
      <c r="L74" s="259"/>
      <c r="M74" s="259"/>
      <c r="N74" s="259"/>
      <c r="O74" s="259"/>
      <c r="P74" s="259"/>
      <c r="Q74" s="259"/>
      <c r="R74" s="259"/>
      <c r="S74" s="259"/>
      <c r="T74" s="259"/>
      <c r="U74" s="259"/>
      <c r="Y74" s="293"/>
      <c r="Z74" s="293"/>
      <c r="AA74" s="293"/>
      <c r="AB74" s="293"/>
      <c r="AC74" s="293"/>
      <c r="AD74" s="293"/>
      <c r="AE74" s="293"/>
      <c r="AF74" s="293"/>
      <c r="AG74" s="259"/>
      <c r="AH74" s="259"/>
      <c r="AI74" s="259"/>
      <c r="AJ74" s="259"/>
      <c r="AK74" s="259"/>
      <c r="AL74" s="259"/>
      <c r="AM74" s="259"/>
      <c r="AN74" s="259"/>
      <c r="AO74" s="259"/>
      <c r="AP74" s="259"/>
      <c r="AQ74" s="259"/>
      <c r="AR74" s="259"/>
      <c r="AS74" s="259"/>
      <c r="AW74" s="293"/>
      <c r="AX74" s="293"/>
      <c r="AY74" s="293"/>
      <c r="AZ74" s="293"/>
      <c r="BA74" s="293"/>
      <c r="BB74" s="293"/>
      <c r="BC74" s="293"/>
      <c r="BD74" s="293"/>
      <c r="BE74" s="293"/>
      <c r="BF74" s="293"/>
      <c r="BG74" s="293"/>
      <c r="BH74" s="293"/>
      <c r="BI74" s="293"/>
      <c r="BJ74" s="293"/>
      <c r="BK74" s="293"/>
      <c r="BL74" s="293"/>
      <c r="BM74" s="259"/>
      <c r="BN74" s="259"/>
      <c r="BO74" s="259"/>
      <c r="BP74" s="259"/>
      <c r="BQ74" s="259"/>
      <c r="BR74" s="259"/>
      <c r="BS74" s="259"/>
      <c r="BT74" s="259"/>
      <c r="BU74" s="259"/>
      <c r="BV74" s="259"/>
      <c r="BW74" s="259"/>
      <c r="BX74" s="259"/>
      <c r="BY74" s="259"/>
      <c r="CC74" s="293"/>
      <c r="CD74" s="293"/>
      <c r="CE74" s="293"/>
      <c r="CF74" s="293"/>
      <c r="CG74" s="293"/>
      <c r="CH74" s="293"/>
      <c r="CI74" s="293"/>
      <c r="CJ74" s="293"/>
    </row>
    <row r="75" spans="1:88" x14ac:dyDescent="0.15">
      <c r="B75" s="3" t="s">
        <v>424</v>
      </c>
    </row>
    <row r="76" spans="1:88" x14ac:dyDescent="0.15">
      <c r="C76" s="6" t="s">
        <v>1</v>
      </c>
      <c r="D76" s="4" t="s">
        <v>68</v>
      </c>
      <c r="E76" s="12">
        <f t="shared" ref="E76:AJ76" si="33">E73</f>
        <v>0</v>
      </c>
      <c r="F76" s="12">
        <f t="shared" si="33"/>
        <v>0</v>
      </c>
      <c r="G76" s="12">
        <f t="shared" si="33"/>
        <v>0</v>
      </c>
      <c r="H76" s="12">
        <f t="shared" si="33"/>
        <v>0</v>
      </c>
      <c r="I76" s="12">
        <f t="shared" si="33"/>
        <v>154770.00000000003</v>
      </c>
      <c r="J76" s="12">
        <f t="shared" si="33"/>
        <v>155595.00000000003</v>
      </c>
      <c r="K76" s="12">
        <f t="shared" si="33"/>
        <v>156420.00000000003</v>
      </c>
      <c r="L76" s="12">
        <f t="shared" si="33"/>
        <v>157245.00000000003</v>
      </c>
      <c r="M76" s="12">
        <f t="shared" si="33"/>
        <v>158070.00000000006</v>
      </c>
      <c r="N76" s="12">
        <f t="shared" si="33"/>
        <v>158895.00000000006</v>
      </c>
      <c r="O76" s="12">
        <f t="shared" si="33"/>
        <v>159720.00000000006</v>
      </c>
      <c r="P76" s="12">
        <f t="shared" si="33"/>
        <v>160545.00000000006</v>
      </c>
      <c r="Q76" s="12">
        <f t="shared" si="33"/>
        <v>161370.00000000006</v>
      </c>
      <c r="R76" s="12">
        <f t="shared" si="33"/>
        <v>162195.00000000009</v>
      </c>
      <c r="S76" s="12">
        <f t="shared" si="33"/>
        <v>163020.00000000012</v>
      </c>
      <c r="T76" s="12">
        <f t="shared" si="33"/>
        <v>163845.00000000012</v>
      </c>
      <c r="U76" s="12">
        <f t="shared" si="33"/>
        <v>164670.00000000012</v>
      </c>
      <c r="V76" s="12">
        <f t="shared" si="33"/>
        <v>165495.00000000012</v>
      </c>
      <c r="W76" s="12">
        <f t="shared" si="33"/>
        <v>166320.00000000015</v>
      </c>
      <c r="X76" s="12">
        <f t="shared" si="33"/>
        <v>167145.00000000015</v>
      </c>
      <c r="Y76" s="12">
        <f t="shared" si="33"/>
        <v>167970.00000000015</v>
      </c>
      <c r="Z76" s="12">
        <f t="shared" si="33"/>
        <v>168795.00000000015</v>
      </c>
      <c r="AA76" s="12">
        <f t="shared" si="33"/>
        <v>169620.00000000015</v>
      </c>
      <c r="AB76" s="12">
        <f t="shared" si="33"/>
        <v>170445.00000000015</v>
      </c>
      <c r="AC76" s="12">
        <f t="shared" si="33"/>
        <v>171270.0000000002</v>
      </c>
      <c r="AD76" s="12">
        <f t="shared" si="33"/>
        <v>172095.0000000002</v>
      </c>
      <c r="AE76" s="12">
        <f t="shared" si="33"/>
        <v>172920.0000000002</v>
      </c>
      <c r="AF76" s="12">
        <f t="shared" si="33"/>
        <v>173745.0000000002</v>
      </c>
      <c r="AG76" s="12">
        <f t="shared" si="33"/>
        <v>174570.0000000002</v>
      </c>
      <c r="AH76" s="12">
        <f t="shared" si="33"/>
        <v>175395.0000000002</v>
      </c>
      <c r="AI76" s="12">
        <f t="shared" si="33"/>
        <v>176220.00000000023</v>
      </c>
      <c r="AJ76" s="12">
        <f t="shared" si="33"/>
        <v>177045.00000000023</v>
      </c>
      <c r="AK76" s="12">
        <f t="shared" ref="AK76:BP76" si="34">AK73</f>
        <v>177870.00000000023</v>
      </c>
      <c r="AL76" s="12">
        <f t="shared" si="34"/>
        <v>178695.00000000023</v>
      </c>
      <c r="AM76" s="12">
        <f t="shared" si="34"/>
        <v>179520.00000000023</v>
      </c>
      <c r="AN76" s="12">
        <f t="shared" si="34"/>
        <v>180345.00000000023</v>
      </c>
      <c r="AO76" s="12">
        <f t="shared" si="34"/>
        <v>181170.00000000023</v>
      </c>
      <c r="AP76" s="12">
        <f t="shared" si="34"/>
        <v>181995.00000000023</v>
      </c>
      <c r="AQ76" s="12">
        <f t="shared" si="34"/>
        <v>182820.00000000023</v>
      </c>
      <c r="AR76" s="12">
        <f t="shared" si="34"/>
        <v>183645.00000000026</v>
      </c>
      <c r="AS76" s="12">
        <f t="shared" si="34"/>
        <v>184470.00000000029</v>
      </c>
      <c r="AT76" s="12">
        <f t="shared" si="34"/>
        <v>185295.00000000029</v>
      </c>
      <c r="AU76" s="12">
        <f t="shared" si="34"/>
        <v>186120.00000000029</v>
      </c>
      <c r="AV76" s="12">
        <f t="shared" si="34"/>
        <v>186945.00000000029</v>
      </c>
      <c r="AW76" s="12">
        <f t="shared" si="34"/>
        <v>187770.00000000029</v>
      </c>
      <c r="AX76" s="12">
        <f t="shared" si="34"/>
        <v>188595.00000000029</v>
      </c>
      <c r="AY76" s="12">
        <f t="shared" si="34"/>
        <v>189420.00000000029</v>
      </c>
      <c r="AZ76" s="12">
        <f t="shared" si="34"/>
        <v>190245.00000000035</v>
      </c>
      <c r="BA76" s="12">
        <f t="shared" si="34"/>
        <v>191070.00000000035</v>
      </c>
      <c r="BB76" s="12">
        <f t="shared" si="34"/>
        <v>191895.00000000035</v>
      </c>
      <c r="BC76" s="12">
        <f t="shared" si="34"/>
        <v>192720.00000000035</v>
      </c>
      <c r="BD76" s="12">
        <f t="shared" si="34"/>
        <v>193545.00000000035</v>
      </c>
      <c r="BE76" s="12">
        <f t="shared" si="34"/>
        <v>194370.00000000035</v>
      </c>
      <c r="BF76" s="12">
        <f t="shared" si="34"/>
        <v>195195.00000000035</v>
      </c>
      <c r="BG76" s="12">
        <f t="shared" si="34"/>
        <v>196020.00000000038</v>
      </c>
      <c r="BH76" s="12">
        <f t="shared" si="34"/>
        <v>196845.00000000038</v>
      </c>
      <c r="BI76" s="12">
        <f t="shared" si="34"/>
        <v>197670.00000000038</v>
      </c>
      <c r="BJ76" s="12">
        <f t="shared" si="34"/>
        <v>198495.00000000038</v>
      </c>
      <c r="BK76" s="12">
        <f t="shared" si="34"/>
        <v>199320.00000000038</v>
      </c>
      <c r="BL76" s="12">
        <f t="shared" si="34"/>
        <v>200145.00000000041</v>
      </c>
      <c r="BM76" s="12">
        <f t="shared" si="34"/>
        <v>200970.00000000044</v>
      </c>
      <c r="BN76" s="12">
        <f t="shared" si="34"/>
        <v>201795.00000000044</v>
      </c>
      <c r="BO76" s="12">
        <f t="shared" si="34"/>
        <v>202620.00000000044</v>
      </c>
      <c r="BP76" s="12">
        <f t="shared" si="34"/>
        <v>203445.00000000044</v>
      </c>
      <c r="BQ76" s="12">
        <f t="shared" ref="BQ76:CF76" si="35">BQ73</f>
        <v>204270.00000000044</v>
      </c>
      <c r="BR76" s="12">
        <f t="shared" si="35"/>
        <v>205095.00000000044</v>
      </c>
      <c r="BS76" s="12">
        <f t="shared" si="35"/>
        <v>205920.00000000047</v>
      </c>
      <c r="BT76" s="12">
        <f t="shared" si="35"/>
        <v>206745.00000000047</v>
      </c>
      <c r="BU76" s="12">
        <f t="shared" si="35"/>
        <v>207570.00000000047</v>
      </c>
      <c r="BV76" s="12">
        <f t="shared" si="35"/>
        <v>208395.00000000047</v>
      </c>
      <c r="BW76" s="12">
        <f t="shared" si="35"/>
        <v>209220.00000000047</v>
      </c>
      <c r="BX76" s="12">
        <f t="shared" si="35"/>
        <v>210045.00000000047</v>
      </c>
      <c r="BY76" s="12">
        <f t="shared" si="35"/>
        <v>210870.00000000047</v>
      </c>
      <c r="BZ76" s="12">
        <f t="shared" si="35"/>
        <v>211695.00000000052</v>
      </c>
      <c r="CA76" s="12">
        <f t="shared" si="35"/>
        <v>212520.00000000052</v>
      </c>
      <c r="CB76" s="12">
        <f t="shared" si="35"/>
        <v>213345.00000000052</v>
      </c>
      <c r="CC76" s="12">
        <f t="shared" si="35"/>
        <v>214170.00000000052</v>
      </c>
      <c r="CD76" s="12">
        <f t="shared" si="35"/>
        <v>214995.00000000052</v>
      </c>
      <c r="CE76" s="12">
        <f t="shared" si="35"/>
        <v>215820.00000000052</v>
      </c>
      <c r="CF76" s="12">
        <f t="shared" si="35"/>
        <v>216645.00000000052</v>
      </c>
      <c r="CG76" s="12"/>
      <c r="CH76" s="12"/>
      <c r="CI76" s="12"/>
      <c r="CJ76" s="12"/>
    </row>
    <row r="77" spans="1:88" x14ac:dyDescent="0.15">
      <c r="C77" s="6" t="s">
        <v>106</v>
      </c>
      <c r="D77" s="4" t="s">
        <v>68</v>
      </c>
      <c r="E77" s="12">
        <f t="shared" ref="E77:AJ77" si="36">E43</f>
        <v>98520</v>
      </c>
      <c r="F77" s="12">
        <f t="shared" si="36"/>
        <v>99258.900000000009</v>
      </c>
      <c r="G77" s="12">
        <f t="shared" si="36"/>
        <v>100003.34175000001</v>
      </c>
      <c r="H77" s="12">
        <f t="shared" si="36"/>
        <v>100753.36681312502</v>
      </c>
      <c r="I77" s="12">
        <f t="shared" si="36"/>
        <v>101509.01706422344</v>
      </c>
      <c r="J77" s="12">
        <f t="shared" si="36"/>
        <v>102270.33469220511</v>
      </c>
      <c r="K77" s="12">
        <f t="shared" si="36"/>
        <v>103037.36220239667</v>
      </c>
      <c r="L77" s="12">
        <f t="shared" si="36"/>
        <v>103810.14241891465</v>
      </c>
      <c r="M77" s="12">
        <f t="shared" si="36"/>
        <v>104588.71848705651</v>
      </c>
      <c r="N77" s="12">
        <f t="shared" si="36"/>
        <v>105373.13387570945</v>
      </c>
      <c r="O77" s="12">
        <f t="shared" si="36"/>
        <v>106163.43237977728</v>
      </c>
      <c r="P77" s="12">
        <f t="shared" si="36"/>
        <v>106959.65812262561</v>
      </c>
      <c r="Q77" s="12">
        <f t="shared" si="36"/>
        <v>107761.85555854533</v>
      </c>
      <c r="R77" s="12">
        <f t="shared" si="36"/>
        <v>108570.06947523444</v>
      </c>
      <c r="S77" s="12">
        <f t="shared" si="36"/>
        <v>109384.34499629871</v>
      </c>
      <c r="T77" s="12">
        <f t="shared" si="36"/>
        <v>110204.72758377095</v>
      </c>
      <c r="U77" s="12">
        <f t="shared" si="36"/>
        <v>111031.26304064925</v>
      </c>
      <c r="V77" s="12">
        <f t="shared" si="36"/>
        <v>111863.99751345412</v>
      </c>
      <c r="W77" s="12">
        <f t="shared" si="36"/>
        <v>112702.97749480503</v>
      </c>
      <c r="X77" s="12">
        <f t="shared" si="36"/>
        <v>113548.24982601606</v>
      </c>
      <c r="Y77" s="12">
        <f t="shared" si="36"/>
        <v>415605</v>
      </c>
      <c r="Z77" s="12">
        <f t="shared" si="36"/>
        <v>415605</v>
      </c>
      <c r="AA77" s="12">
        <f t="shared" si="36"/>
        <v>415605</v>
      </c>
      <c r="AB77" s="12">
        <f t="shared" si="36"/>
        <v>415605</v>
      </c>
      <c r="AC77" s="12">
        <f t="shared" si="36"/>
        <v>415605</v>
      </c>
      <c r="AD77" s="12">
        <f t="shared" si="36"/>
        <v>415605</v>
      </c>
      <c r="AE77" s="12">
        <f t="shared" si="36"/>
        <v>415605</v>
      </c>
      <c r="AF77" s="12">
        <f t="shared" si="36"/>
        <v>415605</v>
      </c>
      <c r="AG77" s="12">
        <f t="shared" si="36"/>
        <v>121446.7613709835</v>
      </c>
      <c r="AH77" s="12">
        <f t="shared" si="36"/>
        <v>122357.61208126589</v>
      </c>
      <c r="AI77" s="12">
        <f t="shared" si="36"/>
        <v>123275.29417187537</v>
      </c>
      <c r="AJ77" s="12">
        <f t="shared" si="36"/>
        <v>124199.85887816442</v>
      </c>
      <c r="AK77" s="12">
        <f t="shared" ref="AK77:BP77" si="37">AK43</f>
        <v>125131.35781975067</v>
      </c>
      <c r="AL77" s="12">
        <f t="shared" si="37"/>
        <v>126069.84300339883</v>
      </c>
      <c r="AM77" s="12">
        <f t="shared" si="37"/>
        <v>127015.36682592433</v>
      </c>
      <c r="AN77" s="12">
        <f t="shared" si="37"/>
        <v>127967.9820771188</v>
      </c>
      <c r="AO77" s="12">
        <f t="shared" si="37"/>
        <v>128927.74194269718</v>
      </c>
      <c r="AP77" s="12">
        <f t="shared" si="37"/>
        <v>129894.7000072674</v>
      </c>
      <c r="AQ77" s="12">
        <f t="shared" si="37"/>
        <v>130868.91025732194</v>
      </c>
      <c r="AR77" s="12">
        <f t="shared" si="37"/>
        <v>131850.42708425183</v>
      </c>
      <c r="AS77" s="12">
        <f t="shared" si="37"/>
        <v>132839.30528738376</v>
      </c>
      <c r="AT77" s="12">
        <f t="shared" si="37"/>
        <v>133835.60007703913</v>
      </c>
      <c r="AU77" s="12">
        <f t="shared" si="37"/>
        <v>134839.36707761692</v>
      </c>
      <c r="AV77" s="12">
        <f t="shared" si="37"/>
        <v>135850.66233069904</v>
      </c>
      <c r="AW77" s="12">
        <f t="shared" si="37"/>
        <v>415605</v>
      </c>
      <c r="AX77" s="12">
        <f t="shared" si="37"/>
        <v>415605</v>
      </c>
      <c r="AY77" s="12">
        <f t="shared" si="37"/>
        <v>415605</v>
      </c>
      <c r="AZ77" s="12">
        <f t="shared" si="37"/>
        <v>415605</v>
      </c>
      <c r="BA77" s="12">
        <f t="shared" si="37"/>
        <v>415605</v>
      </c>
      <c r="BB77" s="12">
        <f t="shared" si="37"/>
        <v>415605</v>
      </c>
      <c r="BC77" s="12">
        <f t="shared" si="37"/>
        <v>415605</v>
      </c>
      <c r="BD77" s="12">
        <f t="shared" si="37"/>
        <v>415605</v>
      </c>
      <c r="BE77" s="12">
        <f t="shared" si="37"/>
        <v>415605</v>
      </c>
      <c r="BF77" s="12">
        <f t="shared" si="37"/>
        <v>415605</v>
      </c>
      <c r="BG77" s="12">
        <f t="shared" si="37"/>
        <v>415605</v>
      </c>
      <c r="BH77" s="12">
        <f t="shared" si="37"/>
        <v>415605</v>
      </c>
      <c r="BI77" s="12">
        <f t="shared" si="37"/>
        <v>415605</v>
      </c>
      <c r="BJ77" s="12">
        <f t="shared" si="37"/>
        <v>415605</v>
      </c>
      <c r="BK77" s="12">
        <f t="shared" si="37"/>
        <v>415605</v>
      </c>
      <c r="BL77" s="12">
        <f t="shared" si="37"/>
        <v>415605</v>
      </c>
      <c r="BM77" s="12">
        <f t="shared" si="37"/>
        <v>154250.89477428352</v>
      </c>
      <c r="BN77" s="12">
        <f t="shared" si="37"/>
        <v>155407.77648509064</v>
      </c>
      <c r="BO77" s="12">
        <f t="shared" si="37"/>
        <v>156573.33480872889</v>
      </c>
      <c r="BP77" s="12">
        <f t="shared" si="37"/>
        <v>157747.63481979433</v>
      </c>
      <c r="BQ77" s="12">
        <f t="shared" ref="BQ77:CF77" si="38">BQ43</f>
        <v>158930.74208094279</v>
      </c>
      <c r="BR77" s="12">
        <f t="shared" si="38"/>
        <v>160122.7226465499</v>
      </c>
      <c r="BS77" s="12">
        <f t="shared" si="38"/>
        <v>161323.643066399</v>
      </c>
      <c r="BT77" s="12">
        <f t="shared" si="38"/>
        <v>162533.57038939701</v>
      </c>
      <c r="BU77" s="12">
        <f t="shared" si="38"/>
        <v>163752.57216731753</v>
      </c>
      <c r="BV77" s="12">
        <f t="shared" si="38"/>
        <v>164980.71645857239</v>
      </c>
      <c r="BW77" s="12">
        <f t="shared" si="38"/>
        <v>166218.07183201169</v>
      </c>
      <c r="BX77" s="12">
        <f t="shared" si="38"/>
        <v>167464.70737075177</v>
      </c>
      <c r="BY77" s="12">
        <f t="shared" si="38"/>
        <v>168720.69267603246</v>
      </c>
      <c r="BZ77" s="12">
        <f t="shared" si="38"/>
        <v>169986.09787110268</v>
      </c>
      <c r="CA77" s="12">
        <f t="shared" si="38"/>
        <v>171260.99360513594</v>
      </c>
      <c r="CB77" s="12">
        <f t="shared" si="38"/>
        <v>172545.4510571745</v>
      </c>
      <c r="CC77" s="12">
        <f t="shared" si="38"/>
        <v>415605</v>
      </c>
      <c r="CD77" s="12">
        <f t="shared" si="38"/>
        <v>415605</v>
      </c>
      <c r="CE77" s="12">
        <f t="shared" si="38"/>
        <v>415605</v>
      </c>
      <c r="CF77" s="12">
        <f t="shared" si="38"/>
        <v>415605</v>
      </c>
      <c r="CG77" s="12"/>
      <c r="CH77" s="12"/>
      <c r="CI77" s="12"/>
      <c r="CJ77" s="12"/>
    </row>
    <row r="78" spans="1:88" s="8" customFormat="1" x14ac:dyDescent="0.15">
      <c r="A78" s="3"/>
      <c r="B78" s="6"/>
      <c r="C78" s="6" t="s">
        <v>23</v>
      </c>
      <c r="D78" s="270" t="s">
        <v>45</v>
      </c>
      <c r="E78" s="321">
        <v>15000</v>
      </c>
      <c r="F78" s="321">
        <f>E78*1.0075</f>
        <v>15112.500000000002</v>
      </c>
      <c r="G78" s="321">
        <f t="shared" ref="G78:BR78" si="39">F78*1.0075</f>
        <v>15225.843750000004</v>
      </c>
      <c r="H78" s="321">
        <f t="shared" si="39"/>
        <v>15340.037578125004</v>
      </c>
      <c r="I78" s="321">
        <f t="shared" si="39"/>
        <v>15455.087859960942</v>
      </c>
      <c r="J78" s="321">
        <f t="shared" si="39"/>
        <v>15571.001018910651</v>
      </c>
      <c r="K78" s="321">
        <f t="shared" si="39"/>
        <v>15687.783526552481</v>
      </c>
      <c r="L78" s="321">
        <f t="shared" si="39"/>
        <v>15805.441903001625</v>
      </c>
      <c r="M78" s="321">
        <f t="shared" si="39"/>
        <v>15923.982717274139</v>
      </c>
      <c r="N78" s="321">
        <f t="shared" si="39"/>
        <v>16043.412587653696</v>
      </c>
      <c r="O78" s="321">
        <f t="shared" si="39"/>
        <v>16163.738182061101</v>
      </c>
      <c r="P78" s="321">
        <f t="shared" si="39"/>
        <v>16284.96621842656</v>
      </c>
      <c r="Q78" s="321">
        <f t="shared" si="39"/>
        <v>16407.10346506476</v>
      </c>
      <c r="R78" s="321">
        <f t="shared" si="39"/>
        <v>16530.156741052746</v>
      </c>
      <c r="S78" s="321">
        <f t="shared" si="39"/>
        <v>16654.132916610644</v>
      </c>
      <c r="T78" s="321">
        <f t="shared" si="39"/>
        <v>16779.038913485227</v>
      </c>
      <c r="U78" s="321">
        <f t="shared" si="39"/>
        <v>16904.881705336367</v>
      </c>
      <c r="V78" s="321">
        <f t="shared" si="39"/>
        <v>17031.668318126391</v>
      </c>
      <c r="W78" s="321">
        <f t="shared" si="39"/>
        <v>17159.40583051234</v>
      </c>
      <c r="X78" s="321">
        <f t="shared" si="39"/>
        <v>17288.101374241185</v>
      </c>
      <c r="Y78" s="321">
        <f t="shared" si="39"/>
        <v>17417.762134547997</v>
      </c>
      <c r="Z78" s="321">
        <f t="shared" si="39"/>
        <v>17548.395350557108</v>
      </c>
      <c r="AA78" s="321">
        <f t="shared" si="39"/>
        <v>17680.008315686286</v>
      </c>
      <c r="AB78" s="321">
        <f t="shared" si="39"/>
        <v>17812.608378053934</v>
      </c>
      <c r="AC78" s="321">
        <f t="shared" si="39"/>
        <v>17946.20294088934</v>
      </c>
      <c r="AD78" s="321">
        <f t="shared" si="39"/>
        <v>18080.799462946012</v>
      </c>
      <c r="AE78" s="321">
        <f t="shared" si="39"/>
        <v>18216.405458918107</v>
      </c>
      <c r="AF78" s="321">
        <f t="shared" si="39"/>
        <v>18353.028499859993</v>
      </c>
      <c r="AG78" s="321">
        <f t="shared" si="39"/>
        <v>18490.676213608946</v>
      </c>
      <c r="AH78" s="321">
        <f t="shared" si="39"/>
        <v>18629.356285211015</v>
      </c>
      <c r="AI78" s="321">
        <f t="shared" si="39"/>
        <v>18769.0764573501</v>
      </c>
      <c r="AJ78" s="321">
        <f t="shared" si="39"/>
        <v>18909.844530780229</v>
      </c>
      <c r="AK78" s="321">
        <f t="shared" si="39"/>
        <v>19051.668364761081</v>
      </c>
      <c r="AL78" s="321">
        <f t="shared" si="39"/>
        <v>19194.55587749679</v>
      </c>
      <c r="AM78" s="321">
        <f t="shared" si="39"/>
        <v>19338.515046578017</v>
      </c>
      <c r="AN78" s="321">
        <f t="shared" si="39"/>
        <v>19483.553909427352</v>
      </c>
      <c r="AO78" s="321">
        <f t="shared" si="39"/>
        <v>19629.680563748057</v>
      </c>
      <c r="AP78" s="321">
        <f t="shared" si="39"/>
        <v>19776.903167976168</v>
      </c>
      <c r="AQ78" s="321">
        <f t="shared" si="39"/>
        <v>19925.22994173599</v>
      </c>
      <c r="AR78" s="321">
        <f t="shared" si="39"/>
        <v>20074.669166299012</v>
      </c>
      <c r="AS78" s="321">
        <f t="shared" si="39"/>
        <v>20225.229185046257</v>
      </c>
      <c r="AT78" s="321">
        <f t="shared" si="39"/>
        <v>20376.918403934105</v>
      </c>
      <c r="AU78" s="321">
        <f t="shared" si="39"/>
        <v>20529.745291963613</v>
      </c>
      <c r="AV78" s="321">
        <f t="shared" si="39"/>
        <v>20683.71838165334</v>
      </c>
      <c r="AW78" s="321">
        <f t="shared" si="39"/>
        <v>20838.84626951574</v>
      </c>
      <c r="AX78" s="321">
        <f t="shared" si="39"/>
        <v>20995.137616537108</v>
      </c>
      <c r="AY78" s="321">
        <f t="shared" si="39"/>
        <v>21152.601148661139</v>
      </c>
      <c r="AZ78" s="321">
        <f t="shared" si="39"/>
        <v>21311.2456572761</v>
      </c>
      <c r="BA78" s="321">
        <f t="shared" si="39"/>
        <v>21471.079999705671</v>
      </c>
      <c r="BB78" s="321">
        <f t="shared" si="39"/>
        <v>21632.113099703463</v>
      </c>
      <c r="BC78" s="321">
        <f t="shared" si="39"/>
        <v>21794.35394795124</v>
      </c>
      <c r="BD78" s="321">
        <f t="shared" si="39"/>
        <v>21957.811602560876</v>
      </c>
      <c r="BE78" s="321">
        <f t="shared" si="39"/>
        <v>22122.495189580084</v>
      </c>
      <c r="BF78" s="321">
        <f t="shared" si="39"/>
        <v>22288.413903501936</v>
      </c>
      <c r="BG78" s="321">
        <f t="shared" si="39"/>
        <v>22455.577007778204</v>
      </c>
      <c r="BH78" s="321">
        <f t="shared" si="39"/>
        <v>22623.993835336543</v>
      </c>
      <c r="BI78" s="321">
        <f t="shared" si="39"/>
        <v>22793.673789101569</v>
      </c>
      <c r="BJ78" s="321">
        <f t="shared" si="39"/>
        <v>22964.626342519834</v>
      </c>
      <c r="BK78" s="321">
        <f t="shared" si="39"/>
        <v>23136.861040088734</v>
      </c>
      <c r="BL78" s="321">
        <f t="shared" si="39"/>
        <v>23310.387497889402</v>
      </c>
      <c r="BM78" s="321">
        <f t="shared" si="39"/>
        <v>23485.215404123574</v>
      </c>
      <c r="BN78" s="321">
        <f t="shared" si="39"/>
        <v>23661.354519654502</v>
      </c>
      <c r="BO78" s="321">
        <f t="shared" si="39"/>
        <v>23838.814678551913</v>
      </c>
      <c r="BP78" s="321">
        <f t="shared" si="39"/>
        <v>24017.605788641053</v>
      </c>
      <c r="BQ78" s="321">
        <f t="shared" si="39"/>
        <v>24197.737832055864</v>
      </c>
      <c r="BR78" s="321">
        <f t="shared" si="39"/>
        <v>24379.220865796284</v>
      </c>
      <c r="BS78" s="321">
        <f t="shared" ref="BS78:CF78" si="40">BR78*1.0075</f>
        <v>24562.065022289757</v>
      </c>
      <c r="BT78" s="321">
        <f t="shared" si="40"/>
        <v>24746.28050995693</v>
      </c>
      <c r="BU78" s="321">
        <f t="shared" si="40"/>
        <v>24931.877613781609</v>
      </c>
      <c r="BV78" s="321">
        <f t="shared" si="40"/>
        <v>25118.866695884972</v>
      </c>
      <c r="BW78" s="321">
        <f t="shared" si="40"/>
        <v>25307.258196104111</v>
      </c>
      <c r="BX78" s="321">
        <f t="shared" si="40"/>
        <v>25497.062632574893</v>
      </c>
      <c r="BY78" s="321">
        <f t="shared" si="40"/>
        <v>25688.290602319204</v>
      </c>
      <c r="BZ78" s="321">
        <f t="shared" si="40"/>
        <v>25880.9527818366</v>
      </c>
      <c r="CA78" s="321">
        <f t="shared" si="40"/>
        <v>26075.059927700375</v>
      </c>
      <c r="CB78" s="321">
        <f t="shared" si="40"/>
        <v>26270.62287715813</v>
      </c>
      <c r="CC78" s="321">
        <f t="shared" si="40"/>
        <v>26467.652548736816</v>
      </c>
      <c r="CD78" s="321">
        <f t="shared" si="40"/>
        <v>26666.159942852344</v>
      </c>
      <c r="CE78" s="321">
        <f t="shared" si="40"/>
        <v>26866.156142423737</v>
      </c>
      <c r="CF78" s="321">
        <f t="shared" si="40"/>
        <v>27067.652313491915</v>
      </c>
      <c r="CG78" s="338"/>
      <c r="CH78" s="338"/>
      <c r="CI78" s="338"/>
      <c r="CJ78" s="338"/>
    </row>
    <row r="79" spans="1:88" s="329" customFormat="1" x14ac:dyDescent="0.15">
      <c r="A79" s="328"/>
      <c r="B79" s="330"/>
      <c r="C79" s="330" t="s">
        <v>247</v>
      </c>
      <c r="D79" s="355" t="s">
        <v>68</v>
      </c>
      <c r="E79" s="321">
        <f t="shared" ref="E79:AJ79" si="41">+E54</f>
        <v>10300</v>
      </c>
      <c r="F79" s="321">
        <f t="shared" si="41"/>
        <v>10367.5</v>
      </c>
      <c r="G79" s="321">
        <f t="shared" si="41"/>
        <v>20237.957499999997</v>
      </c>
      <c r="H79" s="321">
        <f t="shared" si="41"/>
        <v>20379.894437500003</v>
      </c>
      <c r="I79" s="321">
        <f t="shared" si="41"/>
        <v>20522.846663312506</v>
      </c>
      <c r="J79" s="321">
        <f t="shared" si="41"/>
        <v>20666.821545906252</v>
      </c>
      <c r="K79" s="321">
        <f t="shared" si="41"/>
        <v>20811.826507782556</v>
      </c>
      <c r="L79" s="321">
        <f t="shared" si="41"/>
        <v>20957.869025874334</v>
      </c>
      <c r="M79" s="321">
        <f t="shared" si="41"/>
        <v>21104.956631948215</v>
      </c>
      <c r="N79" s="321">
        <f t="shared" si="41"/>
        <v>21253.096913009555</v>
      </c>
      <c r="O79" s="321">
        <f t="shared" si="41"/>
        <v>21402.297511710465</v>
      </c>
      <c r="P79" s="321">
        <f t="shared" si="41"/>
        <v>21552.566126760896</v>
      </c>
      <c r="Q79" s="321">
        <f t="shared" si="41"/>
        <v>21703.910513342769</v>
      </c>
      <c r="R79" s="321">
        <f t="shared" si="41"/>
        <v>21856.338483527161</v>
      </c>
      <c r="S79" s="321">
        <f t="shared" si="41"/>
        <v>22009.857906694611</v>
      </c>
      <c r="T79" s="321">
        <f t="shared" si="41"/>
        <v>22164.476709958519</v>
      </c>
      <c r="U79" s="321">
        <f t="shared" si="41"/>
        <v>22320.202878591721</v>
      </c>
      <c r="V79" s="321">
        <f t="shared" si="41"/>
        <v>22477.04445645622</v>
      </c>
      <c r="W79" s="321">
        <f t="shared" si="41"/>
        <v>22635.009546436075</v>
      </c>
      <c r="X79" s="321">
        <f t="shared" si="41"/>
        <v>22794.106310873558</v>
      </c>
      <c r="Y79" s="321">
        <f t="shared" si="41"/>
        <v>22954.342972008526</v>
      </c>
      <c r="Z79" s="321">
        <f t="shared" si="41"/>
        <v>23115.727812421021</v>
      </c>
      <c r="AA79" s="321">
        <f t="shared" si="41"/>
        <v>23278.26917547722</v>
      </c>
      <c r="AB79" s="321">
        <f t="shared" si="41"/>
        <v>23441.975465778658</v>
      </c>
      <c r="AC79" s="321">
        <f t="shared" si="41"/>
        <v>23606.855149614781</v>
      </c>
      <c r="AD79" s="321">
        <f t="shared" si="41"/>
        <v>23772.91675541889</v>
      </c>
      <c r="AE79" s="321">
        <f t="shared" si="41"/>
        <v>23940.168874227442</v>
      </c>
      <c r="AF79" s="321">
        <f t="shared" si="41"/>
        <v>24108.620160142771</v>
      </c>
      <c r="AG79" s="321">
        <f t="shared" si="41"/>
        <v>24278.279330799254</v>
      </c>
      <c r="AH79" s="321">
        <f t="shared" si="41"/>
        <v>24449.155167832945</v>
      </c>
      <c r="AI79" s="321">
        <f t="shared" si="41"/>
        <v>24621.25651735465</v>
      </c>
      <c r="AJ79" s="321">
        <f t="shared" si="41"/>
        <v>24794.592290426579</v>
      </c>
      <c r="AK79" s="321">
        <f t="shared" ref="AK79:BP79" si="42">+AK54</f>
        <v>24969.171463542509</v>
      </c>
      <c r="AL79" s="321">
        <f t="shared" si="42"/>
        <v>25145.003079111495</v>
      </c>
      <c r="AM79" s="321">
        <f t="shared" si="42"/>
        <v>25322.096245945209</v>
      </c>
      <c r="AN79" s="321">
        <f t="shared" si="42"/>
        <v>25500.460139748884</v>
      </c>
      <c r="AO79" s="321">
        <f t="shared" si="42"/>
        <v>25680.104003615874</v>
      </c>
      <c r="AP79" s="321">
        <f t="shared" si="42"/>
        <v>25861.037148525967</v>
      </c>
      <c r="AQ79" s="321">
        <f t="shared" si="42"/>
        <v>26043.268953847302</v>
      </c>
      <c r="AR79" s="321">
        <f t="shared" si="42"/>
        <v>26226.808867842075</v>
      </c>
      <c r="AS79" s="321">
        <f t="shared" si="42"/>
        <v>26411.666408176017</v>
      </c>
      <c r="AT79" s="321">
        <f t="shared" si="42"/>
        <v>26597.851162431598</v>
      </c>
      <c r="AU79" s="321">
        <f t="shared" si="42"/>
        <v>26785.372788625064</v>
      </c>
      <c r="AV79" s="321">
        <f t="shared" si="42"/>
        <v>26974.241015727352</v>
      </c>
      <c r="AW79" s="321">
        <f t="shared" si="42"/>
        <v>27164.465644188847</v>
      </c>
      <c r="AX79" s="321">
        <f t="shared" si="42"/>
        <v>27356.056546468022</v>
      </c>
      <c r="AY79" s="321">
        <f t="shared" si="42"/>
        <v>27549.023667564023</v>
      </c>
      <c r="AZ79" s="321">
        <f t="shared" si="42"/>
        <v>27743.37702555324</v>
      </c>
      <c r="BA79" s="321">
        <f t="shared" si="42"/>
        <v>27939.126712129786</v>
      </c>
      <c r="BB79" s="321">
        <f t="shared" si="42"/>
        <v>28136.282893150081</v>
      </c>
      <c r="BC79" s="321">
        <f t="shared" si="42"/>
        <v>28334.855809181427</v>
      </c>
      <c r="BD79" s="321">
        <f t="shared" si="42"/>
        <v>28534.855776054665</v>
      </c>
      <c r="BE79" s="321">
        <f t="shared" si="42"/>
        <v>28736.293185420978</v>
      </c>
      <c r="BF79" s="321">
        <f t="shared" si="42"/>
        <v>28939.178505312771</v>
      </c>
      <c r="BG79" s="321">
        <f t="shared" si="42"/>
        <v>29143.522280708752</v>
      </c>
      <c r="BH79" s="321">
        <f t="shared" si="42"/>
        <v>29349.335134103243</v>
      </c>
      <c r="BI79" s="321">
        <f t="shared" si="42"/>
        <v>29556.627766079626</v>
      </c>
      <c r="BJ79" s="321">
        <f t="shared" si="42"/>
        <v>29765.410955888197</v>
      </c>
      <c r="BK79" s="321">
        <f t="shared" si="42"/>
        <v>29975.695562028141</v>
      </c>
      <c r="BL79" s="321">
        <f t="shared" si="42"/>
        <v>30187.492522833985</v>
      </c>
      <c r="BM79" s="321">
        <f t="shared" si="42"/>
        <v>30400.812857066332</v>
      </c>
      <c r="BN79" s="321">
        <f t="shared" si="42"/>
        <v>30615.667664506975</v>
      </c>
      <c r="BO79" s="321">
        <f t="shared" si="42"/>
        <v>30832.068126558483</v>
      </c>
      <c r="BP79" s="321">
        <f t="shared" si="42"/>
        <v>31050.025506848218</v>
      </c>
      <c r="BQ79" s="321">
        <f t="shared" ref="BQ79:CF79" si="43">+BQ54</f>
        <v>31269.551151836833</v>
      </c>
      <c r="BR79" s="321">
        <f t="shared" si="43"/>
        <v>31490.656491431295</v>
      </c>
      <c r="BS79" s="321">
        <f t="shared" si="43"/>
        <v>31713.353039602491</v>
      </c>
      <c r="BT79" s="321">
        <f t="shared" si="43"/>
        <v>31937.652395007401</v>
      </c>
      <c r="BU79" s="321">
        <f t="shared" si="43"/>
        <v>32163.566241615888</v>
      </c>
      <c r="BV79" s="321">
        <f t="shared" si="43"/>
        <v>32391.106349342168</v>
      </c>
      <c r="BW79" s="321">
        <f t="shared" si="43"/>
        <v>32620.284574680965</v>
      </c>
      <c r="BX79" s="321">
        <f t="shared" si="43"/>
        <v>32851.112861348396</v>
      </c>
      <c r="BY79" s="321">
        <f t="shared" si="43"/>
        <v>33083.60324092763</v>
      </c>
      <c r="BZ79" s="321">
        <f t="shared" si="43"/>
        <v>33317.76783351929</v>
      </c>
      <c r="CA79" s="321">
        <f t="shared" si="43"/>
        <v>33553.618848396814</v>
      </c>
      <c r="CB79" s="321">
        <f t="shared" si="43"/>
        <v>33791.16858466655</v>
      </c>
      <c r="CC79" s="321">
        <f t="shared" si="43"/>
        <v>34030.429431932847</v>
      </c>
      <c r="CD79" s="321">
        <f t="shared" si="43"/>
        <v>34271.413870968041</v>
      </c>
      <c r="CE79" s="321">
        <f t="shared" si="43"/>
        <v>34514.13447438748</v>
      </c>
      <c r="CF79" s="321">
        <f t="shared" si="43"/>
        <v>34758.603907329503</v>
      </c>
      <c r="CG79" s="321"/>
      <c r="CH79" s="321"/>
      <c r="CI79" s="321"/>
      <c r="CJ79" s="321"/>
    </row>
    <row r="80" spans="1:88" s="329" customFormat="1" x14ac:dyDescent="0.15">
      <c r="A80" s="328"/>
      <c r="B80" s="330"/>
      <c r="C80" s="330" t="s">
        <v>107</v>
      </c>
      <c r="D80" s="355"/>
      <c r="E80" s="363">
        <f t="shared" ref="E80:AJ80" si="44">SUM(E76:E79)</f>
        <v>123820</v>
      </c>
      <c r="F80" s="363">
        <f t="shared" si="44"/>
        <v>124738.90000000001</v>
      </c>
      <c r="G80" s="363">
        <f t="shared" si="44"/>
        <v>135467.14300000001</v>
      </c>
      <c r="H80" s="363">
        <f t="shared" si="44"/>
        <v>136473.29882875003</v>
      </c>
      <c r="I80" s="363">
        <f t="shared" si="44"/>
        <v>292256.95158749691</v>
      </c>
      <c r="J80" s="363">
        <f t="shared" si="44"/>
        <v>294103.15725702205</v>
      </c>
      <c r="K80" s="363">
        <f t="shared" si="44"/>
        <v>295956.97223673173</v>
      </c>
      <c r="L80" s="363">
        <f t="shared" si="44"/>
        <v>297818.45334779064</v>
      </c>
      <c r="M80" s="363">
        <f t="shared" si="44"/>
        <v>299687.65783627896</v>
      </c>
      <c r="N80" s="363">
        <f t="shared" si="44"/>
        <v>301564.6433763727</v>
      </c>
      <c r="O80" s="363">
        <f t="shared" si="44"/>
        <v>303449.46807354887</v>
      </c>
      <c r="P80" s="363">
        <f t="shared" si="44"/>
        <v>305342.19046781311</v>
      </c>
      <c r="Q80" s="363">
        <f t="shared" si="44"/>
        <v>307242.86953695293</v>
      </c>
      <c r="R80" s="363">
        <f t="shared" si="44"/>
        <v>309151.56469981448</v>
      </c>
      <c r="S80" s="363">
        <f t="shared" si="44"/>
        <v>311068.33581960411</v>
      </c>
      <c r="T80" s="363">
        <f t="shared" si="44"/>
        <v>312993.24320721481</v>
      </c>
      <c r="U80" s="363">
        <f t="shared" si="44"/>
        <v>314926.34762457747</v>
      </c>
      <c r="V80" s="363">
        <f t="shared" si="44"/>
        <v>316867.71028803685</v>
      </c>
      <c r="W80" s="363">
        <f t="shared" si="44"/>
        <v>318817.3928717536</v>
      </c>
      <c r="X80" s="363">
        <f t="shared" si="44"/>
        <v>320775.45751113095</v>
      </c>
      <c r="Y80" s="363">
        <f t="shared" si="44"/>
        <v>623947.10510655667</v>
      </c>
      <c r="Z80" s="363">
        <f t="shared" si="44"/>
        <v>625064.12316297821</v>
      </c>
      <c r="AA80" s="363">
        <f t="shared" si="44"/>
        <v>626183.27749116358</v>
      </c>
      <c r="AB80" s="363">
        <f t="shared" si="44"/>
        <v>627304.58384383272</v>
      </c>
      <c r="AC80" s="363">
        <f t="shared" si="44"/>
        <v>628428.05809050426</v>
      </c>
      <c r="AD80" s="363">
        <f t="shared" si="44"/>
        <v>629553.71621836512</v>
      </c>
      <c r="AE80" s="363">
        <f t="shared" si="44"/>
        <v>630681.57433314575</v>
      </c>
      <c r="AF80" s="363">
        <f t="shared" si="44"/>
        <v>631811.64866000297</v>
      </c>
      <c r="AG80" s="363">
        <f t="shared" si="44"/>
        <v>338785.71691539185</v>
      </c>
      <c r="AH80" s="363">
        <f t="shared" si="44"/>
        <v>340831.12353431009</v>
      </c>
      <c r="AI80" s="363">
        <f t="shared" si="44"/>
        <v>342885.62714658031</v>
      </c>
      <c r="AJ80" s="363">
        <f t="shared" si="44"/>
        <v>344949.29569937149</v>
      </c>
      <c r="AK80" s="363">
        <f t="shared" ref="AK80:BP80" si="45">SUM(AK76:AK79)</f>
        <v>347022.19764805451</v>
      </c>
      <c r="AL80" s="363">
        <f t="shared" si="45"/>
        <v>349104.40196000738</v>
      </c>
      <c r="AM80" s="363">
        <f t="shared" si="45"/>
        <v>351195.97811844776</v>
      </c>
      <c r="AN80" s="363">
        <f t="shared" si="45"/>
        <v>353296.9961262953</v>
      </c>
      <c r="AO80" s="363">
        <f t="shared" si="45"/>
        <v>355407.52651006135</v>
      </c>
      <c r="AP80" s="363">
        <f t="shared" si="45"/>
        <v>357527.64032376977</v>
      </c>
      <c r="AQ80" s="363">
        <f t="shared" si="45"/>
        <v>359657.40915290546</v>
      </c>
      <c r="AR80" s="363">
        <f t="shared" si="45"/>
        <v>361796.90511839319</v>
      </c>
      <c r="AS80" s="363">
        <f t="shared" si="45"/>
        <v>363946.20088060637</v>
      </c>
      <c r="AT80" s="363">
        <f t="shared" si="45"/>
        <v>366105.36964340514</v>
      </c>
      <c r="AU80" s="363">
        <f t="shared" si="45"/>
        <v>368274.48515820591</v>
      </c>
      <c r="AV80" s="363">
        <f t="shared" si="45"/>
        <v>370453.62172808003</v>
      </c>
      <c r="AW80" s="363">
        <f t="shared" si="45"/>
        <v>651378.31191370473</v>
      </c>
      <c r="AX80" s="363">
        <f t="shared" si="45"/>
        <v>652551.19416300545</v>
      </c>
      <c r="AY80" s="363">
        <f t="shared" si="45"/>
        <v>653726.62481622538</v>
      </c>
      <c r="AZ80" s="363">
        <f t="shared" si="45"/>
        <v>654904.62268282974</v>
      </c>
      <c r="BA80" s="363">
        <f t="shared" si="45"/>
        <v>656085.20671183581</v>
      </c>
      <c r="BB80" s="363">
        <f t="shared" si="45"/>
        <v>657268.39599285391</v>
      </c>
      <c r="BC80" s="363">
        <f t="shared" si="45"/>
        <v>658454.20975713304</v>
      </c>
      <c r="BD80" s="363">
        <f t="shared" si="45"/>
        <v>659642.66737861594</v>
      </c>
      <c r="BE80" s="363">
        <f t="shared" si="45"/>
        <v>660833.78837500152</v>
      </c>
      <c r="BF80" s="363">
        <f t="shared" si="45"/>
        <v>662027.59240881505</v>
      </c>
      <c r="BG80" s="363">
        <f t="shared" si="45"/>
        <v>663224.09928848734</v>
      </c>
      <c r="BH80" s="363">
        <f t="shared" si="45"/>
        <v>664423.32896944007</v>
      </c>
      <c r="BI80" s="363">
        <f t="shared" si="45"/>
        <v>665625.3015551815</v>
      </c>
      <c r="BJ80" s="363">
        <f t="shared" si="45"/>
        <v>666830.03729840845</v>
      </c>
      <c r="BK80" s="363">
        <f t="shared" si="45"/>
        <v>668037.55660211714</v>
      </c>
      <c r="BL80" s="363">
        <f t="shared" si="45"/>
        <v>669247.88002072379</v>
      </c>
      <c r="BM80" s="363">
        <f t="shared" si="45"/>
        <v>409106.92303547391</v>
      </c>
      <c r="BN80" s="363">
        <f t="shared" si="45"/>
        <v>411479.7986692526</v>
      </c>
      <c r="BO80" s="363">
        <f t="shared" si="45"/>
        <v>413864.21761383978</v>
      </c>
      <c r="BP80" s="363">
        <f t="shared" si="45"/>
        <v>416260.26611528406</v>
      </c>
      <c r="BQ80" s="363">
        <f t="shared" ref="BQ80:CF80" si="46">SUM(BQ76:BQ79)</f>
        <v>418668.0310648359</v>
      </c>
      <c r="BR80" s="363">
        <f t="shared" si="46"/>
        <v>421087.60000377789</v>
      </c>
      <c r="BS80" s="363">
        <f t="shared" si="46"/>
        <v>423519.06112829177</v>
      </c>
      <c r="BT80" s="363">
        <f t="shared" si="46"/>
        <v>425962.50329436176</v>
      </c>
      <c r="BU80" s="363">
        <f t="shared" si="46"/>
        <v>428418.01602271548</v>
      </c>
      <c r="BV80" s="363">
        <f t="shared" si="46"/>
        <v>430885.68950380001</v>
      </c>
      <c r="BW80" s="363">
        <f t="shared" si="46"/>
        <v>433365.6146027972</v>
      </c>
      <c r="BX80" s="363">
        <f t="shared" si="46"/>
        <v>435857.88286467548</v>
      </c>
      <c r="BY80" s="363">
        <f t="shared" si="46"/>
        <v>438362.58651927969</v>
      </c>
      <c r="BZ80" s="363">
        <f t="shared" si="46"/>
        <v>440879.81848645909</v>
      </c>
      <c r="CA80" s="363">
        <f t="shared" si="46"/>
        <v>443409.67238123366</v>
      </c>
      <c r="CB80" s="363">
        <f t="shared" si="46"/>
        <v>445952.24251899973</v>
      </c>
      <c r="CC80" s="363">
        <f t="shared" si="46"/>
        <v>690273.0819806701</v>
      </c>
      <c r="CD80" s="363">
        <f t="shared" si="46"/>
        <v>691537.57381382084</v>
      </c>
      <c r="CE80" s="363">
        <f t="shared" si="46"/>
        <v>692805.29061681172</v>
      </c>
      <c r="CF80" s="363">
        <f t="shared" si="46"/>
        <v>694076.25622082187</v>
      </c>
      <c r="CG80" s="321"/>
      <c r="CH80" s="321"/>
      <c r="CI80" s="321"/>
      <c r="CJ80" s="321"/>
    </row>
    <row r="82" spans="1:88" s="11" customFormat="1" ht="14" x14ac:dyDescent="0.2">
      <c r="A82" s="3"/>
      <c r="B82" s="60" t="s">
        <v>150</v>
      </c>
      <c r="C82" s="6"/>
      <c r="D82" s="10" t="s">
        <v>54</v>
      </c>
      <c r="E82" s="274">
        <f>'Sales Plan'!C32</f>
        <v>0</v>
      </c>
      <c r="F82" s="274">
        <f>'Sales Plan'!C32</f>
        <v>0</v>
      </c>
      <c r="G82" s="274">
        <f>'Sales Plan'!D32</f>
        <v>0</v>
      </c>
      <c r="H82" s="274">
        <f>'Sales Plan'!H32</f>
        <v>10075336.681312501</v>
      </c>
      <c r="I82" s="274">
        <f>'Sales Plan'!I32</f>
        <v>10150901.706422344</v>
      </c>
      <c r="J82" s="274">
        <f>'Sales Plan'!J32</f>
        <v>10227033.469220513</v>
      </c>
      <c r="K82" s="274">
        <f>'Sales Plan'!K32</f>
        <v>10303736.220239665</v>
      </c>
      <c r="L82" s="274">
        <f>'Sales Plan'!L32</f>
        <v>10381014.241891466</v>
      </c>
      <c r="M82" s="274">
        <f>'Sales Plan'!M32</f>
        <v>10458871.848705651</v>
      </c>
      <c r="N82" s="274">
        <f>'Sales Plan'!N32</f>
        <v>10537313.387570946</v>
      </c>
      <c r="O82" s="274">
        <f>'Sales Plan'!O32</f>
        <v>10616343.237977728</v>
      </c>
      <c r="P82" s="274">
        <f>'Sales Plan'!P32</f>
        <v>10695965.812262561</v>
      </c>
      <c r="Q82" s="274">
        <f>'Sales Plan'!Q32</f>
        <v>10776185.555854533</v>
      </c>
      <c r="R82" s="274">
        <f>'Sales Plan'!R32</f>
        <v>10857006.947523443</v>
      </c>
      <c r="S82" s="274">
        <f>'Sales Plan'!S32</f>
        <v>10938434.49962987</v>
      </c>
      <c r="T82" s="274">
        <f>'Sales Plan'!T32</f>
        <v>11020472.758377094</v>
      </c>
      <c r="U82" s="274">
        <f>'Sales Plan'!U32</f>
        <v>11103126.304064926</v>
      </c>
      <c r="V82" s="274">
        <f>'Sales Plan'!V32</f>
        <v>11186399.751345413</v>
      </c>
      <c r="W82" s="274">
        <f>'Sales Plan'!W32</f>
        <v>11270297.749480501</v>
      </c>
      <c r="X82" s="274">
        <f>'Sales Plan'!X32</f>
        <v>11354824.982601607</v>
      </c>
      <c r="Y82" s="295">
        <v>41560518</v>
      </c>
      <c r="Z82" s="295">
        <v>41560518</v>
      </c>
      <c r="AA82" s="295">
        <v>41560518</v>
      </c>
      <c r="AB82" s="295">
        <v>41560518</v>
      </c>
      <c r="AC82" s="295">
        <v>41560518</v>
      </c>
      <c r="AD82" s="295">
        <v>41560518</v>
      </c>
      <c r="AE82" s="295">
        <v>41560518</v>
      </c>
      <c r="AF82" s="295">
        <v>41560518</v>
      </c>
      <c r="AG82" s="274">
        <f>'Sales Plan'!AG32</f>
        <v>12144676.13709835</v>
      </c>
      <c r="AH82" s="274">
        <f>'Sales Plan'!AH32</f>
        <v>12235761.208126588</v>
      </c>
      <c r="AI82" s="274">
        <f>'Sales Plan'!AI32</f>
        <v>12327529.417187536</v>
      </c>
      <c r="AJ82" s="274">
        <f>'Sales Plan'!AJ32</f>
        <v>12419985.887816444</v>
      </c>
      <c r="AK82" s="274">
        <f>'Sales Plan'!AK32</f>
        <v>12513135.781975068</v>
      </c>
      <c r="AL82" s="274">
        <f>'Sales Plan'!AL32</f>
        <v>12606984.300339883</v>
      </c>
      <c r="AM82" s="274">
        <f>'Sales Plan'!AM32</f>
        <v>12701536.682592433</v>
      </c>
      <c r="AN82" s="274">
        <f>'Sales Plan'!AN32</f>
        <v>12796798.207711875</v>
      </c>
      <c r="AO82" s="274">
        <f>'Sales Plan'!AO32</f>
        <v>12892774.194269719</v>
      </c>
      <c r="AP82" s="274">
        <f>'Sales Plan'!AP32</f>
        <v>12989470.000726739</v>
      </c>
      <c r="AQ82" s="274">
        <f>'Sales Plan'!AQ32</f>
        <v>13086891.025732193</v>
      </c>
      <c r="AR82" s="274">
        <f>'Sales Plan'!AR32</f>
        <v>13185042.708425183</v>
      </c>
      <c r="AS82" s="274">
        <f>'Sales Plan'!AS32</f>
        <v>13283930.528738374</v>
      </c>
      <c r="AT82" s="274">
        <f>'Sales Plan'!AT32</f>
        <v>13383560.007703915</v>
      </c>
      <c r="AU82" s="274">
        <f>'Sales Plan'!AU32</f>
        <v>13483936.707761694</v>
      </c>
      <c r="AV82" s="274">
        <f>'Sales Plan'!AV32</f>
        <v>13585066.233069908</v>
      </c>
      <c r="AW82" s="295">
        <v>41560518</v>
      </c>
      <c r="AX82" s="295">
        <v>41560518</v>
      </c>
      <c r="AY82" s="295">
        <v>41560518</v>
      </c>
      <c r="AZ82" s="295">
        <v>41560518</v>
      </c>
      <c r="BA82" s="295">
        <v>41560518</v>
      </c>
      <c r="BB82" s="295">
        <v>41560518</v>
      </c>
      <c r="BC82" s="295">
        <v>41560518</v>
      </c>
      <c r="BD82" s="295">
        <v>41560518</v>
      </c>
      <c r="BE82" s="295">
        <v>41560518</v>
      </c>
      <c r="BF82" s="295">
        <v>41560518</v>
      </c>
      <c r="BG82" s="295">
        <v>41560518</v>
      </c>
      <c r="BH82" s="295">
        <v>41560518</v>
      </c>
      <c r="BI82" s="295">
        <v>41560518</v>
      </c>
      <c r="BJ82" s="295">
        <v>41560518</v>
      </c>
      <c r="BK82" s="295">
        <v>41560518</v>
      </c>
      <c r="BL82" s="295">
        <v>41560518</v>
      </c>
      <c r="BM82" s="274">
        <f>'Sales Plan'!BM32</f>
        <v>15425089.477428352</v>
      </c>
      <c r="BN82" s="274">
        <f>'Sales Plan'!BN32</f>
        <v>15540777.648509065</v>
      </c>
      <c r="BO82" s="274">
        <f>'Sales Plan'!BO32</f>
        <v>15657333.480872884</v>
      </c>
      <c r="BP82" s="274">
        <f>'Sales Plan'!BP32</f>
        <v>15774763.481979432</v>
      </c>
      <c r="BQ82" s="274">
        <f>'Sales Plan'!BQ32</f>
        <v>15893074.208094278</v>
      </c>
      <c r="BR82" s="274">
        <f>'Sales Plan'!BR32</f>
        <v>16012272.264654985</v>
      </c>
      <c r="BS82" s="274">
        <f>'Sales Plan'!BS32</f>
        <v>16132364.3066399</v>
      </c>
      <c r="BT82" s="274">
        <f>'Sales Plan'!BT32</f>
        <v>16253357.038939703</v>
      </c>
      <c r="BU82" s="274">
        <f>'Sales Plan'!BU32</f>
        <v>16375257.216731749</v>
      </c>
      <c r="BV82" s="274">
        <f>'Sales Plan'!BV32</f>
        <v>16498071.645857239</v>
      </c>
      <c r="BW82" s="274">
        <f>'Sales Plan'!BW32</f>
        <v>16621807.18320117</v>
      </c>
      <c r="BX82" s="274">
        <f>'Sales Plan'!BX32</f>
        <v>16746470.737075176</v>
      </c>
      <c r="BY82" s="274">
        <f>'Sales Plan'!BY32</f>
        <v>16872069.267603241</v>
      </c>
      <c r="BZ82" s="274">
        <f>'Sales Plan'!BZ32</f>
        <v>16998609.787110269</v>
      </c>
      <c r="CA82" s="274">
        <f>'Sales Plan'!CA32</f>
        <v>17126099.36051359</v>
      </c>
      <c r="CB82" s="274">
        <f>'Sales Plan'!CB32</f>
        <v>17254545.10571745</v>
      </c>
      <c r="CC82" s="295">
        <v>41560518</v>
      </c>
      <c r="CD82" s="295">
        <v>41560518</v>
      </c>
      <c r="CE82" s="295">
        <v>41560518</v>
      </c>
      <c r="CF82" s="295">
        <v>41560518</v>
      </c>
      <c r="CG82" s="295"/>
      <c r="CH82" s="295"/>
      <c r="CI82" s="295"/>
      <c r="CJ82" s="295"/>
    </row>
    <row r="83" spans="1:88" x14ac:dyDescent="0.15">
      <c r="G83" s="12"/>
    </row>
    <row r="84" spans="1:88" s="8" customFormat="1" x14ac:dyDescent="0.15">
      <c r="A84" s="3"/>
      <c r="B84" s="3" t="s">
        <v>46</v>
      </c>
      <c r="C84" s="6"/>
      <c r="D84" s="269"/>
      <c r="E84" s="275"/>
      <c r="F84" s="275"/>
      <c r="G84" s="275"/>
      <c r="H84" s="275"/>
      <c r="I84" s="275"/>
      <c r="J84" s="275"/>
      <c r="K84" s="275"/>
      <c r="L84" s="275"/>
      <c r="M84" s="275"/>
      <c r="N84" s="275"/>
      <c r="O84" s="275"/>
      <c r="P84" s="275"/>
      <c r="Q84" s="275"/>
      <c r="R84" s="275"/>
      <c r="S84" s="275"/>
      <c r="T84" s="275"/>
      <c r="U84" s="275"/>
      <c r="V84" s="275"/>
      <c r="W84" s="275"/>
      <c r="X84" s="275"/>
      <c r="Y84" s="296"/>
      <c r="Z84" s="296"/>
      <c r="AA84" s="296"/>
      <c r="AB84" s="296"/>
      <c r="AC84" s="296"/>
      <c r="AD84" s="296"/>
      <c r="AE84" s="296"/>
      <c r="AF84" s="296"/>
      <c r="AG84" s="275"/>
      <c r="AH84" s="275"/>
      <c r="AI84" s="275"/>
      <c r="AJ84" s="275"/>
      <c r="AK84" s="275"/>
      <c r="AL84" s="275"/>
      <c r="AM84" s="275"/>
      <c r="AN84" s="275"/>
      <c r="AO84" s="275"/>
      <c r="AP84" s="275"/>
      <c r="AQ84" s="275"/>
      <c r="AR84" s="275"/>
      <c r="AS84" s="275"/>
      <c r="AT84" s="275"/>
      <c r="AU84" s="275"/>
      <c r="AV84" s="275"/>
      <c r="AW84" s="296"/>
      <c r="AX84" s="296"/>
      <c r="AY84" s="296"/>
      <c r="AZ84" s="296"/>
      <c r="BA84" s="296"/>
      <c r="BB84" s="296"/>
      <c r="BC84" s="296"/>
      <c r="BD84" s="296"/>
      <c r="BE84" s="296"/>
      <c r="BF84" s="296"/>
      <c r="BG84" s="296"/>
      <c r="BH84" s="296"/>
      <c r="BI84" s="296"/>
      <c r="BJ84" s="296"/>
      <c r="BK84" s="296"/>
      <c r="BL84" s="296"/>
      <c r="BM84" s="275"/>
      <c r="BN84" s="275"/>
      <c r="BO84" s="275"/>
      <c r="BP84" s="275"/>
      <c r="BQ84" s="275"/>
      <c r="BR84" s="275"/>
      <c r="BS84" s="275"/>
      <c r="BT84" s="275"/>
      <c r="BU84" s="275"/>
      <c r="BV84" s="275"/>
      <c r="BW84" s="275"/>
      <c r="BX84" s="275"/>
      <c r="BY84" s="275"/>
      <c r="BZ84" s="275"/>
      <c r="CA84" s="275"/>
      <c r="CB84" s="275"/>
      <c r="CC84" s="296"/>
      <c r="CD84" s="296"/>
      <c r="CE84" s="296"/>
      <c r="CF84" s="296"/>
      <c r="CG84" s="296"/>
      <c r="CH84" s="296"/>
      <c r="CI84" s="296"/>
      <c r="CJ84" s="296"/>
    </row>
    <row r="85" spans="1:88" s="8" customFormat="1" x14ac:dyDescent="0.15">
      <c r="A85" s="3"/>
      <c r="B85" s="6"/>
      <c r="C85" s="78" t="s">
        <v>149</v>
      </c>
      <c r="D85" s="269"/>
      <c r="E85" s="276">
        <f t="shared" ref="E85:AJ85" si="47">E80</f>
        <v>123820</v>
      </c>
      <c r="F85" s="276">
        <f t="shared" si="47"/>
        <v>124738.90000000001</v>
      </c>
      <c r="G85" s="276">
        <f t="shared" si="47"/>
        <v>135467.14300000001</v>
      </c>
      <c r="H85" s="276">
        <f t="shared" si="47"/>
        <v>136473.29882875003</v>
      </c>
      <c r="I85" s="276">
        <f t="shared" si="47"/>
        <v>292256.95158749691</v>
      </c>
      <c r="J85" s="276">
        <f t="shared" si="47"/>
        <v>294103.15725702205</v>
      </c>
      <c r="K85" s="276">
        <f t="shared" si="47"/>
        <v>295956.97223673173</v>
      </c>
      <c r="L85" s="276">
        <f t="shared" si="47"/>
        <v>297818.45334779064</v>
      </c>
      <c r="M85" s="276">
        <f t="shared" si="47"/>
        <v>299687.65783627896</v>
      </c>
      <c r="N85" s="276">
        <f t="shared" si="47"/>
        <v>301564.6433763727</v>
      </c>
      <c r="O85" s="276">
        <f t="shared" si="47"/>
        <v>303449.46807354887</v>
      </c>
      <c r="P85" s="276">
        <f t="shared" si="47"/>
        <v>305342.19046781311</v>
      </c>
      <c r="Q85" s="276">
        <f t="shared" si="47"/>
        <v>307242.86953695293</v>
      </c>
      <c r="R85" s="276">
        <f t="shared" si="47"/>
        <v>309151.56469981448</v>
      </c>
      <c r="S85" s="276">
        <f t="shared" si="47"/>
        <v>311068.33581960411</v>
      </c>
      <c r="T85" s="276">
        <f t="shared" si="47"/>
        <v>312993.24320721481</v>
      </c>
      <c r="U85" s="276">
        <f t="shared" si="47"/>
        <v>314926.34762457747</v>
      </c>
      <c r="V85" s="276">
        <f t="shared" si="47"/>
        <v>316867.71028803685</v>
      </c>
      <c r="W85" s="276">
        <f t="shared" si="47"/>
        <v>318817.3928717536</v>
      </c>
      <c r="X85" s="276">
        <f t="shared" si="47"/>
        <v>320775.45751113095</v>
      </c>
      <c r="Y85" s="276">
        <f t="shared" si="47"/>
        <v>623947.10510655667</v>
      </c>
      <c r="Z85" s="276">
        <f t="shared" si="47"/>
        <v>625064.12316297821</v>
      </c>
      <c r="AA85" s="276">
        <f t="shared" si="47"/>
        <v>626183.27749116358</v>
      </c>
      <c r="AB85" s="276">
        <f t="shared" si="47"/>
        <v>627304.58384383272</v>
      </c>
      <c r="AC85" s="276">
        <f t="shared" si="47"/>
        <v>628428.05809050426</v>
      </c>
      <c r="AD85" s="276">
        <f t="shared" si="47"/>
        <v>629553.71621836512</v>
      </c>
      <c r="AE85" s="276">
        <f t="shared" si="47"/>
        <v>630681.57433314575</v>
      </c>
      <c r="AF85" s="276">
        <f t="shared" si="47"/>
        <v>631811.64866000297</v>
      </c>
      <c r="AG85" s="276">
        <f t="shared" si="47"/>
        <v>338785.71691539185</v>
      </c>
      <c r="AH85" s="276">
        <f t="shared" si="47"/>
        <v>340831.12353431009</v>
      </c>
      <c r="AI85" s="276">
        <f t="shared" si="47"/>
        <v>342885.62714658031</v>
      </c>
      <c r="AJ85" s="276">
        <f t="shared" si="47"/>
        <v>344949.29569937149</v>
      </c>
      <c r="AK85" s="276">
        <f t="shared" ref="AK85:BP85" si="48">AK80</f>
        <v>347022.19764805451</v>
      </c>
      <c r="AL85" s="276">
        <f t="shared" si="48"/>
        <v>349104.40196000738</v>
      </c>
      <c r="AM85" s="276">
        <f t="shared" si="48"/>
        <v>351195.97811844776</v>
      </c>
      <c r="AN85" s="276">
        <f t="shared" si="48"/>
        <v>353296.9961262953</v>
      </c>
      <c r="AO85" s="276">
        <f t="shared" si="48"/>
        <v>355407.52651006135</v>
      </c>
      <c r="AP85" s="276">
        <f t="shared" si="48"/>
        <v>357527.64032376977</v>
      </c>
      <c r="AQ85" s="276">
        <f t="shared" si="48"/>
        <v>359657.40915290546</v>
      </c>
      <c r="AR85" s="276">
        <f t="shared" si="48"/>
        <v>361796.90511839319</v>
      </c>
      <c r="AS85" s="276">
        <f t="shared" si="48"/>
        <v>363946.20088060637</v>
      </c>
      <c r="AT85" s="276">
        <f t="shared" si="48"/>
        <v>366105.36964340514</v>
      </c>
      <c r="AU85" s="276">
        <f t="shared" si="48"/>
        <v>368274.48515820591</v>
      </c>
      <c r="AV85" s="276">
        <f t="shared" si="48"/>
        <v>370453.62172808003</v>
      </c>
      <c r="AW85" s="276">
        <f t="shared" si="48"/>
        <v>651378.31191370473</v>
      </c>
      <c r="AX85" s="276">
        <f t="shared" si="48"/>
        <v>652551.19416300545</v>
      </c>
      <c r="AY85" s="276">
        <f t="shared" si="48"/>
        <v>653726.62481622538</v>
      </c>
      <c r="AZ85" s="276">
        <f t="shared" si="48"/>
        <v>654904.62268282974</v>
      </c>
      <c r="BA85" s="276">
        <f t="shared" si="48"/>
        <v>656085.20671183581</v>
      </c>
      <c r="BB85" s="276">
        <f t="shared" si="48"/>
        <v>657268.39599285391</v>
      </c>
      <c r="BC85" s="276">
        <f t="shared" si="48"/>
        <v>658454.20975713304</v>
      </c>
      <c r="BD85" s="276">
        <f t="shared" si="48"/>
        <v>659642.66737861594</v>
      </c>
      <c r="BE85" s="276">
        <f t="shared" si="48"/>
        <v>660833.78837500152</v>
      </c>
      <c r="BF85" s="276">
        <f t="shared" si="48"/>
        <v>662027.59240881505</v>
      </c>
      <c r="BG85" s="276">
        <f t="shared" si="48"/>
        <v>663224.09928848734</v>
      </c>
      <c r="BH85" s="276">
        <f t="shared" si="48"/>
        <v>664423.32896944007</v>
      </c>
      <c r="BI85" s="276">
        <f t="shared" si="48"/>
        <v>665625.3015551815</v>
      </c>
      <c r="BJ85" s="276">
        <f t="shared" si="48"/>
        <v>666830.03729840845</v>
      </c>
      <c r="BK85" s="276">
        <f t="shared" si="48"/>
        <v>668037.55660211714</v>
      </c>
      <c r="BL85" s="276">
        <f t="shared" si="48"/>
        <v>669247.88002072379</v>
      </c>
      <c r="BM85" s="276">
        <f t="shared" si="48"/>
        <v>409106.92303547391</v>
      </c>
      <c r="BN85" s="276">
        <f t="shared" si="48"/>
        <v>411479.7986692526</v>
      </c>
      <c r="BO85" s="276">
        <f t="shared" si="48"/>
        <v>413864.21761383978</v>
      </c>
      <c r="BP85" s="276">
        <f t="shared" si="48"/>
        <v>416260.26611528406</v>
      </c>
      <c r="BQ85" s="276">
        <f t="shared" ref="BQ85:CF85" si="49">BQ80</f>
        <v>418668.0310648359</v>
      </c>
      <c r="BR85" s="276">
        <f t="shared" si="49"/>
        <v>421087.60000377789</v>
      </c>
      <c r="BS85" s="276">
        <f t="shared" si="49"/>
        <v>423519.06112829177</v>
      </c>
      <c r="BT85" s="276">
        <f t="shared" si="49"/>
        <v>425962.50329436176</v>
      </c>
      <c r="BU85" s="276">
        <f t="shared" si="49"/>
        <v>428418.01602271548</v>
      </c>
      <c r="BV85" s="276">
        <f t="shared" si="49"/>
        <v>430885.68950380001</v>
      </c>
      <c r="BW85" s="276">
        <f t="shared" si="49"/>
        <v>433365.6146027972</v>
      </c>
      <c r="BX85" s="276">
        <f t="shared" si="49"/>
        <v>435857.88286467548</v>
      </c>
      <c r="BY85" s="276">
        <f t="shared" si="49"/>
        <v>438362.58651927969</v>
      </c>
      <c r="BZ85" s="276">
        <f t="shared" si="49"/>
        <v>440879.81848645909</v>
      </c>
      <c r="CA85" s="276">
        <f t="shared" si="49"/>
        <v>443409.67238123366</v>
      </c>
      <c r="CB85" s="276">
        <f t="shared" si="49"/>
        <v>445952.24251899973</v>
      </c>
      <c r="CC85" s="276">
        <f t="shared" si="49"/>
        <v>690273.0819806701</v>
      </c>
      <c r="CD85" s="276">
        <f t="shared" si="49"/>
        <v>691537.57381382084</v>
      </c>
      <c r="CE85" s="276">
        <f t="shared" si="49"/>
        <v>692805.29061681172</v>
      </c>
      <c r="CF85" s="276">
        <f t="shared" si="49"/>
        <v>694076.25622082187</v>
      </c>
      <c r="CG85" s="339"/>
      <c r="CH85" s="339"/>
      <c r="CI85" s="339"/>
      <c r="CJ85" s="339"/>
    </row>
    <row r="86" spans="1:88" s="260" customFormat="1" x14ac:dyDescent="0.15">
      <c r="A86" s="3"/>
      <c r="B86" s="6"/>
      <c r="C86" s="2" t="s">
        <v>427</v>
      </c>
      <c r="D86" s="301" t="s">
        <v>288</v>
      </c>
      <c r="E86" s="277">
        <f t="shared" ref="E86:BP86" si="50">SUM(E85:E85)</f>
        <v>123820</v>
      </c>
      <c r="F86" s="277">
        <f t="shared" si="50"/>
        <v>124738.90000000001</v>
      </c>
      <c r="G86" s="277">
        <f t="shared" si="50"/>
        <v>135467.14300000001</v>
      </c>
      <c r="H86" s="277">
        <f t="shared" si="50"/>
        <v>136473.29882875003</v>
      </c>
      <c r="I86" s="277">
        <f t="shared" si="50"/>
        <v>292256.95158749691</v>
      </c>
      <c r="J86" s="277">
        <f t="shared" si="50"/>
        <v>294103.15725702205</v>
      </c>
      <c r="K86" s="277">
        <f t="shared" si="50"/>
        <v>295956.97223673173</v>
      </c>
      <c r="L86" s="277">
        <f t="shared" si="50"/>
        <v>297818.45334779064</v>
      </c>
      <c r="M86" s="277">
        <f t="shared" si="50"/>
        <v>299687.65783627896</v>
      </c>
      <c r="N86" s="277">
        <f t="shared" si="50"/>
        <v>301564.6433763727</v>
      </c>
      <c r="O86" s="277">
        <f t="shared" si="50"/>
        <v>303449.46807354887</v>
      </c>
      <c r="P86" s="277">
        <f t="shared" si="50"/>
        <v>305342.19046781311</v>
      </c>
      <c r="Q86" s="277">
        <f t="shared" si="50"/>
        <v>307242.86953695293</v>
      </c>
      <c r="R86" s="277">
        <f t="shared" si="50"/>
        <v>309151.56469981448</v>
      </c>
      <c r="S86" s="277">
        <f t="shared" si="50"/>
        <v>311068.33581960411</v>
      </c>
      <c r="T86" s="277">
        <f t="shared" si="50"/>
        <v>312993.24320721481</v>
      </c>
      <c r="U86" s="277">
        <f t="shared" si="50"/>
        <v>314926.34762457747</v>
      </c>
      <c r="V86" s="277">
        <f t="shared" si="50"/>
        <v>316867.71028803685</v>
      </c>
      <c r="W86" s="277">
        <f t="shared" si="50"/>
        <v>318817.3928717536</v>
      </c>
      <c r="X86" s="277">
        <f t="shared" si="50"/>
        <v>320775.45751113095</v>
      </c>
      <c r="Y86" s="277">
        <f t="shared" si="50"/>
        <v>623947.10510655667</v>
      </c>
      <c r="Z86" s="277">
        <f t="shared" si="50"/>
        <v>625064.12316297821</v>
      </c>
      <c r="AA86" s="277">
        <f t="shared" si="50"/>
        <v>626183.27749116358</v>
      </c>
      <c r="AB86" s="277">
        <f t="shared" si="50"/>
        <v>627304.58384383272</v>
      </c>
      <c r="AC86" s="277">
        <f t="shared" si="50"/>
        <v>628428.05809050426</v>
      </c>
      <c r="AD86" s="277">
        <f t="shared" si="50"/>
        <v>629553.71621836512</v>
      </c>
      <c r="AE86" s="277">
        <f t="shared" si="50"/>
        <v>630681.57433314575</v>
      </c>
      <c r="AF86" s="277">
        <f t="shared" si="50"/>
        <v>631811.64866000297</v>
      </c>
      <c r="AG86" s="277">
        <f t="shared" si="50"/>
        <v>338785.71691539185</v>
      </c>
      <c r="AH86" s="277">
        <f t="shared" si="50"/>
        <v>340831.12353431009</v>
      </c>
      <c r="AI86" s="277">
        <f t="shared" si="50"/>
        <v>342885.62714658031</v>
      </c>
      <c r="AJ86" s="277">
        <f t="shared" si="50"/>
        <v>344949.29569937149</v>
      </c>
      <c r="AK86" s="277">
        <f t="shared" si="50"/>
        <v>347022.19764805451</v>
      </c>
      <c r="AL86" s="277">
        <f t="shared" si="50"/>
        <v>349104.40196000738</v>
      </c>
      <c r="AM86" s="277">
        <f t="shared" si="50"/>
        <v>351195.97811844776</v>
      </c>
      <c r="AN86" s="277">
        <f t="shared" si="50"/>
        <v>353296.9961262953</v>
      </c>
      <c r="AO86" s="277">
        <f t="shared" si="50"/>
        <v>355407.52651006135</v>
      </c>
      <c r="AP86" s="277">
        <f t="shared" si="50"/>
        <v>357527.64032376977</v>
      </c>
      <c r="AQ86" s="277">
        <f t="shared" si="50"/>
        <v>359657.40915290546</v>
      </c>
      <c r="AR86" s="277">
        <f t="shared" si="50"/>
        <v>361796.90511839319</v>
      </c>
      <c r="AS86" s="277">
        <f t="shared" si="50"/>
        <v>363946.20088060637</v>
      </c>
      <c r="AT86" s="277">
        <f t="shared" si="50"/>
        <v>366105.36964340514</v>
      </c>
      <c r="AU86" s="277">
        <f t="shared" si="50"/>
        <v>368274.48515820591</v>
      </c>
      <c r="AV86" s="277">
        <f t="shared" si="50"/>
        <v>370453.62172808003</v>
      </c>
      <c r="AW86" s="277">
        <f t="shared" si="50"/>
        <v>651378.31191370473</v>
      </c>
      <c r="AX86" s="277">
        <f t="shared" si="50"/>
        <v>652551.19416300545</v>
      </c>
      <c r="AY86" s="277">
        <f t="shared" si="50"/>
        <v>653726.62481622538</v>
      </c>
      <c r="AZ86" s="277">
        <f t="shared" si="50"/>
        <v>654904.62268282974</v>
      </c>
      <c r="BA86" s="277">
        <f t="shared" si="50"/>
        <v>656085.20671183581</v>
      </c>
      <c r="BB86" s="277">
        <f t="shared" si="50"/>
        <v>657268.39599285391</v>
      </c>
      <c r="BC86" s="277">
        <f t="shared" si="50"/>
        <v>658454.20975713304</v>
      </c>
      <c r="BD86" s="277">
        <f t="shared" si="50"/>
        <v>659642.66737861594</v>
      </c>
      <c r="BE86" s="277">
        <f t="shared" si="50"/>
        <v>660833.78837500152</v>
      </c>
      <c r="BF86" s="277">
        <f t="shared" si="50"/>
        <v>662027.59240881505</v>
      </c>
      <c r="BG86" s="277">
        <f t="shared" si="50"/>
        <v>663224.09928848734</v>
      </c>
      <c r="BH86" s="277">
        <f t="shared" si="50"/>
        <v>664423.32896944007</v>
      </c>
      <c r="BI86" s="277">
        <f t="shared" si="50"/>
        <v>665625.3015551815</v>
      </c>
      <c r="BJ86" s="277">
        <f t="shared" si="50"/>
        <v>666830.03729840845</v>
      </c>
      <c r="BK86" s="277">
        <f t="shared" si="50"/>
        <v>668037.55660211714</v>
      </c>
      <c r="BL86" s="277">
        <f t="shared" si="50"/>
        <v>669247.88002072379</v>
      </c>
      <c r="BM86" s="277">
        <f t="shared" si="50"/>
        <v>409106.92303547391</v>
      </c>
      <c r="BN86" s="277">
        <f t="shared" si="50"/>
        <v>411479.7986692526</v>
      </c>
      <c r="BO86" s="277">
        <f t="shared" si="50"/>
        <v>413864.21761383978</v>
      </c>
      <c r="BP86" s="277">
        <f t="shared" si="50"/>
        <v>416260.26611528406</v>
      </c>
      <c r="BQ86" s="277">
        <f t="shared" ref="BQ86:CF86" si="51">SUM(BQ85:BQ85)</f>
        <v>418668.0310648359</v>
      </c>
      <c r="BR86" s="277">
        <f t="shared" si="51"/>
        <v>421087.60000377789</v>
      </c>
      <c r="BS86" s="277">
        <f t="shared" si="51"/>
        <v>423519.06112829177</v>
      </c>
      <c r="BT86" s="277">
        <f t="shared" si="51"/>
        <v>425962.50329436176</v>
      </c>
      <c r="BU86" s="277">
        <f t="shared" si="51"/>
        <v>428418.01602271548</v>
      </c>
      <c r="BV86" s="277">
        <f t="shared" si="51"/>
        <v>430885.68950380001</v>
      </c>
      <c r="BW86" s="277">
        <f t="shared" si="51"/>
        <v>433365.6146027972</v>
      </c>
      <c r="BX86" s="277">
        <f t="shared" si="51"/>
        <v>435857.88286467548</v>
      </c>
      <c r="BY86" s="277">
        <f t="shared" si="51"/>
        <v>438362.58651927969</v>
      </c>
      <c r="BZ86" s="277">
        <f t="shared" si="51"/>
        <v>440879.81848645909</v>
      </c>
      <c r="CA86" s="277">
        <f t="shared" si="51"/>
        <v>443409.67238123366</v>
      </c>
      <c r="CB86" s="277">
        <f t="shared" si="51"/>
        <v>445952.24251899973</v>
      </c>
      <c r="CC86" s="277">
        <f t="shared" si="51"/>
        <v>690273.0819806701</v>
      </c>
      <c r="CD86" s="277">
        <f t="shared" si="51"/>
        <v>691537.57381382084</v>
      </c>
      <c r="CE86" s="277">
        <f t="shared" si="51"/>
        <v>692805.29061681172</v>
      </c>
      <c r="CF86" s="277">
        <f t="shared" si="51"/>
        <v>694076.25622082187</v>
      </c>
      <c r="CG86" s="340"/>
      <c r="CH86" s="340"/>
      <c r="CI86" s="340"/>
      <c r="CJ86" s="340"/>
    </row>
    <row r="90" spans="1:88" x14ac:dyDescent="0.15">
      <c r="A90" s="3" t="s">
        <v>249</v>
      </c>
      <c r="B90" s="1" t="s">
        <v>250</v>
      </c>
      <c r="C90" s="278" t="s">
        <v>331</v>
      </c>
    </row>
    <row r="91" spans="1:88" x14ac:dyDescent="0.15">
      <c r="B91" s="1" t="s">
        <v>197</v>
      </c>
      <c r="C91" s="278" t="s">
        <v>435</v>
      </c>
    </row>
  </sheetData>
  <pageMargins left="0.75" right="0.75" top="1" bottom="1" header="0.5" footer="0.5"/>
  <pageSetup orientation="landscape"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R85"/>
  <sheetViews>
    <sheetView zoomScale="125" zoomScaleNormal="125" workbookViewId="0">
      <pane xSplit="4" ySplit="3" topLeftCell="E4" activePane="bottomRight" state="frozen"/>
      <selection pane="topRight" activeCell="D1" sqref="D1"/>
      <selection pane="bottomLeft" activeCell="A4" sqref="A4"/>
      <selection pane="bottomRight" activeCell="A15" sqref="A15:C15"/>
    </sheetView>
  </sheetViews>
  <sheetFormatPr baseColWidth="10" defaultColWidth="8.83203125" defaultRowHeight="13" x14ac:dyDescent="0.15"/>
  <cols>
    <col min="1" max="1" width="8.83203125" style="5"/>
    <col min="2" max="2" width="5.5" style="3" customWidth="1"/>
    <col min="3" max="3" width="16" style="6" customWidth="1"/>
    <col min="4" max="4" width="9.1640625" style="6" bestFit="1" customWidth="1"/>
    <col min="5" max="5" width="2.5" style="6" customWidth="1"/>
    <col min="6" max="18" width="7" style="14" customWidth="1"/>
    <col min="19" max="25" width="7" style="5" customWidth="1"/>
    <col min="26" max="38" width="7" style="14" customWidth="1"/>
    <col min="39" max="45" width="7" style="5" customWidth="1"/>
    <col min="46" max="58" width="7" style="14" customWidth="1"/>
    <col min="59" max="65" width="7" style="5" customWidth="1"/>
    <col min="66" max="78" width="7" style="14" customWidth="1"/>
    <col min="79" max="85" width="7" style="5" customWidth="1"/>
    <col min="86" max="86" width="5.1640625" style="9" customWidth="1"/>
    <col min="87" max="87" width="3.33203125" style="9" customWidth="1"/>
    <col min="88" max="88" width="14.1640625" style="9" bestFit="1" customWidth="1"/>
    <col min="89" max="89" width="11.1640625" style="5" bestFit="1" customWidth="1"/>
    <col min="90" max="90" width="16.5" style="5" customWidth="1"/>
    <col min="91" max="174" width="10.83203125" style="5" customWidth="1"/>
    <col min="175" max="16384" width="8.83203125" style="5"/>
  </cols>
  <sheetData>
    <row r="1" spans="1:174" x14ac:dyDescent="0.15">
      <c r="B1" s="3" t="s">
        <v>52</v>
      </c>
      <c r="F1" s="2" t="s">
        <v>55</v>
      </c>
      <c r="G1" s="2" t="s">
        <v>55</v>
      </c>
      <c r="H1" s="2" t="s">
        <v>55</v>
      </c>
      <c r="I1" s="2" t="s">
        <v>55</v>
      </c>
      <c r="J1" s="2" t="s">
        <v>55</v>
      </c>
      <c r="K1" s="2" t="s">
        <v>55</v>
      </c>
      <c r="L1" s="2" t="s">
        <v>55</v>
      </c>
      <c r="M1" s="2" t="s">
        <v>55</v>
      </c>
      <c r="N1" s="2" t="s">
        <v>55</v>
      </c>
      <c r="O1" s="2" t="s">
        <v>55</v>
      </c>
      <c r="P1" s="2" t="s">
        <v>55</v>
      </c>
      <c r="Q1" s="2" t="s">
        <v>55</v>
      </c>
      <c r="R1" s="2" t="s">
        <v>55</v>
      </c>
      <c r="S1" s="2" t="s">
        <v>55</v>
      </c>
      <c r="T1" s="2" t="s">
        <v>55</v>
      </c>
      <c r="U1" s="2" t="s">
        <v>55</v>
      </c>
      <c r="V1" s="2" t="s">
        <v>55</v>
      </c>
      <c r="W1" s="2" t="s">
        <v>55</v>
      </c>
      <c r="X1" s="2" t="s">
        <v>55</v>
      </c>
      <c r="Y1" s="2" t="s">
        <v>55</v>
      </c>
      <c r="Z1" s="2" t="s">
        <v>55</v>
      </c>
      <c r="AA1" s="2" t="s">
        <v>55</v>
      </c>
      <c r="AB1" s="2" t="s">
        <v>55</v>
      </c>
      <c r="AC1" s="2" t="s">
        <v>55</v>
      </c>
      <c r="AD1" s="2" t="s">
        <v>55</v>
      </c>
      <c r="AE1" s="2" t="s">
        <v>55</v>
      </c>
      <c r="AF1" s="2" t="s">
        <v>55</v>
      </c>
      <c r="AG1" s="2" t="s">
        <v>55</v>
      </c>
      <c r="AH1" s="2" t="s">
        <v>55</v>
      </c>
      <c r="AI1" s="2" t="s">
        <v>55</v>
      </c>
      <c r="AJ1" s="2" t="s">
        <v>55</v>
      </c>
      <c r="AK1" s="2" t="s">
        <v>55</v>
      </c>
      <c r="AL1" s="2" t="s">
        <v>55</v>
      </c>
      <c r="AM1" s="2" t="s">
        <v>55</v>
      </c>
      <c r="AN1" s="2" t="s">
        <v>55</v>
      </c>
      <c r="AO1" s="2" t="s">
        <v>55</v>
      </c>
      <c r="AP1" s="2" t="s">
        <v>55</v>
      </c>
      <c r="AQ1" s="2" t="s">
        <v>55</v>
      </c>
      <c r="AR1" s="2" t="s">
        <v>55</v>
      </c>
      <c r="AS1" s="2" t="s">
        <v>55</v>
      </c>
      <c r="AT1" s="2" t="s">
        <v>55</v>
      </c>
      <c r="AU1" s="2" t="s">
        <v>55</v>
      </c>
      <c r="AV1" s="2" t="s">
        <v>55</v>
      </c>
      <c r="AW1" s="2" t="s">
        <v>55</v>
      </c>
      <c r="AX1" s="2" t="s">
        <v>55</v>
      </c>
      <c r="AY1" s="2" t="s">
        <v>55</v>
      </c>
      <c r="AZ1" s="2" t="s">
        <v>55</v>
      </c>
      <c r="BA1" s="2" t="s">
        <v>55</v>
      </c>
      <c r="BB1" s="2" t="s">
        <v>55</v>
      </c>
      <c r="BC1" s="2" t="s">
        <v>55</v>
      </c>
      <c r="BD1" s="2" t="s">
        <v>55</v>
      </c>
      <c r="BE1" s="2" t="s">
        <v>55</v>
      </c>
      <c r="BF1" s="2" t="s">
        <v>55</v>
      </c>
      <c r="BG1" s="2" t="s">
        <v>55</v>
      </c>
      <c r="BH1" s="2" t="s">
        <v>55</v>
      </c>
      <c r="BI1" s="2" t="s">
        <v>55</v>
      </c>
      <c r="BJ1" s="2" t="s">
        <v>55</v>
      </c>
      <c r="BK1" s="2" t="s">
        <v>55</v>
      </c>
      <c r="BL1" s="2" t="s">
        <v>55</v>
      </c>
      <c r="BM1" s="2" t="s">
        <v>55</v>
      </c>
      <c r="BN1" s="2" t="s">
        <v>55</v>
      </c>
      <c r="BO1" s="2" t="s">
        <v>55</v>
      </c>
      <c r="BP1" s="2" t="s">
        <v>55</v>
      </c>
      <c r="BQ1" s="2" t="s">
        <v>55</v>
      </c>
      <c r="BR1" s="2" t="s">
        <v>55</v>
      </c>
      <c r="BS1" s="2" t="s">
        <v>55</v>
      </c>
      <c r="BT1" s="2" t="s">
        <v>55</v>
      </c>
      <c r="BU1" s="2" t="s">
        <v>55</v>
      </c>
      <c r="BV1" s="2" t="s">
        <v>55</v>
      </c>
      <c r="BW1" s="2" t="s">
        <v>55</v>
      </c>
      <c r="BX1" s="2" t="s">
        <v>55</v>
      </c>
      <c r="BY1" s="2" t="s">
        <v>55</v>
      </c>
      <c r="BZ1" s="2" t="s">
        <v>55</v>
      </c>
      <c r="CA1" s="2" t="s">
        <v>55</v>
      </c>
      <c r="CB1" s="2" t="s">
        <v>55</v>
      </c>
      <c r="CC1" s="2" t="s">
        <v>55</v>
      </c>
      <c r="CD1" s="2" t="s">
        <v>55</v>
      </c>
      <c r="CE1" s="2" t="s">
        <v>55</v>
      </c>
      <c r="CF1" s="2" t="s">
        <v>55</v>
      </c>
      <c r="CG1" s="2" t="s">
        <v>55</v>
      </c>
      <c r="CK1" s="6"/>
      <c r="CL1" s="18"/>
      <c r="CM1" s="2" t="s">
        <v>3</v>
      </c>
      <c r="CN1" s="2" t="s">
        <v>3</v>
      </c>
      <c r="CO1" s="2" t="s">
        <v>3</v>
      </c>
      <c r="CP1" s="2" t="s">
        <v>3</v>
      </c>
      <c r="CQ1" s="2" t="s">
        <v>3</v>
      </c>
      <c r="CR1" s="2" t="s">
        <v>3</v>
      </c>
      <c r="CS1" s="2" t="s">
        <v>3</v>
      </c>
      <c r="CT1" s="2" t="s">
        <v>3</v>
      </c>
      <c r="CU1" s="2" t="s">
        <v>3</v>
      </c>
      <c r="CV1" s="2" t="s">
        <v>3</v>
      </c>
      <c r="CW1" s="2" t="s">
        <v>3</v>
      </c>
      <c r="CX1" s="2" t="s">
        <v>3</v>
      </c>
      <c r="CY1" s="2" t="s">
        <v>3</v>
      </c>
      <c r="CZ1" s="2" t="s">
        <v>3</v>
      </c>
      <c r="DA1" s="2" t="s">
        <v>3</v>
      </c>
      <c r="DB1" s="2" t="s">
        <v>3</v>
      </c>
      <c r="DC1" s="2" t="s">
        <v>3</v>
      </c>
      <c r="DD1" s="2" t="s">
        <v>3</v>
      </c>
      <c r="DE1" s="2" t="s">
        <v>3</v>
      </c>
      <c r="DF1" s="2" t="s">
        <v>3</v>
      </c>
      <c r="DG1" s="2" t="s">
        <v>3</v>
      </c>
      <c r="DH1" s="2" t="s">
        <v>3</v>
      </c>
      <c r="DI1" s="2" t="s">
        <v>3</v>
      </c>
      <c r="DJ1" s="2" t="s">
        <v>3</v>
      </c>
      <c r="DK1" s="2" t="s">
        <v>3</v>
      </c>
      <c r="DL1" s="2" t="s">
        <v>3</v>
      </c>
      <c r="DM1" s="2" t="s">
        <v>3</v>
      </c>
      <c r="DN1" s="2" t="s">
        <v>3</v>
      </c>
      <c r="DO1" s="2" t="s">
        <v>3</v>
      </c>
      <c r="DP1" s="2" t="s">
        <v>3</v>
      </c>
      <c r="DQ1" s="2" t="s">
        <v>3</v>
      </c>
      <c r="DR1" s="2" t="s">
        <v>3</v>
      </c>
      <c r="DS1" s="2" t="s">
        <v>3</v>
      </c>
      <c r="DT1" s="2" t="s">
        <v>3</v>
      </c>
      <c r="DU1" s="2" t="s">
        <v>3</v>
      </c>
      <c r="DV1" s="2" t="s">
        <v>3</v>
      </c>
      <c r="DW1" s="2" t="s">
        <v>3</v>
      </c>
      <c r="DX1" s="2" t="s">
        <v>3</v>
      </c>
      <c r="DY1" s="2" t="s">
        <v>3</v>
      </c>
      <c r="DZ1" s="2" t="s">
        <v>3</v>
      </c>
      <c r="EA1" s="2" t="s">
        <v>3</v>
      </c>
      <c r="EB1" s="2" t="s">
        <v>3</v>
      </c>
      <c r="EC1" s="2" t="s">
        <v>3</v>
      </c>
      <c r="ED1" s="2" t="s">
        <v>3</v>
      </c>
      <c r="EE1" s="2" t="s">
        <v>3</v>
      </c>
      <c r="EF1" s="2" t="s">
        <v>3</v>
      </c>
      <c r="EG1" s="2" t="s">
        <v>3</v>
      </c>
      <c r="EH1" s="2" t="s">
        <v>3</v>
      </c>
      <c r="EI1" s="2" t="s">
        <v>3</v>
      </c>
      <c r="EJ1" s="2" t="s">
        <v>3</v>
      </c>
      <c r="EK1" s="2" t="s">
        <v>3</v>
      </c>
      <c r="EL1" s="2" t="s">
        <v>3</v>
      </c>
      <c r="EM1" s="2" t="s">
        <v>3</v>
      </c>
      <c r="EN1" s="2" t="s">
        <v>3</v>
      </c>
      <c r="EO1" s="2" t="s">
        <v>3</v>
      </c>
      <c r="EP1" s="2" t="s">
        <v>3</v>
      </c>
      <c r="EQ1" s="2" t="s">
        <v>3</v>
      </c>
      <c r="ER1" s="2" t="s">
        <v>3</v>
      </c>
      <c r="ES1" s="2" t="s">
        <v>3</v>
      </c>
      <c r="ET1" s="2" t="s">
        <v>3</v>
      </c>
      <c r="EU1" s="2" t="s">
        <v>3</v>
      </c>
      <c r="EV1" s="2" t="s">
        <v>3</v>
      </c>
      <c r="EW1" s="2" t="s">
        <v>3</v>
      </c>
      <c r="EX1" s="2" t="s">
        <v>3</v>
      </c>
      <c r="EY1" s="2" t="s">
        <v>3</v>
      </c>
      <c r="EZ1" s="2" t="s">
        <v>3</v>
      </c>
      <c r="FA1" s="2" t="s">
        <v>3</v>
      </c>
      <c r="FB1" s="2" t="s">
        <v>3</v>
      </c>
      <c r="FC1" s="2" t="s">
        <v>3</v>
      </c>
      <c r="FD1" s="2" t="s">
        <v>3</v>
      </c>
      <c r="FE1" s="2" t="s">
        <v>3</v>
      </c>
      <c r="FF1" s="2" t="s">
        <v>3</v>
      </c>
      <c r="FG1" s="2" t="s">
        <v>3</v>
      </c>
      <c r="FH1" s="2" t="s">
        <v>3</v>
      </c>
      <c r="FI1" s="2" t="s">
        <v>3</v>
      </c>
      <c r="FJ1" s="2" t="s">
        <v>3</v>
      </c>
      <c r="FK1" s="2" t="s">
        <v>3</v>
      </c>
      <c r="FL1" s="2" t="s">
        <v>3</v>
      </c>
      <c r="FM1" s="2" t="s">
        <v>3</v>
      </c>
      <c r="FN1" s="2" t="s">
        <v>3</v>
      </c>
      <c r="FO1" s="2"/>
      <c r="FP1" s="2"/>
      <c r="FQ1" s="2"/>
      <c r="FR1" s="2"/>
    </row>
    <row r="2" spans="1:174" s="2" customFormat="1" x14ac:dyDescent="0.15">
      <c r="F2" s="2" t="s">
        <v>64</v>
      </c>
      <c r="G2" s="2" t="s">
        <v>65</v>
      </c>
      <c r="H2" s="2" t="s">
        <v>66</v>
      </c>
      <c r="I2" s="2" t="s">
        <v>18</v>
      </c>
      <c r="J2" s="2" t="s">
        <v>64</v>
      </c>
      <c r="K2" s="2" t="s">
        <v>65</v>
      </c>
      <c r="L2" s="2" t="s">
        <v>66</v>
      </c>
      <c r="M2" s="2" t="s">
        <v>18</v>
      </c>
      <c r="N2" s="2" t="s">
        <v>64</v>
      </c>
      <c r="O2" s="2" t="s">
        <v>65</v>
      </c>
      <c r="P2" s="2" t="s">
        <v>66</v>
      </c>
      <c r="Q2" s="2" t="s">
        <v>18</v>
      </c>
      <c r="R2" s="2" t="s">
        <v>64</v>
      </c>
      <c r="S2" s="2" t="s">
        <v>65</v>
      </c>
      <c r="T2" s="2" t="s">
        <v>66</v>
      </c>
      <c r="U2" s="2" t="s">
        <v>18</v>
      </c>
      <c r="V2" s="2" t="s">
        <v>64</v>
      </c>
      <c r="W2" s="2" t="s">
        <v>65</v>
      </c>
      <c r="X2" s="2" t="s">
        <v>66</v>
      </c>
      <c r="Y2" s="2" t="s">
        <v>18</v>
      </c>
      <c r="Z2" s="2" t="s">
        <v>64</v>
      </c>
      <c r="AA2" s="2" t="s">
        <v>65</v>
      </c>
      <c r="AB2" s="2" t="s">
        <v>66</v>
      </c>
      <c r="AC2" s="2" t="s">
        <v>18</v>
      </c>
      <c r="AD2" s="2" t="s">
        <v>64</v>
      </c>
      <c r="AE2" s="2" t="s">
        <v>65</v>
      </c>
      <c r="AF2" s="2" t="s">
        <v>66</v>
      </c>
      <c r="AG2" s="2" t="s">
        <v>18</v>
      </c>
      <c r="AH2" s="2" t="s">
        <v>64</v>
      </c>
      <c r="AI2" s="2" t="s">
        <v>65</v>
      </c>
      <c r="AJ2" s="2" t="s">
        <v>66</v>
      </c>
      <c r="AK2" s="2" t="s">
        <v>18</v>
      </c>
      <c r="AL2" s="2" t="s">
        <v>64</v>
      </c>
      <c r="AM2" s="2" t="s">
        <v>65</v>
      </c>
      <c r="AN2" s="2" t="s">
        <v>66</v>
      </c>
      <c r="AO2" s="2" t="s">
        <v>18</v>
      </c>
      <c r="AP2" s="2" t="s">
        <v>64</v>
      </c>
      <c r="AQ2" s="2" t="s">
        <v>65</v>
      </c>
      <c r="AR2" s="2" t="s">
        <v>66</v>
      </c>
      <c r="AS2" s="2" t="s">
        <v>18</v>
      </c>
      <c r="AT2" s="2" t="s">
        <v>64</v>
      </c>
      <c r="AU2" s="2" t="s">
        <v>65</v>
      </c>
      <c r="AV2" s="2" t="s">
        <v>66</v>
      </c>
      <c r="AW2" s="2" t="s">
        <v>18</v>
      </c>
      <c r="AX2" s="2" t="s">
        <v>64</v>
      </c>
      <c r="AY2" s="2" t="s">
        <v>65</v>
      </c>
      <c r="AZ2" s="2" t="s">
        <v>66</v>
      </c>
      <c r="BA2" s="2" t="s">
        <v>18</v>
      </c>
      <c r="BB2" s="2" t="s">
        <v>64</v>
      </c>
      <c r="BC2" s="2" t="s">
        <v>65</v>
      </c>
      <c r="BD2" s="2" t="s">
        <v>66</v>
      </c>
      <c r="BE2" s="2" t="s">
        <v>18</v>
      </c>
      <c r="BF2" s="2" t="s">
        <v>64</v>
      </c>
      <c r="BG2" s="2" t="s">
        <v>65</v>
      </c>
      <c r="BH2" s="2" t="s">
        <v>66</v>
      </c>
      <c r="BI2" s="2" t="s">
        <v>18</v>
      </c>
      <c r="BJ2" s="2" t="s">
        <v>64</v>
      </c>
      <c r="BK2" s="2" t="s">
        <v>65</v>
      </c>
      <c r="BL2" s="2" t="s">
        <v>66</v>
      </c>
      <c r="BM2" s="2" t="s">
        <v>18</v>
      </c>
      <c r="BN2" s="2" t="s">
        <v>64</v>
      </c>
      <c r="BO2" s="2" t="s">
        <v>65</v>
      </c>
      <c r="BP2" s="2" t="s">
        <v>66</v>
      </c>
      <c r="BQ2" s="2" t="s">
        <v>18</v>
      </c>
      <c r="BR2" s="2" t="s">
        <v>64</v>
      </c>
      <c r="BS2" s="2" t="s">
        <v>65</v>
      </c>
      <c r="BT2" s="2" t="s">
        <v>66</v>
      </c>
      <c r="BU2" s="2" t="s">
        <v>18</v>
      </c>
      <c r="BV2" s="2" t="s">
        <v>64</v>
      </c>
      <c r="BW2" s="2" t="s">
        <v>65</v>
      </c>
      <c r="BX2" s="2" t="s">
        <v>66</v>
      </c>
      <c r="BY2" s="2" t="s">
        <v>18</v>
      </c>
      <c r="BZ2" s="2" t="s">
        <v>64</v>
      </c>
      <c r="CA2" s="2" t="s">
        <v>65</v>
      </c>
      <c r="CB2" s="2" t="s">
        <v>66</v>
      </c>
      <c r="CC2" s="2" t="s">
        <v>18</v>
      </c>
      <c r="CD2" s="2" t="s">
        <v>64</v>
      </c>
      <c r="CE2" s="2" t="s">
        <v>65</v>
      </c>
      <c r="CF2" s="2" t="s">
        <v>66</v>
      </c>
      <c r="CG2" s="2" t="s">
        <v>18</v>
      </c>
      <c r="CK2" s="18" t="s">
        <v>4</v>
      </c>
      <c r="CM2" s="2" t="s">
        <v>64</v>
      </c>
      <c r="CN2" s="2" t="s">
        <v>65</v>
      </c>
      <c r="CO2" s="2" t="s">
        <v>66</v>
      </c>
      <c r="CP2" s="2" t="s">
        <v>18</v>
      </c>
      <c r="CQ2" s="2" t="s">
        <v>64</v>
      </c>
      <c r="CR2" s="2" t="s">
        <v>65</v>
      </c>
      <c r="CS2" s="2" t="s">
        <v>66</v>
      </c>
      <c r="CT2" s="2" t="s">
        <v>18</v>
      </c>
      <c r="CU2" s="2" t="s">
        <v>64</v>
      </c>
      <c r="CV2" s="2" t="s">
        <v>65</v>
      </c>
      <c r="CW2" s="2" t="s">
        <v>66</v>
      </c>
      <c r="CX2" s="2" t="s">
        <v>18</v>
      </c>
      <c r="CY2" s="2" t="s">
        <v>64</v>
      </c>
      <c r="CZ2" s="2" t="s">
        <v>65</v>
      </c>
      <c r="DA2" s="2" t="s">
        <v>66</v>
      </c>
      <c r="DB2" s="2" t="s">
        <v>18</v>
      </c>
      <c r="DC2" s="2" t="s">
        <v>64</v>
      </c>
      <c r="DD2" s="2" t="s">
        <v>65</v>
      </c>
      <c r="DE2" s="2" t="s">
        <v>66</v>
      </c>
      <c r="DF2" s="2" t="s">
        <v>18</v>
      </c>
      <c r="DG2" s="2" t="s">
        <v>64</v>
      </c>
      <c r="DH2" s="2" t="s">
        <v>65</v>
      </c>
      <c r="DI2" s="2" t="s">
        <v>66</v>
      </c>
      <c r="DJ2" s="2" t="s">
        <v>18</v>
      </c>
      <c r="DK2" s="2" t="s">
        <v>64</v>
      </c>
      <c r="DL2" s="2" t="s">
        <v>65</v>
      </c>
      <c r="DM2" s="2" t="s">
        <v>66</v>
      </c>
      <c r="DN2" s="2" t="s">
        <v>18</v>
      </c>
      <c r="DO2" s="2" t="s">
        <v>64</v>
      </c>
      <c r="DP2" s="2" t="s">
        <v>65</v>
      </c>
      <c r="DQ2" s="2" t="s">
        <v>66</v>
      </c>
      <c r="DR2" s="2" t="s">
        <v>18</v>
      </c>
      <c r="DS2" s="2" t="s">
        <v>64</v>
      </c>
      <c r="DT2" s="2" t="s">
        <v>65</v>
      </c>
      <c r="DU2" s="2" t="s">
        <v>66</v>
      </c>
      <c r="DV2" s="2" t="s">
        <v>18</v>
      </c>
      <c r="DW2" s="2" t="s">
        <v>64</v>
      </c>
      <c r="DX2" s="2" t="s">
        <v>65</v>
      </c>
      <c r="DY2" s="2" t="s">
        <v>66</v>
      </c>
      <c r="DZ2" s="2" t="s">
        <v>18</v>
      </c>
      <c r="EA2" s="2" t="s">
        <v>64</v>
      </c>
      <c r="EB2" s="2" t="s">
        <v>65</v>
      </c>
      <c r="EC2" s="2" t="s">
        <v>66</v>
      </c>
      <c r="ED2" s="2" t="s">
        <v>18</v>
      </c>
      <c r="EE2" s="2" t="s">
        <v>64</v>
      </c>
      <c r="EF2" s="2" t="s">
        <v>65</v>
      </c>
      <c r="EG2" s="2" t="s">
        <v>66</v>
      </c>
      <c r="EH2" s="2" t="s">
        <v>18</v>
      </c>
      <c r="EI2" s="2" t="s">
        <v>64</v>
      </c>
      <c r="EJ2" s="2" t="s">
        <v>65</v>
      </c>
      <c r="EK2" s="2" t="s">
        <v>66</v>
      </c>
      <c r="EL2" s="2" t="s">
        <v>18</v>
      </c>
      <c r="EM2" s="2" t="s">
        <v>64</v>
      </c>
      <c r="EN2" s="2" t="s">
        <v>65</v>
      </c>
      <c r="EO2" s="2" t="s">
        <v>66</v>
      </c>
      <c r="EP2" s="2" t="s">
        <v>18</v>
      </c>
      <c r="EQ2" s="2" t="s">
        <v>64</v>
      </c>
      <c r="ER2" s="2" t="s">
        <v>65</v>
      </c>
      <c r="ES2" s="2" t="s">
        <v>66</v>
      </c>
      <c r="ET2" s="2" t="s">
        <v>18</v>
      </c>
      <c r="EU2" s="2" t="s">
        <v>64</v>
      </c>
      <c r="EV2" s="2" t="s">
        <v>65</v>
      </c>
      <c r="EW2" s="2" t="s">
        <v>66</v>
      </c>
      <c r="EX2" s="2" t="s">
        <v>18</v>
      </c>
      <c r="EY2" s="2" t="s">
        <v>64</v>
      </c>
      <c r="EZ2" s="2" t="s">
        <v>65</v>
      </c>
      <c r="FA2" s="2" t="s">
        <v>66</v>
      </c>
      <c r="FB2" s="2" t="s">
        <v>18</v>
      </c>
      <c r="FC2" s="2" t="s">
        <v>64</v>
      </c>
      <c r="FD2" s="2" t="s">
        <v>65</v>
      </c>
      <c r="FE2" s="2" t="s">
        <v>66</v>
      </c>
      <c r="FF2" s="2" t="s">
        <v>18</v>
      </c>
      <c r="FG2" s="2" t="s">
        <v>64</v>
      </c>
      <c r="FH2" s="2" t="s">
        <v>65</v>
      </c>
      <c r="FI2" s="2" t="s">
        <v>66</v>
      </c>
      <c r="FJ2" s="2" t="s">
        <v>18</v>
      </c>
      <c r="FK2" s="2" t="s">
        <v>64</v>
      </c>
      <c r="FL2" s="2" t="s">
        <v>65</v>
      </c>
      <c r="FM2" s="2" t="s">
        <v>66</v>
      </c>
      <c r="FN2" s="2" t="s">
        <v>18</v>
      </c>
    </row>
    <row r="3" spans="1:174" s="2" customFormat="1" x14ac:dyDescent="0.15">
      <c r="F3" s="2" t="s">
        <v>43</v>
      </c>
      <c r="G3" s="2" t="s">
        <v>43</v>
      </c>
      <c r="H3" s="2" t="s">
        <v>43</v>
      </c>
      <c r="I3" s="2" t="s">
        <v>43</v>
      </c>
      <c r="J3" s="2" t="s">
        <v>47</v>
      </c>
      <c r="K3" s="2" t="s">
        <v>47</v>
      </c>
      <c r="L3" s="2" t="s">
        <v>47</v>
      </c>
      <c r="M3" s="2" t="s">
        <v>47</v>
      </c>
      <c r="N3" s="2" t="s">
        <v>48</v>
      </c>
      <c r="O3" s="2" t="s">
        <v>48</v>
      </c>
      <c r="P3" s="2" t="s">
        <v>48</v>
      </c>
      <c r="Q3" s="2" t="s">
        <v>48</v>
      </c>
      <c r="R3" s="2" t="s">
        <v>49</v>
      </c>
      <c r="S3" s="2" t="s">
        <v>49</v>
      </c>
      <c r="T3" s="2" t="s">
        <v>49</v>
      </c>
      <c r="U3" s="2" t="s">
        <v>49</v>
      </c>
      <c r="V3" s="2" t="s">
        <v>193</v>
      </c>
      <c r="W3" s="2" t="s">
        <v>193</v>
      </c>
      <c r="X3" s="2" t="s">
        <v>193</v>
      </c>
      <c r="Y3" s="2" t="s">
        <v>193</v>
      </c>
      <c r="Z3" s="2" t="s">
        <v>268</v>
      </c>
      <c r="AA3" s="2" t="s">
        <v>268</v>
      </c>
      <c r="AB3" s="2" t="s">
        <v>268</v>
      </c>
      <c r="AC3" s="2" t="s">
        <v>268</v>
      </c>
      <c r="AD3" s="2" t="s">
        <v>269</v>
      </c>
      <c r="AE3" s="2" t="s">
        <v>269</v>
      </c>
      <c r="AF3" s="2" t="s">
        <v>269</v>
      </c>
      <c r="AG3" s="2" t="s">
        <v>269</v>
      </c>
      <c r="AH3" s="2" t="s">
        <v>270</v>
      </c>
      <c r="AI3" s="2" t="s">
        <v>270</v>
      </c>
      <c r="AJ3" s="2" t="s">
        <v>270</v>
      </c>
      <c r="AK3" s="2" t="s">
        <v>270</v>
      </c>
      <c r="AL3" s="2" t="s">
        <v>271</v>
      </c>
      <c r="AM3" s="2" t="s">
        <v>271</v>
      </c>
      <c r="AN3" s="2" t="s">
        <v>271</v>
      </c>
      <c r="AO3" s="2" t="s">
        <v>271</v>
      </c>
      <c r="AP3" s="2" t="s">
        <v>272</v>
      </c>
      <c r="AQ3" s="2" t="s">
        <v>272</v>
      </c>
      <c r="AR3" s="2" t="s">
        <v>273</v>
      </c>
      <c r="AS3" s="2" t="s">
        <v>272</v>
      </c>
      <c r="AT3" s="2" t="s">
        <v>274</v>
      </c>
      <c r="AU3" s="2" t="s">
        <v>274</v>
      </c>
      <c r="AV3" s="2" t="s">
        <v>274</v>
      </c>
      <c r="AW3" s="2" t="s">
        <v>274</v>
      </c>
      <c r="AX3" s="2" t="s">
        <v>275</v>
      </c>
      <c r="AY3" s="2" t="s">
        <v>275</v>
      </c>
      <c r="AZ3" s="2" t="s">
        <v>275</v>
      </c>
      <c r="BA3" s="2" t="s">
        <v>275</v>
      </c>
      <c r="BB3" s="2" t="s">
        <v>276</v>
      </c>
      <c r="BC3" s="2" t="s">
        <v>276</v>
      </c>
      <c r="BD3" s="2" t="s">
        <v>276</v>
      </c>
      <c r="BE3" s="2" t="s">
        <v>276</v>
      </c>
      <c r="BF3" s="2" t="s">
        <v>277</v>
      </c>
      <c r="BG3" s="2" t="s">
        <v>277</v>
      </c>
      <c r="BH3" s="2" t="s">
        <v>277</v>
      </c>
      <c r="BI3" s="2" t="s">
        <v>277</v>
      </c>
      <c r="BJ3" s="2" t="s">
        <v>278</v>
      </c>
      <c r="BK3" s="2" t="s">
        <v>278</v>
      </c>
      <c r="BL3" s="2" t="s">
        <v>278</v>
      </c>
      <c r="BM3" s="2" t="s">
        <v>278</v>
      </c>
      <c r="BN3" s="2" t="s">
        <v>279</v>
      </c>
      <c r="BO3" s="2" t="s">
        <v>279</v>
      </c>
      <c r="BP3" s="2" t="s">
        <v>279</v>
      </c>
      <c r="BQ3" s="2" t="s">
        <v>279</v>
      </c>
      <c r="BR3" s="2" t="s">
        <v>280</v>
      </c>
      <c r="BS3" s="2" t="s">
        <v>280</v>
      </c>
      <c r="BT3" s="2" t="s">
        <v>280</v>
      </c>
      <c r="BU3" s="2" t="s">
        <v>280</v>
      </c>
      <c r="BV3" s="2" t="s">
        <v>281</v>
      </c>
      <c r="BW3" s="2" t="s">
        <v>281</v>
      </c>
      <c r="BX3" s="2" t="s">
        <v>281</v>
      </c>
      <c r="BY3" s="2" t="s">
        <v>281</v>
      </c>
      <c r="BZ3" s="2" t="s">
        <v>282</v>
      </c>
      <c r="CA3" s="2" t="s">
        <v>282</v>
      </c>
      <c r="CB3" s="2" t="s">
        <v>282</v>
      </c>
      <c r="CC3" s="2" t="s">
        <v>282</v>
      </c>
      <c r="CD3" s="2" t="s">
        <v>283</v>
      </c>
      <c r="CE3" s="2" t="s">
        <v>283</v>
      </c>
      <c r="CF3" s="2" t="s">
        <v>283</v>
      </c>
      <c r="CG3" s="2" t="s">
        <v>283</v>
      </c>
      <c r="CK3" s="18" t="s">
        <v>5</v>
      </c>
      <c r="CM3" s="2" t="s">
        <v>43</v>
      </c>
      <c r="CN3" s="2" t="s">
        <v>43</v>
      </c>
      <c r="CO3" s="2" t="s">
        <v>43</v>
      </c>
      <c r="CP3" s="2" t="s">
        <v>43</v>
      </c>
      <c r="CQ3" s="2" t="s">
        <v>47</v>
      </c>
      <c r="CR3" s="2" t="s">
        <v>47</v>
      </c>
      <c r="CS3" s="2" t="s">
        <v>47</v>
      </c>
      <c r="CT3" s="2" t="s">
        <v>47</v>
      </c>
      <c r="CU3" s="2" t="s">
        <v>48</v>
      </c>
      <c r="CV3" s="2" t="s">
        <v>48</v>
      </c>
      <c r="CW3" s="2" t="s">
        <v>48</v>
      </c>
      <c r="CX3" s="2" t="s">
        <v>48</v>
      </c>
      <c r="CY3" s="2" t="s">
        <v>49</v>
      </c>
      <c r="CZ3" s="2" t="s">
        <v>49</v>
      </c>
      <c r="DA3" s="2" t="s">
        <v>49</v>
      </c>
      <c r="DB3" s="2" t="s">
        <v>49</v>
      </c>
      <c r="DC3" s="2" t="s">
        <v>193</v>
      </c>
      <c r="DD3" s="2" t="s">
        <v>193</v>
      </c>
      <c r="DE3" s="2" t="s">
        <v>193</v>
      </c>
      <c r="DF3" s="2" t="s">
        <v>193</v>
      </c>
      <c r="DG3" s="2" t="s">
        <v>268</v>
      </c>
      <c r="DH3" s="2" t="s">
        <v>268</v>
      </c>
      <c r="DI3" s="2" t="s">
        <v>268</v>
      </c>
      <c r="DJ3" s="2" t="s">
        <v>268</v>
      </c>
      <c r="DK3" s="2" t="s">
        <v>269</v>
      </c>
      <c r="DL3" s="2" t="s">
        <v>269</v>
      </c>
      <c r="DM3" s="2" t="s">
        <v>269</v>
      </c>
      <c r="DN3" s="2" t="s">
        <v>269</v>
      </c>
      <c r="DO3" s="2" t="s">
        <v>270</v>
      </c>
      <c r="DP3" s="2" t="s">
        <v>270</v>
      </c>
      <c r="DQ3" s="2" t="s">
        <v>270</v>
      </c>
      <c r="DR3" s="2" t="s">
        <v>270</v>
      </c>
      <c r="DS3" s="2" t="s">
        <v>271</v>
      </c>
      <c r="DT3" s="2" t="s">
        <v>271</v>
      </c>
      <c r="DU3" s="2" t="s">
        <v>271</v>
      </c>
      <c r="DV3" s="2" t="s">
        <v>271</v>
      </c>
      <c r="DW3" s="2" t="s">
        <v>272</v>
      </c>
      <c r="DX3" s="2" t="s">
        <v>272</v>
      </c>
      <c r="DY3" s="2" t="s">
        <v>272</v>
      </c>
      <c r="DZ3" s="2" t="s">
        <v>272</v>
      </c>
      <c r="EA3" s="2" t="s">
        <v>274</v>
      </c>
      <c r="EB3" s="2" t="s">
        <v>274</v>
      </c>
      <c r="EC3" s="2" t="s">
        <v>274</v>
      </c>
      <c r="ED3" s="2" t="s">
        <v>274</v>
      </c>
      <c r="EE3" s="2" t="s">
        <v>275</v>
      </c>
      <c r="EF3" s="2" t="s">
        <v>275</v>
      </c>
      <c r="EG3" s="2" t="s">
        <v>275</v>
      </c>
      <c r="EH3" s="2" t="s">
        <v>275</v>
      </c>
      <c r="EI3" s="2" t="s">
        <v>276</v>
      </c>
      <c r="EJ3" s="2" t="s">
        <v>276</v>
      </c>
      <c r="EK3" s="2" t="s">
        <v>276</v>
      </c>
      <c r="EL3" s="2" t="s">
        <v>276</v>
      </c>
      <c r="EM3" s="2" t="s">
        <v>277</v>
      </c>
      <c r="EN3" s="2" t="s">
        <v>277</v>
      </c>
      <c r="EO3" s="2" t="s">
        <v>277</v>
      </c>
      <c r="EP3" s="2" t="s">
        <v>277</v>
      </c>
      <c r="EQ3" s="2" t="s">
        <v>278</v>
      </c>
      <c r="ER3" s="2" t="s">
        <v>278</v>
      </c>
      <c r="ES3" s="2" t="s">
        <v>278</v>
      </c>
      <c r="ET3" s="2" t="s">
        <v>278</v>
      </c>
      <c r="EU3" s="2" t="s">
        <v>279</v>
      </c>
      <c r="EV3" s="2" t="s">
        <v>279</v>
      </c>
      <c r="EW3" s="2" t="s">
        <v>279</v>
      </c>
      <c r="EX3" s="2" t="s">
        <v>279</v>
      </c>
      <c r="EY3" s="2" t="s">
        <v>280</v>
      </c>
      <c r="EZ3" s="2" t="s">
        <v>280</v>
      </c>
      <c r="FA3" s="2" t="s">
        <v>280</v>
      </c>
      <c r="FB3" s="2" t="s">
        <v>280</v>
      </c>
      <c r="FC3" s="2" t="s">
        <v>281</v>
      </c>
      <c r="FD3" s="2" t="s">
        <v>281</v>
      </c>
      <c r="FE3" s="2" t="s">
        <v>281</v>
      </c>
      <c r="FF3" s="2" t="s">
        <v>281</v>
      </c>
      <c r="FG3" s="2" t="s">
        <v>282</v>
      </c>
      <c r="FH3" s="2" t="s">
        <v>282</v>
      </c>
      <c r="FI3" s="2" t="s">
        <v>282</v>
      </c>
      <c r="FJ3" s="2" t="s">
        <v>282</v>
      </c>
      <c r="FK3" s="2" t="s">
        <v>283</v>
      </c>
      <c r="FL3" s="2" t="s">
        <v>283</v>
      </c>
      <c r="FM3" s="2" t="s">
        <v>283</v>
      </c>
      <c r="FN3" s="2" t="s">
        <v>283</v>
      </c>
    </row>
    <row r="4" spans="1:174" s="2" customFormat="1" x14ac:dyDescent="0.15">
      <c r="CK4" s="6"/>
      <c r="CL4" s="2" t="s">
        <v>6</v>
      </c>
      <c r="CM4" s="353">
        <v>1.377</v>
      </c>
      <c r="CN4" s="354">
        <f>CM4+0.0075</f>
        <v>1.3845000000000001</v>
      </c>
      <c r="CO4" s="354">
        <f t="shared" ref="CO4:EZ4" si="0">CN4+0.0075</f>
        <v>1.3920000000000001</v>
      </c>
      <c r="CP4" s="354">
        <f t="shared" si="0"/>
        <v>1.3995000000000002</v>
      </c>
      <c r="CQ4" s="354">
        <f t="shared" si="0"/>
        <v>1.4070000000000003</v>
      </c>
      <c r="CR4" s="354">
        <f t="shared" si="0"/>
        <v>1.4145000000000003</v>
      </c>
      <c r="CS4" s="354">
        <f t="shared" si="0"/>
        <v>1.4220000000000004</v>
      </c>
      <c r="CT4" s="354">
        <f t="shared" si="0"/>
        <v>1.4295000000000004</v>
      </c>
      <c r="CU4" s="354">
        <f t="shared" si="0"/>
        <v>1.4370000000000005</v>
      </c>
      <c r="CV4" s="354">
        <f t="shared" si="0"/>
        <v>1.4445000000000006</v>
      </c>
      <c r="CW4" s="354">
        <f t="shared" si="0"/>
        <v>1.4520000000000006</v>
      </c>
      <c r="CX4" s="354">
        <f t="shared" si="0"/>
        <v>1.4595000000000007</v>
      </c>
      <c r="CY4" s="354">
        <f t="shared" si="0"/>
        <v>1.4670000000000007</v>
      </c>
      <c r="CZ4" s="354">
        <f t="shared" si="0"/>
        <v>1.4745000000000008</v>
      </c>
      <c r="DA4" s="354">
        <f t="shared" si="0"/>
        <v>1.4820000000000009</v>
      </c>
      <c r="DB4" s="354">
        <f t="shared" si="0"/>
        <v>1.4895000000000009</v>
      </c>
      <c r="DC4" s="354">
        <f t="shared" si="0"/>
        <v>1.497000000000001</v>
      </c>
      <c r="DD4" s="354">
        <f t="shared" si="0"/>
        <v>1.5045000000000011</v>
      </c>
      <c r="DE4" s="354">
        <f t="shared" si="0"/>
        <v>1.5120000000000011</v>
      </c>
      <c r="DF4" s="354">
        <f t="shared" si="0"/>
        <v>1.5195000000000012</v>
      </c>
      <c r="DG4" s="354">
        <f t="shared" si="0"/>
        <v>1.5270000000000012</v>
      </c>
      <c r="DH4" s="354">
        <f t="shared" si="0"/>
        <v>1.5345000000000013</v>
      </c>
      <c r="DI4" s="354">
        <f t="shared" si="0"/>
        <v>1.5420000000000014</v>
      </c>
      <c r="DJ4" s="354">
        <f t="shared" si="0"/>
        <v>1.5495000000000014</v>
      </c>
      <c r="DK4" s="354">
        <f t="shared" si="0"/>
        <v>1.5570000000000015</v>
      </c>
      <c r="DL4" s="354">
        <f t="shared" si="0"/>
        <v>1.5645000000000016</v>
      </c>
      <c r="DM4" s="354">
        <f t="shared" si="0"/>
        <v>1.5720000000000016</v>
      </c>
      <c r="DN4" s="354">
        <f t="shared" si="0"/>
        <v>1.5795000000000017</v>
      </c>
      <c r="DO4" s="354">
        <f t="shared" si="0"/>
        <v>1.5870000000000017</v>
      </c>
      <c r="DP4" s="354">
        <f t="shared" si="0"/>
        <v>1.5945000000000018</v>
      </c>
      <c r="DQ4" s="354">
        <f t="shared" si="0"/>
        <v>1.6020000000000019</v>
      </c>
      <c r="DR4" s="354">
        <f t="shared" si="0"/>
        <v>1.6095000000000019</v>
      </c>
      <c r="DS4" s="354">
        <f t="shared" si="0"/>
        <v>1.617000000000002</v>
      </c>
      <c r="DT4" s="354">
        <f t="shared" si="0"/>
        <v>1.6245000000000021</v>
      </c>
      <c r="DU4" s="354">
        <f t="shared" si="0"/>
        <v>1.6320000000000021</v>
      </c>
      <c r="DV4" s="354">
        <f t="shared" si="0"/>
        <v>1.6395000000000022</v>
      </c>
      <c r="DW4" s="354">
        <f t="shared" si="0"/>
        <v>1.6470000000000022</v>
      </c>
      <c r="DX4" s="354">
        <f t="shared" si="0"/>
        <v>1.6545000000000023</v>
      </c>
      <c r="DY4" s="354">
        <f t="shared" si="0"/>
        <v>1.6620000000000024</v>
      </c>
      <c r="DZ4" s="354">
        <f t="shared" si="0"/>
        <v>1.6695000000000024</v>
      </c>
      <c r="EA4" s="354">
        <f t="shared" si="0"/>
        <v>1.6770000000000025</v>
      </c>
      <c r="EB4" s="354">
        <f t="shared" si="0"/>
        <v>1.6845000000000026</v>
      </c>
      <c r="EC4" s="354">
        <f t="shared" si="0"/>
        <v>1.6920000000000026</v>
      </c>
      <c r="ED4" s="354">
        <f t="shared" si="0"/>
        <v>1.6995000000000027</v>
      </c>
      <c r="EE4" s="354">
        <f t="shared" si="0"/>
        <v>1.7070000000000027</v>
      </c>
      <c r="EF4" s="354">
        <f t="shared" si="0"/>
        <v>1.7145000000000028</v>
      </c>
      <c r="EG4" s="354">
        <f t="shared" si="0"/>
        <v>1.7220000000000029</v>
      </c>
      <c r="EH4" s="354">
        <f t="shared" si="0"/>
        <v>1.7295000000000029</v>
      </c>
      <c r="EI4" s="354">
        <f t="shared" si="0"/>
        <v>1.737000000000003</v>
      </c>
      <c r="EJ4" s="354">
        <f t="shared" si="0"/>
        <v>1.744500000000003</v>
      </c>
      <c r="EK4" s="354">
        <f t="shared" si="0"/>
        <v>1.7520000000000031</v>
      </c>
      <c r="EL4" s="354">
        <f t="shared" si="0"/>
        <v>1.7595000000000032</v>
      </c>
      <c r="EM4" s="354">
        <f t="shared" si="0"/>
        <v>1.7670000000000032</v>
      </c>
      <c r="EN4" s="354">
        <f t="shared" si="0"/>
        <v>1.7745000000000033</v>
      </c>
      <c r="EO4" s="354">
        <f t="shared" si="0"/>
        <v>1.7820000000000034</v>
      </c>
      <c r="EP4" s="354">
        <f t="shared" si="0"/>
        <v>1.7895000000000034</v>
      </c>
      <c r="EQ4" s="354">
        <f t="shared" si="0"/>
        <v>1.7970000000000035</v>
      </c>
      <c r="ER4" s="354">
        <f t="shared" si="0"/>
        <v>1.8045000000000035</v>
      </c>
      <c r="ES4" s="354">
        <f t="shared" si="0"/>
        <v>1.8120000000000036</v>
      </c>
      <c r="ET4" s="354">
        <f t="shared" si="0"/>
        <v>1.8195000000000037</v>
      </c>
      <c r="EU4" s="354">
        <f t="shared" si="0"/>
        <v>1.8270000000000037</v>
      </c>
      <c r="EV4" s="354">
        <f t="shared" si="0"/>
        <v>1.8345000000000038</v>
      </c>
      <c r="EW4" s="354">
        <f t="shared" si="0"/>
        <v>1.8420000000000039</v>
      </c>
      <c r="EX4" s="354">
        <f t="shared" si="0"/>
        <v>1.8495000000000039</v>
      </c>
      <c r="EY4" s="354">
        <f t="shared" si="0"/>
        <v>1.857000000000004</v>
      </c>
      <c r="EZ4" s="354">
        <f t="shared" si="0"/>
        <v>1.864500000000004</v>
      </c>
      <c r="FA4" s="354">
        <f t="shared" ref="FA4:FN4" si="1">EZ4+0.0075</f>
        <v>1.8720000000000041</v>
      </c>
      <c r="FB4" s="354">
        <f t="shared" si="1"/>
        <v>1.8795000000000042</v>
      </c>
      <c r="FC4" s="354">
        <f t="shared" si="1"/>
        <v>1.8870000000000042</v>
      </c>
      <c r="FD4" s="354">
        <f t="shared" si="1"/>
        <v>1.8945000000000043</v>
      </c>
      <c r="FE4" s="354">
        <f t="shared" si="1"/>
        <v>1.9020000000000044</v>
      </c>
      <c r="FF4" s="354">
        <f t="shared" si="1"/>
        <v>1.9095000000000044</v>
      </c>
      <c r="FG4" s="354">
        <f t="shared" si="1"/>
        <v>1.9170000000000045</v>
      </c>
      <c r="FH4" s="354">
        <f t="shared" si="1"/>
        <v>1.9245000000000045</v>
      </c>
      <c r="FI4" s="354">
        <f t="shared" si="1"/>
        <v>1.9320000000000046</v>
      </c>
      <c r="FJ4" s="354">
        <f t="shared" si="1"/>
        <v>1.9395000000000047</v>
      </c>
      <c r="FK4" s="354">
        <f t="shared" si="1"/>
        <v>1.9470000000000047</v>
      </c>
      <c r="FL4" s="354">
        <f t="shared" si="1"/>
        <v>1.9545000000000048</v>
      </c>
      <c r="FM4" s="354">
        <f t="shared" si="1"/>
        <v>1.9620000000000049</v>
      </c>
      <c r="FN4" s="354">
        <f t="shared" si="1"/>
        <v>1.9695000000000049</v>
      </c>
      <c r="FO4" s="342"/>
      <c r="FP4" s="342"/>
      <c r="FQ4" s="342"/>
      <c r="FR4" s="342"/>
    </row>
    <row r="5" spans="1:174" x14ac:dyDescent="0.15">
      <c r="A5" s="442" t="s">
        <v>408</v>
      </c>
      <c r="B5" s="442"/>
      <c r="C5" s="442"/>
      <c r="D5" s="409"/>
      <c r="E5" s="410"/>
      <c r="F5" s="411"/>
      <c r="G5" s="411"/>
      <c r="H5" s="411"/>
      <c r="I5" s="411"/>
      <c r="J5" s="411"/>
      <c r="K5" s="411"/>
      <c r="L5" s="411"/>
      <c r="M5" s="411"/>
      <c r="N5" s="411"/>
      <c r="O5" s="411"/>
      <c r="P5" s="411"/>
      <c r="Q5" s="411"/>
      <c r="R5" s="411"/>
      <c r="S5" s="412"/>
      <c r="T5" s="412"/>
      <c r="U5" s="412"/>
      <c r="V5" s="412"/>
      <c r="W5" s="412"/>
      <c r="X5" s="412"/>
      <c r="Y5" s="412"/>
      <c r="Z5" s="411"/>
      <c r="AA5" s="411"/>
      <c r="AB5" s="411"/>
      <c r="AC5" s="411"/>
      <c r="AD5" s="411"/>
      <c r="AE5" s="411"/>
      <c r="AF5" s="411"/>
      <c r="AG5" s="411"/>
      <c r="AH5" s="411"/>
      <c r="AI5" s="411"/>
      <c r="AJ5" s="411"/>
      <c r="AK5" s="411"/>
      <c r="AL5" s="411"/>
      <c r="AM5" s="412"/>
      <c r="AN5" s="412"/>
      <c r="AO5" s="412"/>
      <c r="AP5" s="412"/>
      <c r="AQ5" s="412"/>
      <c r="AR5" s="412"/>
      <c r="AS5" s="412"/>
      <c r="AT5" s="411"/>
      <c r="AU5" s="411"/>
      <c r="AV5" s="411"/>
      <c r="AW5" s="411"/>
      <c r="AX5" s="411"/>
      <c r="AY5" s="411"/>
      <c r="AZ5" s="411"/>
      <c r="BA5" s="411"/>
      <c r="BB5" s="411"/>
      <c r="BC5" s="411"/>
      <c r="BD5" s="411"/>
      <c r="BE5" s="411"/>
      <c r="BF5" s="411"/>
      <c r="BG5" s="412"/>
      <c r="BH5" s="412"/>
      <c r="BI5" s="412"/>
      <c r="BJ5" s="412"/>
      <c r="BK5" s="412"/>
      <c r="BL5" s="412"/>
      <c r="BM5" s="412"/>
      <c r="BN5" s="411"/>
      <c r="BO5" s="411"/>
      <c r="BP5" s="411"/>
      <c r="BQ5" s="411"/>
      <c r="BR5" s="411"/>
      <c r="BS5" s="411"/>
      <c r="BT5" s="411"/>
      <c r="BU5" s="411"/>
      <c r="BV5" s="411"/>
      <c r="BW5" s="411"/>
      <c r="BX5" s="411"/>
      <c r="BY5" s="411"/>
      <c r="BZ5" s="411"/>
      <c r="CA5" s="412"/>
      <c r="CB5" s="412"/>
      <c r="CC5" s="412"/>
      <c r="CD5" s="412"/>
      <c r="CE5" s="412"/>
      <c r="CF5" s="412"/>
      <c r="CG5" s="412"/>
      <c r="CH5" s="413"/>
      <c r="CI5" s="414" t="str">
        <f>A5</f>
        <v>MANUFACTURING</v>
      </c>
      <c r="CJ5" s="410"/>
      <c r="CK5" s="413"/>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12"/>
      <c r="EN5" s="412"/>
      <c r="EO5" s="412"/>
      <c r="EP5" s="412"/>
      <c r="EQ5" s="412"/>
      <c r="ER5" s="412"/>
      <c r="ES5" s="412"/>
      <c r="ET5" s="412"/>
      <c r="EU5" s="412"/>
      <c r="EV5" s="412"/>
      <c r="EW5" s="412"/>
      <c r="EX5" s="412"/>
      <c r="EY5" s="412"/>
      <c r="EZ5" s="412"/>
      <c r="FA5" s="412"/>
      <c r="FB5" s="412"/>
      <c r="FC5" s="412"/>
      <c r="FD5" s="412"/>
      <c r="FE5" s="412"/>
      <c r="FF5" s="412"/>
      <c r="FG5" s="412"/>
      <c r="FH5" s="412"/>
      <c r="FI5" s="412"/>
      <c r="FJ5" s="412"/>
      <c r="FK5" s="412"/>
      <c r="FL5" s="412"/>
      <c r="FM5" s="412"/>
      <c r="FN5" s="412"/>
    </row>
    <row r="6" spans="1:174" s="8" customFormat="1" x14ac:dyDescent="0.15">
      <c r="B6" s="414"/>
      <c r="C6" s="415" t="s">
        <v>137</v>
      </c>
      <c r="D6" s="416" t="s">
        <v>45</v>
      </c>
      <c r="E6" s="416"/>
      <c r="F6" s="417">
        <v>1</v>
      </c>
      <c r="G6" s="417">
        <v>1</v>
      </c>
      <c r="H6" s="417">
        <v>1</v>
      </c>
      <c r="I6" s="417">
        <v>1</v>
      </c>
      <c r="J6" s="417">
        <v>1</v>
      </c>
      <c r="K6" s="417">
        <v>1</v>
      </c>
      <c r="L6" s="417">
        <v>1</v>
      </c>
      <c r="M6" s="417">
        <v>1</v>
      </c>
      <c r="N6" s="417">
        <v>1</v>
      </c>
      <c r="O6" s="417">
        <v>1</v>
      </c>
      <c r="P6" s="417">
        <v>1</v>
      </c>
      <c r="Q6" s="417">
        <v>1</v>
      </c>
      <c r="R6" s="417">
        <v>1</v>
      </c>
      <c r="S6" s="417">
        <v>1</v>
      </c>
      <c r="T6" s="417">
        <v>1</v>
      </c>
      <c r="U6" s="417">
        <v>1</v>
      </c>
      <c r="V6" s="417">
        <v>1</v>
      </c>
      <c r="W6" s="417">
        <v>1</v>
      </c>
      <c r="X6" s="417">
        <v>1</v>
      </c>
      <c r="Y6" s="417">
        <v>1</v>
      </c>
      <c r="Z6" s="417">
        <v>1</v>
      </c>
      <c r="AA6" s="417">
        <v>1</v>
      </c>
      <c r="AB6" s="417">
        <v>1</v>
      </c>
      <c r="AC6" s="417">
        <v>1</v>
      </c>
      <c r="AD6" s="417">
        <v>1</v>
      </c>
      <c r="AE6" s="417">
        <v>1</v>
      </c>
      <c r="AF6" s="417">
        <v>1</v>
      </c>
      <c r="AG6" s="417">
        <v>1</v>
      </c>
      <c r="AH6" s="417">
        <v>1</v>
      </c>
      <c r="AI6" s="417">
        <v>1</v>
      </c>
      <c r="AJ6" s="417">
        <v>1</v>
      </c>
      <c r="AK6" s="417">
        <v>1</v>
      </c>
      <c r="AL6" s="417">
        <v>1</v>
      </c>
      <c r="AM6" s="417">
        <v>1</v>
      </c>
      <c r="AN6" s="417">
        <v>1</v>
      </c>
      <c r="AO6" s="417">
        <v>1</v>
      </c>
      <c r="AP6" s="417">
        <v>1</v>
      </c>
      <c r="AQ6" s="417">
        <v>1</v>
      </c>
      <c r="AR6" s="417">
        <v>1</v>
      </c>
      <c r="AS6" s="417">
        <v>1</v>
      </c>
      <c r="AT6" s="417">
        <v>1</v>
      </c>
      <c r="AU6" s="417">
        <v>1</v>
      </c>
      <c r="AV6" s="417">
        <v>1</v>
      </c>
      <c r="AW6" s="417">
        <v>1</v>
      </c>
      <c r="AX6" s="417">
        <v>1</v>
      </c>
      <c r="AY6" s="417">
        <v>1</v>
      </c>
      <c r="AZ6" s="417">
        <v>1</v>
      </c>
      <c r="BA6" s="417">
        <v>1</v>
      </c>
      <c r="BB6" s="417">
        <v>1</v>
      </c>
      <c r="BC6" s="417">
        <v>1</v>
      </c>
      <c r="BD6" s="417">
        <v>1</v>
      </c>
      <c r="BE6" s="417">
        <v>1</v>
      </c>
      <c r="BF6" s="417">
        <v>1</v>
      </c>
      <c r="BG6" s="417">
        <v>1</v>
      </c>
      <c r="BH6" s="417">
        <v>1</v>
      </c>
      <c r="BI6" s="417">
        <v>1</v>
      </c>
      <c r="BJ6" s="417">
        <v>1</v>
      </c>
      <c r="BK6" s="417">
        <v>1</v>
      </c>
      <c r="BL6" s="417">
        <v>1</v>
      </c>
      <c r="BM6" s="417">
        <v>1</v>
      </c>
      <c r="BN6" s="417">
        <v>1</v>
      </c>
      <c r="BO6" s="417">
        <v>1</v>
      </c>
      <c r="BP6" s="417">
        <v>1</v>
      </c>
      <c r="BQ6" s="417">
        <v>1</v>
      </c>
      <c r="BR6" s="417">
        <v>1</v>
      </c>
      <c r="BS6" s="417">
        <v>1</v>
      </c>
      <c r="BT6" s="417">
        <v>1</v>
      </c>
      <c r="BU6" s="417">
        <v>1</v>
      </c>
      <c r="BV6" s="417">
        <v>1</v>
      </c>
      <c r="BW6" s="417">
        <v>1</v>
      </c>
      <c r="BX6" s="417">
        <v>1</v>
      </c>
      <c r="BY6" s="417">
        <v>1</v>
      </c>
      <c r="BZ6" s="417">
        <v>1</v>
      </c>
      <c r="CA6" s="417">
        <v>1</v>
      </c>
      <c r="CB6" s="417">
        <v>1</v>
      </c>
      <c r="CC6" s="417">
        <v>1</v>
      </c>
      <c r="CD6" s="417">
        <v>1</v>
      </c>
      <c r="CE6" s="417">
        <v>1</v>
      </c>
      <c r="CF6" s="417">
        <v>1</v>
      </c>
      <c r="CG6" s="417">
        <v>1</v>
      </c>
      <c r="CH6" s="418"/>
      <c r="CI6" s="414"/>
      <c r="CJ6" s="410" t="str">
        <f>C6</f>
        <v>Plant Manager</v>
      </c>
      <c r="CK6" s="419">
        <v>125000</v>
      </c>
      <c r="CL6" s="420"/>
      <c r="CM6" s="421">
        <f t="shared" ref="CM6:CZ6" si="2">F6*($CK6/4)*CM$4</f>
        <v>43031.25</v>
      </c>
      <c r="CN6" s="421">
        <f t="shared" si="2"/>
        <v>43265.625</v>
      </c>
      <c r="CO6" s="421">
        <f t="shared" si="2"/>
        <v>43500.000000000007</v>
      </c>
      <c r="CP6" s="421">
        <f t="shared" si="2"/>
        <v>43734.375000000007</v>
      </c>
      <c r="CQ6" s="421">
        <f t="shared" si="2"/>
        <v>43968.750000000007</v>
      </c>
      <c r="CR6" s="421">
        <f t="shared" si="2"/>
        <v>44203.125000000007</v>
      </c>
      <c r="CS6" s="421">
        <f t="shared" si="2"/>
        <v>44437.500000000015</v>
      </c>
      <c r="CT6" s="421">
        <f t="shared" si="2"/>
        <v>44671.875000000015</v>
      </c>
      <c r="CU6" s="421">
        <f t="shared" si="2"/>
        <v>44906.250000000015</v>
      </c>
      <c r="CV6" s="421">
        <f t="shared" si="2"/>
        <v>45140.625000000015</v>
      </c>
      <c r="CW6" s="421">
        <f t="shared" si="2"/>
        <v>45375.000000000022</v>
      </c>
      <c r="CX6" s="421">
        <f t="shared" si="2"/>
        <v>45609.375000000022</v>
      </c>
      <c r="CY6" s="421">
        <f t="shared" si="2"/>
        <v>45843.750000000022</v>
      </c>
      <c r="CZ6" s="421">
        <f t="shared" si="2"/>
        <v>46078.125000000022</v>
      </c>
      <c r="DA6" s="421">
        <f t="shared" ref="DA6:DA12" si="3">T6*($CK6/4)*DA$4</f>
        <v>46312.500000000029</v>
      </c>
      <c r="DB6" s="421">
        <f t="shared" ref="DB6:DT6" si="4">U6*($CK6/4)*DB$4</f>
        <v>46546.875000000029</v>
      </c>
      <c r="DC6" s="421">
        <f t="shared" si="4"/>
        <v>46781.250000000029</v>
      </c>
      <c r="DD6" s="421">
        <f t="shared" si="4"/>
        <v>47015.625000000036</v>
      </c>
      <c r="DE6" s="421">
        <f t="shared" si="4"/>
        <v>47250.000000000036</v>
      </c>
      <c r="DF6" s="421">
        <f t="shared" si="4"/>
        <v>47484.375000000036</v>
      </c>
      <c r="DG6" s="421">
        <f t="shared" si="4"/>
        <v>47718.750000000036</v>
      </c>
      <c r="DH6" s="421">
        <f t="shared" si="4"/>
        <v>47953.125000000044</v>
      </c>
      <c r="DI6" s="421">
        <f t="shared" si="4"/>
        <v>48187.500000000044</v>
      </c>
      <c r="DJ6" s="421">
        <f t="shared" si="4"/>
        <v>48421.875000000044</v>
      </c>
      <c r="DK6" s="421">
        <f t="shared" si="4"/>
        <v>48656.250000000044</v>
      </c>
      <c r="DL6" s="421">
        <f t="shared" si="4"/>
        <v>48890.625000000051</v>
      </c>
      <c r="DM6" s="421">
        <f t="shared" si="4"/>
        <v>49125.000000000051</v>
      </c>
      <c r="DN6" s="421">
        <f t="shared" si="4"/>
        <v>49359.375000000051</v>
      </c>
      <c r="DO6" s="421">
        <f t="shared" si="4"/>
        <v>49593.750000000051</v>
      </c>
      <c r="DP6" s="421">
        <f t="shared" si="4"/>
        <v>49828.125000000058</v>
      </c>
      <c r="DQ6" s="421">
        <f t="shared" si="4"/>
        <v>50062.500000000058</v>
      </c>
      <c r="DR6" s="421">
        <f t="shared" si="4"/>
        <v>50296.875000000058</v>
      </c>
      <c r="DS6" s="421">
        <f t="shared" si="4"/>
        <v>50531.250000000065</v>
      </c>
      <c r="DT6" s="421">
        <f t="shared" si="4"/>
        <v>50765.625000000065</v>
      </c>
      <c r="DU6" s="421">
        <f t="shared" ref="DU6:DU12" si="5">AN6*($CK6/4)*DU$4</f>
        <v>51000.000000000065</v>
      </c>
      <c r="DV6" s="421">
        <f t="shared" ref="DV6:DZ12" si="6">AO6*($CK6/4)*DV$4</f>
        <v>51234.375000000065</v>
      </c>
      <c r="DW6" s="421">
        <f t="shared" si="6"/>
        <v>51468.750000000073</v>
      </c>
      <c r="DX6" s="421">
        <f t="shared" si="6"/>
        <v>51703.125000000073</v>
      </c>
      <c r="DY6" s="421">
        <f t="shared" si="6"/>
        <v>51937.500000000073</v>
      </c>
      <c r="DZ6" s="421">
        <f t="shared" si="6"/>
        <v>52171.875000000073</v>
      </c>
      <c r="EA6" s="421">
        <f>AS6*($CK6/4)*EA$4</f>
        <v>52406.25000000008</v>
      </c>
      <c r="EB6" s="421">
        <f>AS6*($CK6/4)*EB$4</f>
        <v>52640.62500000008</v>
      </c>
      <c r="EC6" s="421">
        <f>AS6*($CK6/4)*EC$4</f>
        <v>52875.00000000008</v>
      </c>
      <c r="ED6" s="421">
        <f>AS6*($CK6/4)*ED$4</f>
        <v>53109.37500000008</v>
      </c>
      <c r="EE6" s="421">
        <f>AS6*($CK6/4)*EE$4</f>
        <v>53343.750000000087</v>
      </c>
      <c r="EF6" s="421">
        <f>AS6*($CK6/4)*EF$4</f>
        <v>53578.125000000087</v>
      </c>
      <c r="EG6" s="421">
        <f>AS6*($CK6/4)*EG$4</f>
        <v>53812.500000000087</v>
      </c>
      <c r="EH6" s="421">
        <f>AS6*($CK6/4)*EH$4</f>
        <v>54046.875000000095</v>
      </c>
      <c r="EI6" s="421">
        <f>AS6*($CK6/4)*EI$4</f>
        <v>54281.250000000095</v>
      </c>
      <c r="EJ6" s="421">
        <f>AS6*($CK6/4)*EJ$4</f>
        <v>54515.625000000095</v>
      </c>
      <c r="EK6" s="421">
        <f>AS6*($CK6/4)*EK$4</f>
        <v>54750.000000000095</v>
      </c>
      <c r="EL6" s="421">
        <f>AS6*($CK6/4)*EL$4</f>
        <v>54984.375000000102</v>
      </c>
      <c r="EM6" s="421">
        <f>AS6*($CK6/4)*EM$4</f>
        <v>55218.750000000102</v>
      </c>
      <c r="EN6" s="421">
        <f>AS6*($CK6/4)*EN$4</f>
        <v>55453.125000000102</v>
      </c>
      <c r="EO6" s="421">
        <f>AS6*($CK6/4)*EO$4</f>
        <v>55687.500000000102</v>
      </c>
      <c r="EP6" s="421">
        <f>AS6*($CK6/4)*EP$4</f>
        <v>55921.875000000109</v>
      </c>
      <c r="EQ6" s="421">
        <f>AS6*($CK6/4)*EQ$4</f>
        <v>56156.250000000109</v>
      </c>
      <c r="ER6" s="421">
        <f>AS6*($CK6/4)*ER$4</f>
        <v>56390.625000000109</v>
      </c>
      <c r="ES6" s="421">
        <f>AS6*($CK6/4)*ES$4</f>
        <v>56625.000000000109</v>
      </c>
      <c r="ET6" s="421">
        <f>AS6*($CK6/4)*ET$4</f>
        <v>56859.375000000116</v>
      </c>
      <c r="EU6" s="421">
        <f>AS6*($CK6/4)*EU$4</f>
        <v>57093.750000000116</v>
      </c>
      <c r="EV6" s="421">
        <f>AS6*($CK6/4)*EV$4</f>
        <v>57328.125000000116</v>
      </c>
      <c r="EW6" s="421">
        <f>AS6*($CK6/4)*EW$4</f>
        <v>57562.500000000124</v>
      </c>
      <c r="EX6" s="421">
        <f>AS6*($CK6/4)*EX$4</f>
        <v>57796.875000000124</v>
      </c>
      <c r="EY6" s="421">
        <f>AS6*($CK6/4)*EY$4</f>
        <v>58031.250000000124</v>
      </c>
      <c r="EZ6" s="421">
        <f>AS6*($CK6/4)*EZ$4</f>
        <v>58265.625000000124</v>
      </c>
      <c r="FA6" s="421">
        <f>AS6*($CK6/4)*FA$4</f>
        <v>58500.000000000131</v>
      </c>
      <c r="FB6" s="421">
        <f>AS6*($CK6/4)*FB$4</f>
        <v>58734.375000000131</v>
      </c>
      <c r="FC6" s="421">
        <f>AS6*($CK6/4)*FC$4</f>
        <v>58968.750000000131</v>
      </c>
      <c r="FD6" s="421">
        <f>AS6*($CK6/4)*FD$4</f>
        <v>59203.125000000131</v>
      </c>
      <c r="FE6" s="421">
        <f>AS6*($CK6/4)*FE$4</f>
        <v>59437.500000000138</v>
      </c>
      <c r="FF6" s="421">
        <f>AS6*($CK6/4)*FF$4</f>
        <v>59671.875000000138</v>
      </c>
      <c r="FG6" s="421">
        <f>AS6*($CK6/4)*FG$4</f>
        <v>59906.250000000138</v>
      </c>
      <c r="FH6" s="421">
        <f>AS6*($CK6/4)*FH$4</f>
        <v>60140.625000000146</v>
      </c>
      <c r="FI6" s="421">
        <f>AS6*($CK6/4)*FI$4</f>
        <v>60375.000000000146</v>
      </c>
      <c r="FJ6" s="421">
        <f>AS6*($CK6/4)*FJ$4</f>
        <v>60609.375000000146</v>
      </c>
      <c r="FK6" s="421">
        <f>AS6*($CK6/4)*FK$4</f>
        <v>60843.750000000146</v>
      </c>
      <c r="FL6" s="421">
        <f>AS6*($CK6/4)*FL$4</f>
        <v>61078.125000000153</v>
      </c>
      <c r="FM6" s="421">
        <f>AS6*($CK6/4)*FM$4</f>
        <v>61312.500000000153</v>
      </c>
      <c r="FN6" s="421">
        <f>AS6*($CK6/4)*FN$4</f>
        <v>61546.875000000153</v>
      </c>
      <c r="FO6" s="254"/>
      <c r="FP6" s="254"/>
      <c r="FQ6" s="254"/>
      <c r="FR6" s="254"/>
    </row>
    <row r="7" spans="1:174" s="8" customFormat="1" x14ac:dyDescent="0.15">
      <c r="B7" s="414"/>
      <c r="C7" s="410" t="s">
        <v>359</v>
      </c>
      <c r="D7" s="416" t="s">
        <v>45</v>
      </c>
      <c r="E7" s="416"/>
      <c r="F7" s="417">
        <v>1</v>
      </c>
      <c r="G7" s="417">
        <v>1</v>
      </c>
      <c r="H7" s="417">
        <v>1</v>
      </c>
      <c r="I7" s="417">
        <v>1</v>
      </c>
      <c r="J7" s="417">
        <v>1</v>
      </c>
      <c r="K7" s="417">
        <v>1</v>
      </c>
      <c r="L7" s="417">
        <v>1</v>
      </c>
      <c r="M7" s="417">
        <v>1</v>
      </c>
      <c r="N7" s="417">
        <v>1</v>
      </c>
      <c r="O7" s="417">
        <v>1</v>
      </c>
      <c r="P7" s="417">
        <v>1</v>
      </c>
      <c r="Q7" s="417">
        <v>1</v>
      </c>
      <c r="R7" s="417">
        <v>1</v>
      </c>
      <c r="S7" s="417">
        <v>1</v>
      </c>
      <c r="T7" s="417">
        <v>1</v>
      </c>
      <c r="U7" s="417">
        <v>1</v>
      </c>
      <c r="V7" s="417">
        <v>1</v>
      </c>
      <c r="W7" s="417">
        <v>1</v>
      </c>
      <c r="X7" s="417">
        <v>1</v>
      </c>
      <c r="Y7" s="417">
        <v>1</v>
      </c>
      <c r="Z7" s="417">
        <v>1</v>
      </c>
      <c r="AA7" s="417">
        <v>1</v>
      </c>
      <c r="AB7" s="417">
        <v>1</v>
      </c>
      <c r="AC7" s="417">
        <v>1</v>
      </c>
      <c r="AD7" s="417">
        <v>1</v>
      </c>
      <c r="AE7" s="417">
        <v>1</v>
      </c>
      <c r="AF7" s="417">
        <v>1</v>
      </c>
      <c r="AG7" s="417">
        <v>1</v>
      </c>
      <c r="AH7" s="417">
        <v>1</v>
      </c>
      <c r="AI7" s="417">
        <v>1</v>
      </c>
      <c r="AJ7" s="417">
        <v>1</v>
      </c>
      <c r="AK7" s="417">
        <v>1</v>
      </c>
      <c r="AL7" s="417">
        <v>1</v>
      </c>
      <c r="AM7" s="417">
        <v>1</v>
      </c>
      <c r="AN7" s="417">
        <v>1</v>
      </c>
      <c r="AO7" s="417">
        <v>1</v>
      </c>
      <c r="AP7" s="417">
        <v>1</v>
      </c>
      <c r="AQ7" s="417">
        <v>1</v>
      </c>
      <c r="AR7" s="417">
        <v>1</v>
      </c>
      <c r="AS7" s="417">
        <v>1</v>
      </c>
      <c r="AT7" s="417">
        <v>1</v>
      </c>
      <c r="AU7" s="417">
        <v>1</v>
      </c>
      <c r="AV7" s="417">
        <v>1</v>
      </c>
      <c r="AW7" s="417">
        <v>1</v>
      </c>
      <c r="AX7" s="417">
        <v>1</v>
      </c>
      <c r="AY7" s="417">
        <v>1</v>
      </c>
      <c r="AZ7" s="417">
        <v>1</v>
      </c>
      <c r="BA7" s="417">
        <v>1</v>
      </c>
      <c r="BB7" s="417">
        <v>1</v>
      </c>
      <c r="BC7" s="417">
        <v>1</v>
      </c>
      <c r="BD7" s="417">
        <v>1</v>
      </c>
      <c r="BE7" s="417">
        <v>1</v>
      </c>
      <c r="BF7" s="417">
        <v>1</v>
      </c>
      <c r="BG7" s="417">
        <v>1</v>
      </c>
      <c r="BH7" s="417">
        <v>1</v>
      </c>
      <c r="BI7" s="417">
        <v>1</v>
      </c>
      <c r="BJ7" s="417">
        <v>1</v>
      </c>
      <c r="BK7" s="417">
        <v>1</v>
      </c>
      <c r="BL7" s="417">
        <v>1</v>
      </c>
      <c r="BM7" s="417">
        <v>1</v>
      </c>
      <c r="BN7" s="417">
        <v>1</v>
      </c>
      <c r="BO7" s="417">
        <v>1</v>
      </c>
      <c r="BP7" s="417">
        <v>1</v>
      </c>
      <c r="BQ7" s="417">
        <v>1</v>
      </c>
      <c r="BR7" s="417">
        <v>1</v>
      </c>
      <c r="BS7" s="417">
        <v>1</v>
      </c>
      <c r="BT7" s="417">
        <v>1</v>
      </c>
      <c r="BU7" s="417">
        <v>1</v>
      </c>
      <c r="BV7" s="417">
        <v>1</v>
      </c>
      <c r="BW7" s="417">
        <v>1</v>
      </c>
      <c r="BX7" s="417">
        <v>1</v>
      </c>
      <c r="BY7" s="417">
        <v>1</v>
      </c>
      <c r="BZ7" s="417">
        <v>1</v>
      </c>
      <c r="CA7" s="417">
        <v>1</v>
      </c>
      <c r="CB7" s="417">
        <v>1</v>
      </c>
      <c r="CC7" s="417">
        <v>1</v>
      </c>
      <c r="CD7" s="417">
        <v>1</v>
      </c>
      <c r="CE7" s="417">
        <v>1</v>
      </c>
      <c r="CF7" s="417">
        <v>1</v>
      </c>
      <c r="CG7" s="417">
        <v>1</v>
      </c>
      <c r="CH7" s="418"/>
      <c r="CI7" s="414"/>
      <c r="CJ7" s="410" t="str">
        <f t="shared" ref="CJ7" si="7">C7</f>
        <v>Lead Production</v>
      </c>
      <c r="CK7" s="419">
        <v>90000</v>
      </c>
      <c r="CL7" s="420"/>
      <c r="CM7" s="421">
        <f t="shared" ref="CM7" si="8">F7*($CK7/4)*CM$4</f>
        <v>30982.5</v>
      </c>
      <c r="CN7" s="421">
        <f t="shared" ref="CN7" si="9">G7*($CK7/4)*CN$4</f>
        <v>31151.25</v>
      </c>
      <c r="CO7" s="421">
        <f t="shared" ref="CO7" si="10">H7*($CK7/4)*CO$4</f>
        <v>31320.000000000004</v>
      </c>
      <c r="CP7" s="421">
        <f t="shared" ref="CP7" si="11">I7*($CK7/4)*CP$4</f>
        <v>31488.750000000004</v>
      </c>
      <c r="CQ7" s="421">
        <f t="shared" ref="CQ7" si="12">J7*($CK7/4)*CQ$4</f>
        <v>31657.500000000007</v>
      </c>
      <c r="CR7" s="421">
        <f t="shared" ref="CR7" si="13">K7*($CK7/4)*CR$4</f>
        <v>31826.250000000007</v>
      </c>
      <c r="CS7" s="421">
        <f t="shared" ref="CS7" si="14">L7*($CK7/4)*CS$4</f>
        <v>31995.000000000007</v>
      </c>
      <c r="CT7" s="421">
        <f t="shared" ref="CT7" si="15">M7*($CK7/4)*CT$4</f>
        <v>32163.750000000011</v>
      </c>
      <c r="CU7" s="421">
        <f t="shared" ref="CU7" si="16">N7*($CK7/4)*CU$4</f>
        <v>32332.500000000011</v>
      </c>
      <c r="CV7" s="421">
        <f t="shared" ref="CV7" si="17">O7*($CK7/4)*CV$4</f>
        <v>32501.250000000011</v>
      </c>
      <c r="CW7" s="421">
        <f t="shared" ref="CW7" si="18">P7*($CK7/4)*CW$4</f>
        <v>32670.000000000015</v>
      </c>
      <c r="CX7" s="421">
        <f t="shared" ref="CX7" si="19">Q7*($CK7/4)*CX$4</f>
        <v>32838.750000000015</v>
      </c>
      <c r="CY7" s="421">
        <f t="shared" ref="CY7" si="20">R7*($CK7/4)*CY$4</f>
        <v>33007.500000000015</v>
      </c>
      <c r="CZ7" s="421">
        <f t="shared" ref="CZ7" si="21">S7*($CK7/4)*CZ$4</f>
        <v>33176.250000000022</v>
      </c>
      <c r="DA7" s="421">
        <f t="shared" ref="DA7" si="22">T7*($CK7/4)*DA$4</f>
        <v>33345.000000000022</v>
      </c>
      <c r="DB7" s="421">
        <f t="shared" ref="DB7:DF12" si="23">U7*($CK7/4)*DB$4</f>
        <v>33513.750000000022</v>
      </c>
      <c r="DC7" s="421">
        <f t="shared" si="23"/>
        <v>33682.500000000022</v>
      </c>
      <c r="DD7" s="421">
        <f t="shared" si="23"/>
        <v>33851.250000000022</v>
      </c>
      <c r="DE7" s="421">
        <f t="shared" si="23"/>
        <v>34020.000000000022</v>
      </c>
      <c r="DF7" s="421">
        <f t="shared" si="23"/>
        <v>34188.750000000029</v>
      </c>
      <c r="DG7" s="421">
        <f t="shared" ref="DG7" si="24">Z7*($CK7/4)*DG$4</f>
        <v>34357.500000000029</v>
      </c>
      <c r="DH7" s="421">
        <f t="shared" ref="DH7" si="25">AA7*($CK7/4)*DH$4</f>
        <v>34526.250000000029</v>
      </c>
      <c r="DI7" s="421">
        <f t="shared" ref="DI7" si="26">AB7*($CK7/4)*DI$4</f>
        <v>34695.000000000029</v>
      </c>
      <c r="DJ7" s="421">
        <f t="shared" ref="DJ7" si="27">AC7*($CK7/4)*DJ$4</f>
        <v>34863.750000000029</v>
      </c>
      <c r="DK7" s="421">
        <f t="shared" ref="DK7" si="28">AD7*($CK7/4)*DK$4</f>
        <v>35032.500000000036</v>
      </c>
      <c r="DL7" s="421">
        <f t="shared" ref="DL7" si="29">AE7*($CK7/4)*DL$4</f>
        <v>35201.250000000036</v>
      </c>
      <c r="DM7" s="421">
        <f t="shared" ref="DM7" si="30">AF7*($CK7/4)*DM$4</f>
        <v>35370.000000000036</v>
      </c>
      <c r="DN7" s="421">
        <f t="shared" ref="DN7" si="31">AG7*($CK7/4)*DN$4</f>
        <v>35538.750000000036</v>
      </c>
      <c r="DO7" s="421">
        <f t="shared" ref="DO7" si="32">AH7*($CK7/4)*DO$4</f>
        <v>35707.500000000036</v>
      </c>
      <c r="DP7" s="421">
        <f t="shared" ref="DP7" si="33">AI7*($CK7/4)*DP$4</f>
        <v>35876.250000000044</v>
      </c>
      <c r="DQ7" s="421">
        <f t="shared" ref="DQ7" si="34">AJ7*($CK7/4)*DQ$4</f>
        <v>36045.000000000044</v>
      </c>
      <c r="DR7" s="421">
        <f t="shared" ref="DR7" si="35">AK7*($CK7/4)*DR$4</f>
        <v>36213.750000000044</v>
      </c>
      <c r="DS7" s="421">
        <f t="shared" ref="DS7" si="36">AL7*($CK7/4)*DS$4</f>
        <v>36382.500000000044</v>
      </c>
      <c r="DT7" s="421">
        <f t="shared" ref="DT7" si="37">AM7*($CK7/4)*DT$4</f>
        <v>36551.250000000044</v>
      </c>
      <c r="DU7" s="421">
        <f t="shared" si="5"/>
        <v>36720.000000000051</v>
      </c>
      <c r="DV7" s="421">
        <f t="shared" si="6"/>
        <v>36888.750000000051</v>
      </c>
      <c r="DW7" s="421">
        <f t="shared" si="6"/>
        <v>37057.500000000051</v>
      </c>
      <c r="DX7" s="421">
        <f t="shared" si="6"/>
        <v>37226.250000000051</v>
      </c>
      <c r="DY7" s="421">
        <f t="shared" si="6"/>
        <v>37395.000000000051</v>
      </c>
      <c r="DZ7" s="421">
        <f t="shared" si="6"/>
        <v>37563.750000000058</v>
      </c>
      <c r="EA7" s="421">
        <f t="shared" ref="EA7:EA12" si="38">AS7*($CK7/4)*EA$4</f>
        <v>37732.500000000058</v>
      </c>
      <c r="EB7" s="421">
        <f t="shared" ref="EB7:EB12" si="39">AS7*($CK7/4)*EB$4</f>
        <v>37901.250000000058</v>
      </c>
      <c r="EC7" s="421">
        <f t="shared" ref="EC7:EC12" si="40">AS7*($CK7/4)*EC$4</f>
        <v>38070.000000000058</v>
      </c>
      <c r="ED7" s="421">
        <f t="shared" ref="ED7:ED12" si="41">AS7*($CK7/4)*ED$4</f>
        <v>38238.750000000058</v>
      </c>
      <c r="EE7" s="421">
        <f t="shared" ref="EE7:EE12" si="42">AS7*($CK7/4)*EE$4</f>
        <v>38407.500000000058</v>
      </c>
      <c r="EF7" s="421">
        <f t="shared" ref="EF7:EF12" si="43">AS7*($CK7/4)*EF$4</f>
        <v>38576.250000000065</v>
      </c>
      <c r="EG7" s="421">
        <f t="shared" ref="EG7:EG12" si="44">AS7*($CK7/4)*EG$4</f>
        <v>38745.000000000065</v>
      </c>
      <c r="EH7" s="421">
        <f t="shared" ref="EH7:EH12" si="45">AS7*($CK7/4)*EH$4</f>
        <v>38913.750000000065</v>
      </c>
      <c r="EI7" s="421">
        <f t="shared" ref="EI7:EI12" si="46">AS7*($CK7/4)*EI$4</f>
        <v>39082.500000000065</v>
      </c>
      <c r="EJ7" s="421">
        <f t="shared" ref="EJ7:EJ12" si="47">AS7*($CK7/4)*EJ$4</f>
        <v>39251.250000000065</v>
      </c>
      <c r="EK7" s="421">
        <f t="shared" ref="EK7:EK12" si="48">AS7*($CK7/4)*EK$4</f>
        <v>39420.000000000073</v>
      </c>
      <c r="EL7" s="421">
        <f t="shared" ref="EL7:EL12" si="49">AS7*($CK7/4)*EL$4</f>
        <v>39588.750000000073</v>
      </c>
      <c r="EM7" s="421">
        <f t="shared" ref="EM7:EM12" si="50">AS7*($CK7/4)*EM$4</f>
        <v>39757.500000000073</v>
      </c>
      <c r="EN7" s="421">
        <f t="shared" ref="EN7:EN12" si="51">AS7*($CK7/4)*EN$4</f>
        <v>39926.250000000073</v>
      </c>
      <c r="EO7" s="421">
        <f t="shared" ref="EO7:EO12" si="52">AS7*($CK7/4)*EO$4</f>
        <v>40095.000000000073</v>
      </c>
      <c r="EP7" s="421">
        <f t="shared" ref="EP7:EP12" si="53">AS7*($CK7/4)*EP$4</f>
        <v>40263.75000000008</v>
      </c>
      <c r="EQ7" s="421">
        <f t="shared" ref="EQ7:EQ12" si="54">AS7*($CK7/4)*EQ$4</f>
        <v>40432.50000000008</v>
      </c>
      <c r="ER7" s="421">
        <f t="shared" ref="ER7:ER12" si="55">AS7*($CK7/4)*ER$4</f>
        <v>40601.25000000008</v>
      </c>
      <c r="ES7" s="421">
        <f t="shared" ref="ES7:ES12" si="56">AS7*($CK7/4)*ES$4</f>
        <v>40770.00000000008</v>
      </c>
      <c r="ET7" s="421">
        <f t="shared" ref="ET7:ET12" si="57">AS7*($CK7/4)*ET$4</f>
        <v>40938.75000000008</v>
      </c>
      <c r="EU7" s="421">
        <f t="shared" ref="EU7:EU12" si="58">AS7*($CK7/4)*EU$4</f>
        <v>41107.500000000087</v>
      </c>
      <c r="EV7" s="421">
        <f t="shared" ref="EV7:EV12" si="59">AS7*($CK7/4)*EV$4</f>
        <v>41276.250000000087</v>
      </c>
      <c r="EW7" s="421">
        <f t="shared" ref="EW7:EW12" si="60">AS7*($CK7/4)*EW$4</f>
        <v>41445.000000000087</v>
      </c>
      <c r="EX7" s="421">
        <f t="shared" ref="EX7:EX12" si="61">AS7*($CK7/4)*EX$4</f>
        <v>41613.750000000087</v>
      </c>
      <c r="EY7" s="421">
        <f t="shared" ref="EY7:EY12" si="62">AS7*($CK7/4)*EY$4</f>
        <v>41782.500000000087</v>
      </c>
      <c r="EZ7" s="421">
        <f t="shared" ref="EZ7:EZ12" si="63">AS7*($CK7/4)*EZ$4</f>
        <v>41951.250000000095</v>
      </c>
      <c r="FA7" s="421">
        <f t="shared" ref="FA7:FA12" si="64">AS7*($CK7/4)*FA$4</f>
        <v>42120.000000000095</v>
      </c>
      <c r="FB7" s="421">
        <f t="shared" ref="FB7:FB12" si="65">AS7*($CK7/4)*FB$4</f>
        <v>42288.750000000095</v>
      </c>
      <c r="FC7" s="421">
        <f t="shared" ref="FC7:FC12" si="66">AS7*($CK7/4)*FC$4</f>
        <v>42457.500000000095</v>
      </c>
      <c r="FD7" s="421">
        <f t="shared" ref="FD7:FD12" si="67">AS7*($CK7/4)*FD$4</f>
        <v>42626.250000000095</v>
      </c>
      <c r="FE7" s="421">
        <f t="shared" ref="FE7:FE12" si="68">AS7*($CK7/4)*FE$4</f>
        <v>42795.000000000095</v>
      </c>
      <c r="FF7" s="421">
        <f t="shared" ref="FF7:FF12" si="69">AS7*($CK7/4)*FF$4</f>
        <v>42963.750000000102</v>
      </c>
      <c r="FG7" s="421">
        <f t="shared" ref="FG7:FG12" si="70">AS7*($CK7/4)*FG$4</f>
        <v>43132.500000000102</v>
      </c>
      <c r="FH7" s="421">
        <f t="shared" ref="FH7:FH12" si="71">AS7*($CK7/4)*FH$4</f>
        <v>43301.250000000102</v>
      </c>
      <c r="FI7" s="421">
        <f t="shared" ref="FI7:FI12" si="72">AS7*($CK7/4)*FI$4</f>
        <v>43470.000000000102</v>
      </c>
      <c r="FJ7" s="421">
        <f t="shared" ref="FJ7:FJ12" si="73">AS7*($CK7/4)*FJ$4</f>
        <v>43638.750000000102</v>
      </c>
      <c r="FK7" s="421">
        <f t="shared" ref="FK7:FK12" si="74">AS7*($CK7/4)*FK$4</f>
        <v>43807.500000000109</v>
      </c>
      <c r="FL7" s="421">
        <f t="shared" ref="FL7:FL12" si="75">AS7*($CK7/4)*FL$4</f>
        <v>43976.250000000109</v>
      </c>
      <c r="FM7" s="421">
        <f t="shared" ref="FM7:FM12" si="76">AS7*($CK7/4)*FM$4</f>
        <v>44145.000000000109</v>
      </c>
      <c r="FN7" s="421">
        <f t="shared" ref="FN7:FN12" si="77">AS7*($CK7/4)*FN$4</f>
        <v>44313.750000000109</v>
      </c>
      <c r="FO7" s="254"/>
      <c r="FP7" s="254"/>
      <c r="FQ7" s="254"/>
      <c r="FR7" s="254"/>
    </row>
    <row r="8" spans="1:174" s="8" customFormat="1" x14ac:dyDescent="0.15">
      <c r="B8" s="414"/>
      <c r="C8" s="410" t="s">
        <v>358</v>
      </c>
      <c r="D8" s="416" t="s">
        <v>45</v>
      </c>
      <c r="E8" s="416"/>
      <c r="F8" s="417">
        <v>0</v>
      </c>
      <c r="G8" s="417">
        <v>0</v>
      </c>
      <c r="H8" s="417">
        <v>0</v>
      </c>
      <c r="I8" s="417">
        <v>0</v>
      </c>
      <c r="J8" s="417">
        <v>1</v>
      </c>
      <c r="K8" s="417">
        <v>1</v>
      </c>
      <c r="L8" s="417">
        <v>1</v>
      </c>
      <c r="M8" s="417">
        <v>1</v>
      </c>
      <c r="N8" s="417">
        <v>1</v>
      </c>
      <c r="O8" s="417">
        <v>1</v>
      </c>
      <c r="P8" s="417">
        <v>1</v>
      </c>
      <c r="Q8" s="417">
        <v>1</v>
      </c>
      <c r="R8" s="417">
        <v>3</v>
      </c>
      <c r="S8" s="417">
        <v>3</v>
      </c>
      <c r="T8" s="417">
        <v>3</v>
      </c>
      <c r="U8" s="417">
        <v>3</v>
      </c>
      <c r="V8" s="417">
        <v>3</v>
      </c>
      <c r="W8" s="417">
        <v>3</v>
      </c>
      <c r="X8" s="417">
        <v>3</v>
      </c>
      <c r="Y8" s="417">
        <v>3</v>
      </c>
      <c r="Z8" s="417">
        <v>3</v>
      </c>
      <c r="AA8" s="417">
        <v>3</v>
      </c>
      <c r="AB8" s="417">
        <v>3</v>
      </c>
      <c r="AC8" s="417">
        <v>3</v>
      </c>
      <c r="AD8" s="417">
        <v>3</v>
      </c>
      <c r="AE8" s="417">
        <v>3</v>
      </c>
      <c r="AF8" s="417">
        <v>3</v>
      </c>
      <c r="AG8" s="417">
        <v>3</v>
      </c>
      <c r="AH8" s="417">
        <v>3</v>
      </c>
      <c r="AI8" s="417">
        <v>3</v>
      </c>
      <c r="AJ8" s="417">
        <v>3</v>
      </c>
      <c r="AK8" s="417">
        <v>3</v>
      </c>
      <c r="AL8" s="417">
        <v>3</v>
      </c>
      <c r="AM8" s="417">
        <v>3</v>
      </c>
      <c r="AN8" s="417">
        <v>3</v>
      </c>
      <c r="AO8" s="417">
        <v>3</v>
      </c>
      <c r="AP8" s="417">
        <v>3</v>
      </c>
      <c r="AQ8" s="417">
        <v>3</v>
      </c>
      <c r="AR8" s="417">
        <v>3</v>
      </c>
      <c r="AS8" s="417">
        <v>3</v>
      </c>
      <c r="AT8" s="417">
        <v>3</v>
      </c>
      <c r="AU8" s="417">
        <v>3</v>
      </c>
      <c r="AV8" s="417">
        <v>3</v>
      </c>
      <c r="AW8" s="417">
        <v>3</v>
      </c>
      <c r="AX8" s="417">
        <v>3</v>
      </c>
      <c r="AY8" s="417">
        <v>3</v>
      </c>
      <c r="AZ8" s="417">
        <v>3</v>
      </c>
      <c r="BA8" s="417">
        <v>3</v>
      </c>
      <c r="BB8" s="417">
        <v>3</v>
      </c>
      <c r="BC8" s="417">
        <v>3</v>
      </c>
      <c r="BD8" s="417">
        <v>3</v>
      </c>
      <c r="BE8" s="417">
        <v>3</v>
      </c>
      <c r="BF8" s="417">
        <v>3</v>
      </c>
      <c r="BG8" s="417">
        <v>3</v>
      </c>
      <c r="BH8" s="417">
        <v>3</v>
      </c>
      <c r="BI8" s="417">
        <v>3</v>
      </c>
      <c r="BJ8" s="417">
        <v>3</v>
      </c>
      <c r="BK8" s="417">
        <v>3</v>
      </c>
      <c r="BL8" s="417">
        <v>3</v>
      </c>
      <c r="BM8" s="417">
        <v>3</v>
      </c>
      <c r="BN8" s="417">
        <v>3</v>
      </c>
      <c r="BO8" s="417">
        <v>3</v>
      </c>
      <c r="BP8" s="417">
        <v>3</v>
      </c>
      <c r="BQ8" s="417">
        <v>3</v>
      </c>
      <c r="BR8" s="417">
        <v>3</v>
      </c>
      <c r="BS8" s="417">
        <v>3</v>
      </c>
      <c r="BT8" s="417">
        <v>3</v>
      </c>
      <c r="BU8" s="417">
        <v>3</v>
      </c>
      <c r="BV8" s="417">
        <v>3</v>
      </c>
      <c r="BW8" s="417">
        <v>3</v>
      </c>
      <c r="BX8" s="417">
        <v>3</v>
      </c>
      <c r="BY8" s="417">
        <v>3</v>
      </c>
      <c r="BZ8" s="417">
        <v>3</v>
      </c>
      <c r="CA8" s="417">
        <v>3</v>
      </c>
      <c r="CB8" s="417">
        <v>3</v>
      </c>
      <c r="CC8" s="417">
        <v>3</v>
      </c>
      <c r="CD8" s="417">
        <v>3</v>
      </c>
      <c r="CE8" s="417">
        <v>3</v>
      </c>
      <c r="CF8" s="417">
        <v>3</v>
      </c>
      <c r="CG8" s="417">
        <v>3</v>
      </c>
      <c r="CH8" s="418"/>
      <c r="CI8" s="414"/>
      <c r="CJ8" s="410" t="str">
        <f t="shared" ref="CJ8:CJ12" si="78">C8</f>
        <v>Fabricator</v>
      </c>
      <c r="CK8" s="419">
        <v>75000</v>
      </c>
      <c r="CL8" s="420"/>
      <c r="CM8" s="421">
        <f t="shared" ref="CM8:CZ12" si="79">F8*($CK8/4)*CM$4</f>
        <v>0</v>
      </c>
      <c r="CN8" s="421">
        <f t="shared" si="79"/>
        <v>0</v>
      </c>
      <c r="CO8" s="421">
        <f t="shared" si="79"/>
        <v>0</v>
      </c>
      <c r="CP8" s="421">
        <f t="shared" si="79"/>
        <v>0</v>
      </c>
      <c r="CQ8" s="421">
        <f t="shared" si="79"/>
        <v>26381.250000000004</v>
      </c>
      <c r="CR8" s="421">
        <f t="shared" si="79"/>
        <v>26521.875000000007</v>
      </c>
      <c r="CS8" s="421">
        <f t="shared" si="79"/>
        <v>26662.500000000007</v>
      </c>
      <c r="CT8" s="421">
        <f t="shared" si="79"/>
        <v>26803.125000000007</v>
      </c>
      <c r="CU8" s="421">
        <f t="shared" si="79"/>
        <v>26943.750000000011</v>
      </c>
      <c r="CV8" s="421">
        <f t="shared" si="79"/>
        <v>27084.375000000011</v>
      </c>
      <c r="CW8" s="421">
        <f t="shared" si="79"/>
        <v>27225.000000000011</v>
      </c>
      <c r="CX8" s="421">
        <f t="shared" si="79"/>
        <v>27365.625000000015</v>
      </c>
      <c r="CY8" s="421">
        <f t="shared" si="79"/>
        <v>82518.750000000044</v>
      </c>
      <c r="CZ8" s="421">
        <f t="shared" si="79"/>
        <v>82940.625000000044</v>
      </c>
      <c r="DA8" s="421">
        <f t="shared" si="3"/>
        <v>83362.500000000044</v>
      </c>
      <c r="DB8" s="421">
        <f t="shared" si="23"/>
        <v>83784.375000000058</v>
      </c>
      <c r="DC8" s="421">
        <f t="shared" si="23"/>
        <v>84206.250000000058</v>
      </c>
      <c r="DD8" s="421">
        <f t="shared" si="23"/>
        <v>84628.125000000058</v>
      </c>
      <c r="DE8" s="421">
        <f t="shared" si="23"/>
        <v>85050.000000000058</v>
      </c>
      <c r="DF8" s="421">
        <f t="shared" si="23"/>
        <v>85471.875000000073</v>
      </c>
      <c r="DG8" s="421">
        <f t="shared" ref="DG8:DT12" si="80">Z8*($CK8/4)*DG$4</f>
        <v>85893.750000000073</v>
      </c>
      <c r="DH8" s="421">
        <f t="shared" si="80"/>
        <v>86315.625000000073</v>
      </c>
      <c r="DI8" s="421">
        <f t="shared" si="80"/>
        <v>86737.500000000073</v>
      </c>
      <c r="DJ8" s="421">
        <f t="shared" si="80"/>
        <v>87159.375000000087</v>
      </c>
      <c r="DK8" s="421">
        <f t="shared" si="80"/>
        <v>87581.250000000087</v>
      </c>
      <c r="DL8" s="421">
        <f t="shared" si="80"/>
        <v>88003.125000000087</v>
      </c>
      <c r="DM8" s="421">
        <f t="shared" si="80"/>
        <v>88425.000000000087</v>
      </c>
      <c r="DN8" s="421">
        <f t="shared" si="80"/>
        <v>88846.875000000087</v>
      </c>
      <c r="DO8" s="421">
        <f t="shared" si="80"/>
        <v>89268.750000000102</v>
      </c>
      <c r="DP8" s="421">
        <f t="shared" si="80"/>
        <v>89690.625000000102</v>
      </c>
      <c r="DQ8" s="421">
        <f t="shared" si="80"/>
        <v>90112.500000000102</v>
      </c>
      <c r="DR8" s="421">
        <f t="shared" si="80"/>
        <v>90534.375000000102</v>
      </c>
      <c r="DS8" s="421">
        <f t="shared" si="80"/>
        <v>90956.250000000116</v>
      </c>
      <c r="DT8" s="421">
        <f t="shared" si="80"/>
        <v>91378.125000000116</v>
      </c>
      <c r="DU8" s="421">
        <f t="shared" si="5"/>
        <v>91800.000000000116</v>
      </c>
      <c r="DV8" s="421">
        <f t="shared" si="6"/>
        <v>92221.875000000116</v>
      </c>
      <c r="DW8" s="421">
        <f t="shared" si="6"/>
        <v>92643.750000000131</v>
      </c>
      <c r="DX8" s="421">
        <f t="shared" si="6"/>
        <v>93065.625000000131</v>
      </c>
      <c r="DY8" s="421">
        <f t="shared" si="6"/>
        <v>93487.500000000131</v>
      </c>
      <c r="DZ8" s="421">
        <f t="shared" si="6"/>
        <v>93909.375000000131</v>
      </c>
      <c r="EA8" s="421">
        <f t="shared" si="38"/>
        <v>94331.250000000146</v>
      </c>
      <c r="EB8" s="421">
        <f t="shared" si="39"/>
        <v>94753.125000000146</v>
      </c>
      <c r="EC8" s="421">
        <f t="shared" si="40"/>
        <v>95175.000000000146</v>
      </c>
      <c r="ED8" s="421">
        <f t="shared" si="41"/>
        <v>95596.875000000146</v>
      </c>
      <c r="EE8" s="421">
        <f t="shared" si="42"/>
        <v>96018.75000000016</v>
      </c>
      <c r="EF8" s="421">
        <f t="shared" si="43"/>
        <v>96440.62500000016</v>
      </c>
      <c r="EG8" s="421">
        <f t="shared" si="44"/>
        <v>96862.50000000016</v>
      </c>
      <c r="EH8" s="421">
        <f t="shared" si="45"/>
        <v>97284.37500000016</v>
      </c>
      <c r="EI8" s="421">
        <f t="shared" si="46"/>
        <v>97706.250000000175</v>
      </c>
      <c r="EJ8" s="421">
        <f t="shared" si="47"/>
        <v>98128.125000000175</v>
      </c>
      <c r="EK8" s="421">
        <f t="shared" si="48"/>
        <v>98550.000000000175</v>
      </c>
      <c r="EL8" s="421">
        <f t="shared" si="49"/>
        <v>98971.875000000175</v>
      </c>
      <c r="EM8" s="421">
        <f t="shared" si="50"/>
        <v>99393.750000000189</v>
      </c>
      <c r="EN8" s="421">
        <f t="shared" si="51"/>
        <v>99815.625000000189</v>
      </c>
      <c r="EO8" s="421">
        <f t="shared" si="52"/>
        <v>100237.50000000019</v>
      </c>
      <c r="EP8" s="421">
        <f t="shared" si="53"/>
        <v>100659.37500000019</v>
      </c>
      <c r="EQ8" s="421">
        <f t="shared" si="54"/>
        <v>101081.25000000019</v>
      </c>
      <c r="ER8" s="421">
        <f t="shared" si="55"/>
        <v>101503.1250000002</v>
      </c>
      <c r="ES8" s="421">
        <f t="shared" si="56"/>
        <v>101925.0000000002</v>
      </c>
      <c r="ET8" s="421">
        <f t="shared" si="57"/>
        <v>102346.8750000002</v>
      </c>
      <c r="EU8" s="421">
        <f t="shared" si="58"/>
        <v>102768.7500000002</v>
      </c>
      <c r="EV8" s="421">
        <f t="shared" si="59"/>
        <v>103190.62500000022</v>
      </c>
      <c r="EW8" s="421">
        <f t="shared" si="60"/>
        <v>103612.50000000022</v>
      </c>
      <c r="EX8" s="421">
        <f t="shared" si="61"/>
        <v>104034.37500000022</v>
      </c>
      <c r="EY8" s="421">
        <f t="shared" si="62"/>
        <v>104456.25000000022</v>
      </c>
      <c r="EZ8" s="421">
        <f t="shared" si="63"/>
        <v>104878.12500000023</v>
      </c>
      <c r="FA8" s="421">
        <f t="shared" si="64"/>
        <v>105300.00000000023</v>
      </c>
      <c r="FB8" s="421">
        <f t="shared" si="65"/>
        <v>105721.87500000023</v>
      </c>
      <c r="FC8" s="421">
        <f t="shared" si="66"/>
        <v>106143.75000000023</v>
      </c>
      <c r="FD8" s="421">
        <f t="shared" si="67"/>
        <v>106565.62500000025</v>
      </c>
      <c r="FE8" s="421">
        <f t="shared" si="68"/>
        <v>106987.50000000025</v>
      </c>
      <c r="FF8" s="421">
        <f t="shared" si="69"/>
        <v>107409.37500000025</v>
      </c>
      <c r="FG8" s="421">
        <f t="shared" si="70"/>
        <v>107831.25000000025</v>
      </c>
      <c r="FH8" s="421">
        <f t="shared" si="71"/>
        <v>108253.12500000026</v>
      </c>
      <c r="FI8" s="421">
        <f t="shared" si="72"/>
        <v>108675.00000000026</v>
      </c>
      <c r="FJ8" s="421">
        <f t="shared" si="73"/>
        <v>109096.87500000026</v>
      </c>
      <c r="FK8" s="421">
        <f t="shared" si="74"/>
        <v>109518.75000000026</v>
      </c>
      <c r="FL8" s="421">
        <f t="shared" si="75"/>
        <v>109940.62500000028</v>
      </c>
      <c r="FM8" s="421">
        <f t="shared" si="76"/>
        <v>110362.50000000028</v>
      </c>
      <c r="FN8" s="421">
        <f t="shared" si="77"/>
        <v>110784.37500000028</v>
      </c>
      <c r="FO8" s="254"/>
      <c r="FP8" s="254"/>
      <c r="FQ8" s="254"/>
      <c r="FR8" s="254"/>
    </row>
    <row r="9" spans="1:174" s="8" customFormat="1" x14ac:dyDescent="0.15">
      <c r="B9" s="414"/>
      <c r="C9" s="410" t="s">
        <v>360</v>
      </c>
      <c r="D9" s="416" t="s">
        <v>45</v>
      </c>
      <c r="E9" s="416"/>
      <c r="F9" s="417">
        <v>0</v>
      </c>
      <c r="G9" s="417">
        <v>0</v>
      </c>
      <c r="H9" s="417">
        <v>0</v>
      </c>
      <c r="I9" s="417">
        <v>0</v>
      </c>
      <c r="J9" s="417">
        <v>0</v>
      </c>
      <c r="K9" s="417">
        <v>0</v>
      </c>
      <c r="L9" s="417">
        <v>0</v>
      </c>
      <c r="M9" s="417">
        <v>0</v>
      </c>
      <c r="N9" s="417">
        <v>1</v>
      </c>
      <c r="O9" s="417">
        <v>1</v>
      </c>
      <c r="P9" s="417">
        <v>1</v>
      </c>
      <c r="Q9" s="417">
        <v>1</v>
      </c>
      <c r="R9" s="417">
        <v>1</v>
      </c>
      <c r="S9" s="417">
        <v>1</v>
      </c>
      <c r="T9" s="417">
        <v>1</v>
      </c>
      <c r="U9" s="417">
        <v>1</v>
      </c>
      <c r="V9" s="417">
        <v>1</v>
      </c>
      <c r="W9" s="417">
        <v>1</v>
      </c>
      <c r="X9" s="417">
        <v>1</v>
      </c>
      <c r="Y9" s="417">
        <v>1</v>
      </c>
      <c r="Z9" s="417">
        <v>1</v>
      </c>
      <c r="AA9" s="417">
        <v>1</v>
      </c>
      <c r="AB9" s="417">
        <v>1</v>
      </c>
      <c r="AC9" s="417">
        <v>1</v>
      </c>
      <c r="AD9" s="417">
        <v>1</v>
      </c>
      <c r="AE9" s="417">
        <v>1</v>
      </c>
      <c r="AF9" s="417">
        <v>1</v>
      </c>
      <c r="AG9" s="417">
        <v>1</v>
      </c>
      <c r="AH9" s="417">
        <v>1</v>
      </c>
      <c r="AI9" s="417">
        <v>1</v>
      </c>
      <c r="AJ9" s="417">
        <v>1</v>
      </c>
      <c r="AK9" s="417">
        <v>1</v>
      </c>
      <c r="AL9" s="417">
        <v>1</v>
      </c>
      <c r="AM9" s="417">
        <v>1</v>
      </c>
      <c r="AN9" s="417">
        <v>1</v>
      </c>
      <c r="AO9" s="417">
        <v>1</v>
      </c>
      <c r="AP9" s="417">
        <v>1</v>
      </c>
      <c r="AQ9" s="417">
        <v>1</v>
      </c>
      <c r="AR9" s="417">
        <v>1</v>
      </c>
      <c r="AS9" s="417">
        <v>1</v>
      </c>
      <c r="AT9" s="417">
        <v>1</v>
      </c>
      <c r="AU9" s="417">
        <v>1</v>
      </c>
      <c r="AV9" s="417">
        <v>1</v>
      </c>
      <c r="AW9" s="417">
        <v>1</v>
      </c>
      <c r="AX9" s="417">
        <v>1</v>
      </c>
      <c r="AY9" s="417">
        <v>1</v>
      </c>
      <c r="AZ9" s="417">
        <v>1</v>
      </c>
      <c r="BA9" s="417">
        <v>1</v>
      </c>
      <c r="BB9" s="417">
        <v>1</v>
      </c>
      <c r="BC9" s="417">
        <v>1</v>
      </c>
      <c r="BD9" s="417">
        <v>1</v>
      </c>
      <c r="BE9" s="417">
        <v>1</v>
      </c>
      <c r="BF9" s="417">
        <v>1</v>
      </c>
      <c r="BG9" s="417">
        <v>1</v>
      </c>
      <c r="BH9" s="417">
        <v>1</v>
      </c>
      <c r="BI9" s="417">
        <v>1</v>
      </c>
      <c r="BJ9" s="417">
        <v>1</v>
      </c>
      <c r="BK9" s="417">
        <v>1</v>
      </c>
      <c r="BL9" s="417">
        <v>1</v>
      </c>
      <c r="BM9" s="417">
        <v>1</v>
      </c>
      <c r="BN9" s="417">
        <v>1</v>
      </c>
      <c r="BO9" s="417">
        <v>1</v>
      </c>
      <c r="BP9" s="417">
        <v>1</v>
      </c>
      <c r="BQ9" s="417">
        <v>1</v>
      </c>
      <c r="BR9" s="417">
        <v>1</v>
      </c>
      <c r="BS9" s="417">
        <v>1</v>
      </c>
      <c r="BT9" s="417">
        <v>1</v>
      </c>
      <c r="BU9" s="417">
        <v>1</v>
      </c>
      <c r="BV9" s="417">
        <v>1</v>
      </c>
      <c r="BW9" s="417">
        <v>1</v>
      </c>
      <c r="BX9" s="417">
        <v>1</v>
      </c>
      <c r="BY9" s="417">
        <v>1</v>
      </c>
      <c r="BZ9" s="417">
        <v>1</v>
      </c>
      <c r="CA9" s="417">
        <v>1</v>
      </c>
      <c r="CB9" s="417">
        <v>1</v>
      </c>
      <c r="CC9" s="417">
        <v>1</v>
      </c>
      <c r="CD9" s="417">
        <v>1</v>
      </c>
      <c r="CE9" s="417">
        <v>1</v>
      </c>
      <c r="CF9" s="417">
        <v>1</v>
      </c>
      <c r="CG9" s="417">
        <v>1</v>
      </c>
      <c r="CH9" s="418"/>
      <c r="CI9" s="414"/>
      <c r="CJ9" s="410" t="str">
        <f t="shared" si="78"/>
        <v>Shipping and Receiving</v>
      </c>
      <c r="CK9" s="419">
        <v>50000</v>
      </c>
      <c r="CL9" s="420"/>
      <c r="CM9" s="421">
        <f t="shared" si="79"/>
        <v>0</v>
      </c>
      <c r="CN9" s="421">
        <f t="shared" si="79"/>
        <v>0</v>
      </c>
      <c r="CO9" s="421">
        <f t="shared" si="79"/>
        <v>0</v>
      </c>
      <c r="CP9" s="421">
        <f t="shared" si="79"/>
        <v>0</v>
      </c>
      <c r="CQ9" s="421">
        <f t="shared" si="79"/>
        <v>0</v>
      </c>
      <c r="CR9" s="421">
        <f t="shared" si="79"/>
        <v>0</v>
      </c>
      <c r="CS9" s="421">
        <f t="shared" si="79"/>
        <v>0</v>
      </c>
      <c r="CT9" s="421">
        <f t="shared" si="79"/>
        <v>0</v>
      </c>
      <c r="CU9" s="421">
        <f t="shared" si="79"/>
        <v>17962.500000000007</v>
      </c>
      <c r="CV9" s="421">
        <f t="shared" si="79"/>
        <v>18056.250000000007</v>
      </c>
      <c r="CW9" s="421">
        <f t="shared" si="79"/>
        <v>18150.000000000007</v>
      </c>
      <c r="CX9" s="421">
        <f t="shared" si="79"/>
        <v>18243.750000000007</v>
      </c>
      <c r="CY9" s="421">
        <f t="shared" si="79"/>
        <v>18337.500000000011</v>
      </c>
      <c r="CZ9" s="421">
        <f t="shared" si="79"/>
        <v>18431.250000000011</v>
      </c>
      <c r="DA9" s="421">
        <f t="shared" si="3"/>
        <v>18525.000000000011</v>
      </c>
      <c r="DB9" s="421">
        <f t="shared" si="23"/>
        <v>18618.750000000011</v>
      </c>
      <c r="DC9" s="421">
        <f t="shared" si="23"/>
        <v>18712.500000000011</v>
      </c>
      <c r="DD9" s="421">
        <f t="shared" si="23"/>
        <v>18806.250000000015</v>
      </c>
      <c r="DE9" s="421">
        <f t="shared" si="23"/>
        <v>18900.000000000015</v>
      </c>
      <c r="DF9" s="421">
        <f t="shared" si="23"/>
        <v>18993.750000000015</v>
      </c>
      <c r="DG9" s="421">
        <f t="shared" si="80"/>
        <v>19087.500000000015</v>
      </c>
      <c r="DH9" s="421">
        <f t="shared" si="80"/>
        <v>19181.250000000015</v>
      </c>
      <c r="DI9" s="421">
        <f t="shared" si="80"/>
        <v>19275.000000000018</v>
      </c>
      <c r="DJ9" s="421">
        <f t="shared" si="80"/>
        <v>19368.750000000018</v>
      </c>
      <c r="DK9" s="421">
        <f t="shared" si="80"/>
        <v>19462.500000000018</v>
      </c>
      <c r="DL9" s="421">
        <f t="shared" si="80"/>
        <v>19556.250000000018</v>
      </c>
      <c r="DM9" s="421">
        <f t="shared" si="80"/>
        <v>19650.000000000022</v>
      </c>
      <c r="DN9" s="421">
        <f t="shared" si="80"/>
        <v>19743.750000000022</v>
      </c>
      <c r="DO9" s="421">
        <f t="shared" si="80"/>
        <v>19837.500000000022</v>
      </c>
      <c r="DP9" s="421">
        <f t="shared" si="80"/>
        <v>19931.250000000022</v>
      </c>
      <c r="DQ9" s="421">
        <f t="shared" si="80"/>
        <v>20025.000000000022</v>
      </c>
      <c r="DR9" s="421">
        <f t="shared" si="80"/>
        <v>20118.750000000025</v>
      </c>
      <c r="DS9" s="421">
        <f t="shared" si="80"/>
        <v>20212.500000000025</v>
      </c>
      <c r="DT9" s="421">
        <f t="shared" si="80"/>
        <v>20306.250000000025</v>
      </c>
      <c r="DU9" s="421">
        <f t="shared" si="5"/>
        <v>20400.000000000025</v>
      </c>
      <c r="DV9" s="421">
        <f t="shared" si="6"/>
        <v>20493.750000000025</v>
      </c>
      <c r="DW9" s="421">
        <f t="shared" si="6"/>
        <v>20587.500000000029</v>
      </c>
      <c r="DX9" s="421">
        <f t="shared" si="6"/>
        <v>20681.250000000029</v>
      </c>
      <c r="DY9" s="421">
        <f t="shared" si="6"/>
        <v>20775.000000000029</v>
      </c>
      <c r="DZ9" s="421">
        <f t="shared" si="6"/>
        <v>20868.750000000029</v>
      </c>
      <c r="EA9" s="421">
        <f t="shared" si="38"/>
        <v>20962.500000000033</v>
      </c>
      <c r="EB9" s="421">
        <f t="shared" si="39"/>
        <v>21056.250000000033</v>
      </c>
      <c r="EC9" s="421">
        <f t="shared" si="40"/>
        <v>21150.000000000033</v>
      </c>
      <c r="ED9" s="421">
        <f t="shared" si="41"/>
        <v>21243.750000000033</v>
      </c>
      <c r="EE9" s="421">
        <f t="shared" si="42"/>
        <v>21337.500000000033</v>
      </c>
      <c r="EF9" s="421">
        <f t="shared" si="43"/>
        <v>21431.250000000036</v>
      </c>
      <c r="EG9" s="421">
        <f t="shared" si="44"/>
        <v>21525.000000000036</v>
      </c>
      <c r="EH9" s="421">
        <f t="shared" si="45"/>
        <v>21618.750000000036</v>
      </c>
      <c r="EI9" s="421">
        <f t="shared" si="46"/>
        <v>21712.500000000036</v>
      </c>
      <c r="EJ9" s="421">
        <f t="shared" si="47"/>
        <v>21806.250000000036</v>
      </c>
      <c r="EK9" s="421">
        <f t="shared" si="48"/>
        <v>21900.00000000004</v>
      </c>
      <c r="EL9" s="421">
        <f t="shared" si="49"/>
        <v>21993.75000000004</v>
      </c>
      <c r="EM9" s="421">
        <f t="shared" si="50"/>
        <v>22087.50000000004</v>
      </c>
      <c r="EN9" s="421">
        <f t="shared" si="51"/>
        <v>22181.25000000004</v>
      </c>
      <c r="EO9" s="421">
        <f t="shared" si="52"/>
        <v>22275.000000000044</v>
      </c>
      <c r="EP9" s="421">
        <f t="shared" si="53"/>
        <v>22368.750000000044</v>
      </c>
      <c r="EQ9" s="421">
        <f t="shared" si="54"/>
        <v>22462.500000000044</v>
      </c>
      <c r="ER9" s="421">
        <f t="shared" si="55"/>
        <v>22556.250000000044</v>
      </c>
      <c r="ES9" s="421">
        <f t="shared" si="56"/>
        <v>22650.000000000044</v>
      </c>
      <c r="ET9" s="421">
        <f t="shared" si="57"/>
        <v>22743.750000000047</v>
      </c>
      <c r="EU9" s="421">
        <f t="shared" si="58"/>
        <v>22837.500000000047</v>
      </c>
      <c r="EV9" s="421">
        <f t="shared" si="59"/>
        <v>22931.250000000047</v>
      </c>
      <c r="EW9" s="421">
        <f t="shared" si="60"/>
        <v>23025.000000000047</v>
      </c>
      <c r="EX9" s="421">
        <f t="shared" si="61"/>
        <v>23118.750000000047</v>
      </c>
      <c r="EY9" s="421">
        <f t="shared" si="62"/>
        <v>23212.500000000051</v>
      </c>
      <c r="EZ9" s="421">
        <f t="shared" si="63"/>
        <v>23306.250000000051</v>
      </c>
      <c r="FA9" s="421">
        <f t="shared" si="64"/>
        <v>23400.000000000051</v>
      </c>
      <c r="FB9" s="421">
        <f t="shared" si="65"/>
        <v>23493.750000000051</v>
      </c>
      <c r="FC9" s="421">
        <f t="shared" si="66"/>
        <v>23587.500000000055</v>
      </c>
      <c r="FD9" s="421">
        <f t="shared" si="67"/>
        <v>23681.250000000055</v>
      </c>
      <c r="FE9" s="421">
        <f t="shared" si="68"/>
        <v>23775.000000000055</v>
      </c>
      <c r="FF9" s="421">
        <f t="shared" si="69"/>
        <v>23868.750000000055</v>
      </c>
      <c r="FG9" s="421">
        <f t="shared" si="70"/>
        <v>23962.500000000055</v>
      </c>
      <c r="FH9" s="421">
        <f t="shared" si="71"/>
        <v>24056.250000000058</v>
      </c>
      <c r="FI9" s="421">
        <f t="shared" si="72"/>
        <v>24150.000000000058</v>
      </c>
      <c r="FJ9" s="421">
        <f t="shared" si="73"/>
        <v>24243.750000000058</v>
      </c>
      <c r="FK9" s="421">
        <f t="shared" si="74"/>
        <v>24337.500000000058</v>
      </c>
      <c r="FL9" s="421">
        <f t="shared" si="75"/>
        <v>24431.250000000058</v>
      </c>
      <c r="FM9" s="421">
        <f t="shared" si="76"/>
        <v>24525.000000000062</v>
      </c>
      <c r="FN9" s="421">
        <f t="shared" si="77"/>
        <v>24618.750000000062</v>
      </c>
      <c r="FO9" s="254"/>
      <c r="FP9" s="254"/>
      <c r="FQ9" s="254"/>
      <c r="FR9" s="254"/>
    </row>
    <row r="10" spans="1:174" s="8" customFormat="1" x14ac:dyDescent="0.15">
      <c r="B10" s="414"/>
      <c r="C10" s="415" t="s">
        <v>139</v>
      </c>
      <c r="D10" s="416" t="s">
        <v>45</v>
      </c>
      <c r="E10" s="416"/>
      <c r="F10" s="417">
        <v>0</v>
      </c>
      <c r="G10" s="417">
        <v>0</v>
      </c>
      <c r="H10" s="417">
        <v>0</v>
      </c>
      <c r="I10" s="417">
        <v>0</v>
      </c>
      <c r="J10" s="417">
        <v>0</v>
      </c>
      <c r="K10" s="417">
        <v>0</v>
      </c>
      <c r="L10" s="417">
        <v>0</v>
      </c>
      <c r="M10" s="417">
        <v>0</v>
      </c>
      <c r="N10" s="417">
        <v>1</v>
      </c>
      <c r="O10" s="417">
        <v>1</v>
      </c>
      <c r="P10" s="417">
        <v>1</v>
      </c>
      <c r="Q10" s="417">
        <v>1</v>
      </c>
      <c r="R10" s="417">
        <v>1</v>
      </c>
      <c r="S10" s="417">
        <v>1</v>
      </c>
      <c r="T10" s="417">
        <v>1</v>
      </c>
      <c r="U10" s="417">
        <v>1</v>
      </c>
      <c r="V10" s="417">
        <v>1</v>
      </c>
      <c r="W10" s="417">
        <v>1</v>
      </c>
      <c r="X10" s="417">
        <v>1</v>
      </c>
      <c r="Y10" s="417">
        <v>1</v>
      </c>
      <c r="Z10" s="417">
        <v>1</v>
      </c>
      <c r="AA10" s="417">
        <v>1</v>
      </c>
      <c r="AB10" s="417">
        <v>1</v>
      </c>
      <c r="AC10" s="417">
        <v>1</v>
      </c>
      <c r="AD10" s="417">
        <v>1</v>
      </c>
      <c r="AE10" s="417">
        <v>1</v>
      </c>
      <c r="AF10" s="417">
        <v>1</v>
      </c>
      <c r="AG10" s="417">
        <v>1</v>
      </c>
      <c r="AH10" s="417">
        <v>1</v>
      </c>
      <c r="AI10" s="417">
        <v>1</v>
      </c>
      <c r="AJ10" s="417">
        <v>1</v>
      </c>
      <c r="AK10" s="417">
        <v>1</v>
      </c>
      <c r="AL10" s="417">
        <v>1</v>
      </c>
      <c r="AM10" s="417">
        <v>1</v>
      </c>
      <c r="AN10" s="417">
        <v>1</v>
      </c>
      <c r="AO10" s="417">
        <v>1</v>
      </c>
      <c r="AP10" s="417">
        <v>1</v>
      </c>
      <c r="AQ10" s="417">
        <v>1</v>
      </c>
      <c r="AR10" s="417">
        <v>1</v>
      </c>
      <c r="AS10" s="417">
        <v>1</v>
      </c>
      <c r="AT10" s="417">
        <v>1</v>
      </c>
      <c r="AU10" s="417">
        <v>1</v>
      </c>
      <c r="AV10" s="417">
        <v>1</v>
      </c>
      <c r="AW10" s="417">
        <v>1</v>
      </c>
      <c r="AX10" s="417">
        <v>1</v>
      </c>
      <c r="AY10" s="417">
        <v>1</v>
      </c>
      <c r="AZ10" s="417">
        <v>1</v>
      </c>
      <c r="BA10" s="417">
        <v>1</v>
      </c>
      <c r="BB10" s="417">
        <v>1</v>
      </c>
      <c r="BC10" s="417">
        <v>1</v>
      </c>
      <c r="BD10" s="417">
        <v>1</v>
      </c>
      <c r="BE10" s="417">
        <v>1</v>
      </c>
      <c r="BF10" s="417">
        <v>1</v>
      </c>
      <c r="BG10" s="417">
        <v>1</v>
      </c>
      <c r="BH10" s="417">
        <v>1</v>
      </c>
      <c r="BI10" s="417">
        <v>1</v>
      </c>
      <c r="BJ10" s="417">
        <v>1</v>
      </c>
      <c r="BK10" s="417">
        <v>1</v>
      </c>
      <c r="BL10" s="417">
        <v>1</v>
      </c>
      <c r="BM10" s="417">
        <v>1</v>
      </c>
      <c r="BN10" s="417">
        <v>1</v>
      </c>
      <c r="BO10" s="417">
        <v>1</v>
      </c>
      <c r="BP10" s="417">
        <v>1</v>
      </c>
      <c r="BQ10" s="417">
        <v>1</v>
      </c>
      <c r="BR10" s="417">
        <v>1</v>
      </c>
      <c r="BS10" s="417">
        <v>1</v>
      </c>
      <c r="BT10" s="417">
        <v>1</v>
      </c>
      <c r="BU10" s="417">
        <v>1</v>
      </c>
      <c r="BV10" s="417">
        <v>1</v>
      </c>
      <c r="BW10" s="417">
        <v>1</v>
      </c>
      <c r="BX10" s="417">
        <v>1</v>
      </c>
      <c r="BY10" s="417">
        <v>1</v>
      </c>
      <c r="BZ10" s="417">
        <v>1</v>
      </c>
      <c r="CA10" s="417">
        <v>1</v>
      </c>
      <c r="CB10" s="417">
        <v>1</v>
      </c>
      <c r="CC10" s="417">
        <v>1</v>
      </c>
      <c r="CD10" s="417">
        <v>1</v>
      </c>
      <c r="CE10" s="417">
        <v>1</v>
      </c>
      <c r="CF10" s="417">
        <v>1</v>
      </c>
      <c r="CG10" s="417">
        <v>1</v>
      </c>
      <c r="CH10" s="418"/>
      <c r="CI10" s="414"/>
      <c r="CJ10" s="410" t="str">
        <f t="shared" si="78"/>
        <v>Facilities Maintenance</v>
      </c>
      <c r="CK10" s="419">
        <v>40000</v>
      </c>
      <c r="CL10" s="420"/>
      <c r="CM10" s="421">
        <f t="shared" si="79"/>
        <v>0</v>
      </c>
      <c r="CN10" s="421">
        <f t="shared" si="79"/>
        <v>0</v>
      </c>
      <c r="CO10" s="421">
        <f t="shared" si="79"/>
        <v>0</v>
      </c>
      <c r="CP10" s="421">
        <f t="shared" si="79"/>
        <v>0</v>
      </c>
      <c r="CQ10" s="421">
        <f t="shared" si="79"/>
        <v>0</v>
      </c>
      <c r="CR10" s="421">
        <f t="shared" si="79"/>
        <v>0</v>
      </c>
      <c r="CS10" s="421">
        <f t="shared" si="79"/>
        <v>0</v>
      </c>
      <c r="CT10" s="421">
        <f t="shared" si="79"/>
        <v>0</v>
      </c>
      <c r="CU10" s="421">
        <f t="shared" si="79"/>
        <v>14370.000000000005</v>
      </c>
      <c r="CV10" s="421">
        <f t="shared" si="79"/>
        <v>14445.000000000005</v>
      </c>
      <c r="CW10" s="421">
        <f t="shared" si="79"/>
        <v>14520.000000000005</v>
      </c>
      <c r="CX10" s="421">
        <f t="shared" si="79"/>
        <v>14595.000000000007</v>
      </c>
      <c r="CY10" s="421">
        <f t="shared" si="79"/>
        <v>14670.000000000007</v>
      </c>
      <c r="CZ10" s="421">
        <f t="shared" si="79"/>
        <v>14745.000000000007</v>
      </c>
      <c r="DA10" s="421">
        <f t="shared" si="3"/>
        <v>14820.000000000009</v>
      </c>
      <c r="DB10" s="421">
        <f t="shared" si="23"/>
        <v>14895.000000000009</v>
      </c>
      <c r="DC10" s="421">
        <f t="shared" si="23"/>
        <v>14970.000000000009</v>
      </c>
      <c r="DD10" s="421">
        <f t="shared" si="23"/>
        <v>15045.000000000011</v>
      </c>
      <c r="DE10" s="421">
        <f t="shared" si="23"/>
        <v>15120.000000000011</v>
      </c>
      <c r="DF10" s="421">
        <f t="shared" si="23"/>
        <v>15195.000000000013</v>
      </c>
      <c r="DG10" s="421">
        <f t="shared" si="80"/>
        <v>15270.000000000013</v>
      </c>
      <c r="DH10" s="421">
        <f t="shared" si="80"/>
        <v>15345.000000000013</v>
      </c>
      <c r="DI10" s="421">
        <f t="shared" si="80"/>
        <v>15420.000000000015</v>
      </c>
      <c r="DJ10" s="421">
        <f t="shared" si="80"/>
        <v>15495.000000000015</v>
      </c>
      <c r="DK10" s="421">
        <f t="shared" si="80"/>
        <v>15570.000000000015</v>
      </c>
      <c r="DL10" s="421">
        <f t="shared" si="80"/>
        <v>15645.000000000016</v>
      </c>
      <c r="DM10" s="421">
        <f t="shared" si="80"/>
        <v>15720.000000000016</v>
      </c>
      <c r="DN10" s="421">
        <f t="shared" si="80"/>
        <v>15795.000000000016</v>
      </c>
      <c r="DO10" s="421">
        <f t="shared" si="80"/>
        <v>15870.000000000018</v>
      </c>
      <c r="DP10" s="421">
        <f t="shared" si="80"/>
        <v>15945.000000000018</v>
      </c>
      <c r="DQ10" s="421">
        <f t="shared" si="80"/>
        <v>16020.000000000018</v>
      </c>
      <c r="DR10" s="421">
        <f t="shared" si="80"/>
        <v>16095.00000000002</v>
      </c>
      <c r="DS10" s="421">
        <f t="shared" si="80"/>
        <v>16170.00000000002</v>
      </c>
      <c r="DT10" s="421">
        <f t="shared" si="80"/>
        <v>16245.00000000002</v>
      </c>
      <c r="DU10" s="421">
        <f t="shared" si="5"/>
        <v>16320.000000000022</v>
      </c>
      <c r="DV10" s="421">
        <f t="shared" si="6"/>
        <v>16395.000000000022</v>
      </c>
      <c r="DW10" s="421">
        <f t="shared" si="6"/>
        <v>16470.000000000022</v>
      </c>
      <c r="DX10" s="421">
        <f t="shared" si="6"/>
        <v>16545.000000000022</v>
      </c>
      <c r="DY10" s="421">
        <f t="shared" si="6"/>
        <v>16620.000000000022</v>
      </c>
      <c r="DZ10" s="421">
        <f t="shared" si="6"/>
        <v>16695.000000000025</v>
      </c>
      <c r="EA10" s="421">
        <f t="shared" si="38"/>
        <v>16770.000000000025</v>
      </c>
      <c r="EB10" s="421">
        <f t="shared" si="39"/>
        <v>16845.000000000025</v>
      </c>
      <c r="EC10" s="421">
        <f t="shared" si="40"/>
        <v>16920.000000000025</v>
      </c>
      <c r="ED10" s="421">
        <f t="shared" si="41"/>
        <v>16995.000000000025</v>
      </c>
      <c r="EE10" s="421">
        <f t="shared" si="42"/>
        <v>17070.000000000029</v>
      </c>
      <c r="EF10" s="421">
        <f t="shared" si="43"/>
        <v>17145.000000000029</v>
      </c>
      <c r="EG10" s="421">
        <f t="shared" si="44"/>
        <v>17220.000000000029</v>
      </c>
      <c r="EH10" s="421">
        <f t="shared" si="45"/>
        <v>17295.000000000029</v>
      </c>
      <c r="EI10" s="421">
        <f t="shared" si="46"/>
        <v>17370.000000000029</v>
      </c>
      <c r="EJ10" s="421">
        <f t="shared" si="47"/>
        <v>17445.000000000029</v>
      </c>
      <c r="EK10" s="421">
        <f t="shared" si="48"/>
        <v>17520.000000000033</v>
      </c>
      <c r="EL10" s="421">
        <f t="shared" si="49"/>
        <v>17595.000000000033</v>
      </c>
      <c r="EM10" s="421">
        <f t="shared" si="50"/>
        <v>17670.000000000033</v>
      </c>
      <c r="EN10" s="421">
        <f t="shared" si="51"/>
        <v>17745.000000000033</v>
      </c>
      <c r="EO10" s="421">
        <f t="shared" si="52"/>
        <v>17820.000000000033</v>
      </c>
      <c r="EP10" s="421">
        <f t="shared" si="53"/>
        <v>17895.000000000033</v>
      </c>
      <c r="EQ10" s="421">
        <f t="shared" si="54"/>
        <v>17970.000000000036</v>
      </c>
      <c r="ER10" s="421">
        <f t="shared" si="55"/>
        <v>18045.000000000036</v>
      </c>
      <c r="ES10" s="421">
        <f t="shared" si="56"/>
        <v>18120.000000000036</v>
      </c>
      <c r="ET10" s="421">
        <f t="shared" si="57"/>
        <v>18195.000000000036</v>
      </c>
      <c r="EU10" s="421">
        <f t="shared" si="58"/>
        <v>18270.000000000036</v>
      </c>
      <c r="EV10" s="421">
        <f t="shared" si="59"/>
        <v>18345.000000000036</v>
      </c>
      <c r="EW10" s="421">
        <f t="shared" si="60"/>
        <v>18420.00000000004</v>
      </c>
      <c r="EX10" s="421">
        <f t="shared" si="61"/>
        <v>18495.00000000004</v>
      </c>
      <c r="EY10" s="421">
        <f t="shared" si="62"/>
        <v>18570.00000000004</v>
      </c>
      <c r="EZ10" s="421">
        <f t="shared" si="63"/>
        <v>18645.00000000004</v>
      </c>
      <c r="FA10" s="421">
        <f t="shared" si="64"/>
        <v>18720.00000000004</v>
      </c>
      <c r="FB10" s="421">
        <f t="shared" si="65"/>
        <v>18795.00000000004</v>
      </c>
      <c r="FC10" s="421">
        <f t="shared" si="66"/>
        <v>18870.000000000044</v>
      </c>
      <c r="FD10" s="421">
        <f t="shared" si="67"/>
        <v>18945.000000000044</v>
      </c>
      <c r="FE10" s="421">
        <f t="shared" si="68"/>
        <v>19020.000000000044</v>
      </c>
      <c r="FF10" s="421">
        <f t="shared" si="69"/>
        <v>19095.000000000044</v>
      </c>
      <c r="FG10" s="421">
        <f t="shared" si="70"/>
        <v>19170.000000000044</v>
      </c>
      <c r="FH10" s="421">
        <f t="shared" si="71"/>
        <v>19245.000000000044</v>
      </c>
      <c r="FI10" s="421">
        <f t="shared" si="72"/>
        <v>19320.000000000047</v>
      </c>
      <c r="FJ10" s="421">
        <f t="shared" si="73"/>
        <v>19395.000000000047</v>
      </c>
      <c r="FK10" s="421">
        <f t="shared" si="74"/>
        <v>19470.000000000047</v>
      </c>
      <c r="FL10" s="421">
        <f t="shared" si="75"/>
        <v>19545.000000000047</v>
      </c>
      <c r="FM10" s="421">
        <f t="shared" si="76"/>
        <v>19620.000000000047</v>
      </c>
      <c r="FN10" s="421">
        <f t="shared" si="77"/>
        <v>19695.000000000051</v>
      </c>
      <c r="FO10" s="254"/>
      <c r="FP10" s="254"/>
      <c r="FQ10" s="254"/>
      <c r="FR10" s="254"/>
    </row>
    <row r="11" spans="1:174" s="8" customFormat="1" x14ac:dyDescent="0.15">
      <c r="B11" s="414"/>
      <c r="C11" s="415" t="s">
        <v>141</v>
      </c>
      <c r="D11" s="416" t="s">
        <v>45</v>
      </c>
      <c r="E11" s="416"/>
      <c r="F11" s="417">
        <v>0</v>
      </c>
      <c r="G11" s="417">
        <v>0</v>
      </c>
      <c r="H11" s="417">
        <v>0</v>
      </c>
      <c r="I11" s="417">
        <v>0</v>
      </c>
      <c r="J11" s="417">
        <v>1</v>
      </c>
      <c r="K11" s="417">
        <v>1</v>
      </c>
      <c r="L11" s="417">
        <v>1</v>
      </c>
      <c r="M11" s="417">
        <v>1</v>
      </c>
      <c r="N11" s="417">
        <v>3</v>
      </c>
      <c r="O11" s="417">
        <v>3</v>
      </c>
      <c r="P11" s="417">
        <v>3</v>
      </c>
      <c r="Q11" s="417">
        <v>3</v>
      </c>
      <c r="R11" s="417">
        <v>5</v>
      </c>
      <c r="S11" s="417">
        <v>5</v>
      </c>
      <c r="T11" s="417">
        <v>5</v>
      </c>
      <c r="U11" s="417">
        <v>5</v>
      </c>
      <c r="V11" s="417">
        <v>5</v>
      </c>
      <c r="W11" s="417">
        <v>5</v>
      </c>
      <c r="X11" s="417">
        <v>5</v>
      </c>
      <c r="Y11" s="417">
        <v>5</v>
      </c>
      <c r="Z11" s="417">
        <v>5</v>
      </c>
      <c r="AA11" s="417">
        <v>5</v>
      </c>
      <c r="AB11" s="417">
        <v>5</v>
      </c>
      <c r="AC11" s="417">
        <v>5</v>
      </c>
      <c r="AD11" s="417">
        <v>5</v>
      </c>
      <c r="AE11" s="417">
        <v>5</v>
      </c>
      <c r="AF11" s="417">
        <v>5</v>
      </c>
      <c r="AG11" s="417">
        <v>5</v>
      </c>
      <c r="AH11" s="417">
        <v>5</v>
      </c>
      <c r="AI11" s="417">
        <v>5</v>
      </c>
      <c r="AJ11" s="417">
        <v>5</v>
      </c>
      <c r="AK11" s="417">
        <v>5</v>
      </c>
      <c r="AL11" s="417">
        <v>5</v>
      </c>
      <c r="AM11" s="417">
        <v>5</v>
      </c>
      <c r="AN11" s="417">
        <v>5</v>
      </c>
      <c r="AO11" s="417">
        <v>5</v>
      </c>
      <c r="AP11" s="417">
        <v>5</v>
      </c>
      <c r="AQ11" s="417">
        <v>5</v>
      </c>
      <c r="AR11" s="417">
        <v>5</v>
      </c>
      <c r="AS11" s="417">
        <v>5</v>
      </c>
      <c r="AT11" s="417">
        <v>5</v>
      </c>
      <c r="AU11" s="417">
        <v>5</v>
      </c>
      <c r="AV11" s="417">
        <v>5</v>
      </c>
      <c r="AW11" s="417">
        <v>5</v>
      </c>
      <c r="AX11" s="417">
        <v>5</v>
      </c>
      <c r="AY11" s="417">
        <v>5</v>
      </c>
      <c r="AZ11" s="417">
        <v>5</v>
      </c>
      <c r="BA11" s="417">
        <v>5</v>
      </c>
      <c r="BB11" s="417">
        <v>5</v>
      </c>
      <c r="BC11" s="417">
        <v>5</v>
      </c>
      <c r="BD11" s="417">
        <v>5</v>
      </c>
      <c r="BE11" s="417">
        <v>5</v>
      </c>
      <c r="BF11" s="417">
        <v>5</v>
      </c>
      <c r="BG11" s="417">
        <v>5</v>
      </c>
      <c r="BH11" s="417">
        <v>5</v>
      </c>
      <c r="BI11" s="417">
        <v>5</v>
      </c>
      <c r="BJ11" s="417">
        <v>5</v>
      </c>
      <c r="BK11" s="417">
        <v>5</v>
      </c>
      <c r="BL11" s="417">
        <v>5</v>
      </c>
      <c r="BM11" s="417">
        <v>5</v>
      </c>
      <c r="BN11" s="417">
        <v>5</v>
      </c>
      <c r="BO11" s="417">
        <v>5</v>
      </c>
      <c r="BP11" s="417">
        <v>5</v>
      </c>
      <c r="BQ11" s="417">
        <v>5</v>
      </c>
      <c r="BR11" s="417">
        <v>5</v>
      </c>
      <c r="BS11" s="417">
        <v>5</v>
      </c>
      <c r="BT11" s="417">
        <v>5</v>
      </c>
      <c r="BU11" s="417">
        <v>5</v>
      </c>
      <c r="BV11" s="417">
        <v>5</v>
      </c>
      <c r="BW11" s="417">
        <v>5</v>
      </c>
      <c r="BX11" s="417">
        <v>5</v>
      </c>
      <c r="BY11" s="417">
        <v>5</v>
      </c>
      <c r="BZ11" s="417">
        <v>5</v>
      </c>
      <c r="CA11" s="417">
        <v>5</v>
      </c>
      <c r="CB11" s="417">
        <v>5</v>
      </c>
      <c r="CC11" s="417">
        <v>5</v>
      </c>
      <c r="CD11" s="417">
        <v>5</v>
      </c>
      <c r="CE11" s="417">
        <v>5</v>
      </c>
      <c r="CF11" s="417">
        <v>5</v>
      </c>
      <c r="CG11" s="417">
        <v>5</v>
      </c>
      <c r="CH11" s="418"/>
      <c r="CI11" s="414"/>
      <c r="CJ11" s="410" t="str">
        <f t="shared" si="78"/>
        <v>General Labor</v>
      </c>
      <c r="CK11" s="419">
        <v>30000</v>
      </c>
      <c r="CL11" s="420"/>
      <c r="CM11" s="421">
        <f t="shared" si="79"/>
        <v>0</v>
      </c>
      <c r="CN11" s="421">
        <f t="shared" si="79"/>
        <v>0</v>
      </c>
      <c r="CO11" s="421">
        <f t="shared" si="79"/>
        <v>0</v>
      </c>
      <c r="CP11" s="421">
        <f t="shared" si="79"/>
        <v>0</v>
      </c>
      <c r="CQ11" s="421">
        <f t="shared" si="79"/>
        <v>10552.500000000002</v>
      </c>
      <c r="CR11" s="421">
        <f t="shared" si="79"/>
        <v>10608.750000000002</v>
      </c>
      <c r="CS11" s="421">
        <f t="shared" si="79"/>
        <v>10665.000000000004</v>
      </c>
      <c r="CT11" s="421">
        <f t="shared" si="79"/>
        <v>10721.250000000004</v>
      </c>
      <c r="CU11" s="421">
        <f t="shared" si="79"/>
        <v>32332.500000000011</v>
      </c>
      <c r="CV11" s="421">
        <f t="shared" si="79"/>
        <v>32501.250000000011</v>
      </c>
      <c r="CW11" s="421">
        <f t="shared" si="79"/>
        <v>32670.000000000015</v>
      </c>
      <c r="CX11" s="421">
        <f t="shared" si="79"/>
        <v>32838.750000000015</v>
      </c>
      <c r="CY11" s="421">
        <f t="shared" si="79"/>
        <v>55012.500000000029</v>
      </c>
      <c r="CZ11" s="421">
        <f t="shared" si="79"/>
        <v>55293.750000000029</v>
      </c>
      <c r="DA11" s="421">
        <f t="shared" si="3"/>
        <v>55575.000000000029</v>
      </c>
      <c r="DB11" s="421">
        <f t="shared" si="23"/>
        <v>55856.250000000036</v>
      </c>
      <c r="DC11" s="421">
        <f t="shared" si="23"/>
        <v>56137.500000000036</v>
      </c>
      <c r="DD11" s="421">
        <f t="shared" si="23"/>
        <v>56418.750000000036</v>
      </c>
      <c r="DE11" s="421">
        <f t="shared" si="23"/>
        <v>56700.000000000044</v>
      </c>
      <c r="DF11" s="421">
        <f t="shared" si="23"/>
        <v>56981.250000000044</v>
      </c>
      <c r="DG11" s="421">
        <f t="shared" si="80"/>
        <v>57262.500000000044</v>
      </c>
      <c r="DH11" s="421">
        <f t="shared" si="80"/>
        <v>57543.750000000051</v>
      </c>
      <c r="DI11" s="421">
        <f t="shared" si="80"/>
        <v>57825.000000000051</v>
      </c>
      <c r="DJ11" s="421">
        <f t="shared" si="80"/>
        <v>58106.250000000051</v>
      </c>
      <c r="DK11" s="421">
        <f t="shared" si="80"/>
        <v>58387.500000000058</v>
      </c>
      <c r="DL11" s="421">
        <f t="shared" si="80"/>
        <v>58668.750000000058</v>
      </c>
      <c r="DM11" s="421">
        <f t="shared" si="80"/>
        <v>58950.000000000058</v>
      </c>
      <c r="DN11" s="421">
        <f t="shared" si="80"/>
        <v>59231.250000000065</v>
      </c>
      <c r="DO11" s="421">
        <f t="shared" si="80"/>
        <v>59512.500000000065</v>
      </c>
      <c r="DP11" s="421">
        <f t="shared" si="80"/>
        <v>59793.750000000065</v>
      </c>
      <c r="DQ11" s="421">
        <f t="shared" si="80"/>
        <v>60075.000000000073</v>
      </c>
      <c r="DR11" s="421">
        <f t="shared" si="80"/>
        <v>60356.250000000073</v>
      </c>
      <c r="DS11" s="421">
        <f t="shared" si="80"/>
        <v>60637.500000000073</v>
      </c>
      <c r="DT11" s="421">
        <f t="shared" si="80"/>
        <v>60918.75000000008</v>
      </c>
      <c r="DU11" s="421">
        <f t="shared" si="5"/>
        <v>61200.00000000008</v>
      </c>
      <c r="DV11" s="421">
        <f t="shared" si="6"/>
        <v>61481.25000000008</v>
      </c>
      <c r="DW11" s="421">
        <f t="shared" si="6"/>
        <v>61762.500000000087</v>
      </c>
      <c r="DX11" s="421">
        <f t="shared" si="6"/>
        <v>62043.750000000087</v>
      </c>
      <c r="DY11" s="421">
        <f t="shared" si="6"/>
        <v>62325.000000000087</v>
      </c>
      <c r="DZ11" s="421">
        <f t="shared" si="6"/>
        <v>62606.250000000095</v>
      </c>
      <c r="EA11" s="421">
        <f t="shared" si="38"/>
        <v>62887.500000000095</v>
      </c>
      <c r="EB11" s="421">
        <f t="shared" si="39"/>
        <v>63168.750000000095</v>
      </c>
      <c r="EC11" s="421">
        <f t="shared" si="40"/>
        <v>63450.000000000095</v>
      </c>
      <c r="ED11" s="421">
        <f t="shared" si="41"/>
        <v>63731.250000000102</v>
      </c>
      <c r="EE11" s="421">
        <f t="shared" si="42"/>
        <v>64012.500000000102</v>
      </c>
      <c r="EF11" s="421">
        <f t="shared" si="43"/>
        <v>64293.750000000102</v>
      </c>
      <c r="EG11" s="421">
        <f t="shared" si="44"/>
        <v>64575.000000000109</v>
      </c>
      <c r="EH11" s="421">
        <f t="shared" si="45"/>
        <v>64856.250000000109</v>
      </c>
      <c r="EI11" s="421">
        <f t="shared" si="46"/>
        <v>65137.500000000109</v>
      </c>
      <c r="EJ11" s="421">
        <f t="shared" si="47"/>
        <v>65418.750000000116</v>
      </c>
      <c r="EK11" s="421">
        <f t="shared" si="48"/>
        <v>65700.000000000116</v>
      </c>
      <c r="EL11" s="421">
        <f t="shared" si="49"/>
        <v>65981.250000000116</v>
      </c>
      <c r="EM11" s="421">
        <f t="shared" si="50"/>
        <v>66262.500000000116</v>
      </c>
      <c r="EN11" s="421">
        <f t="shared" si="51"/>
        <v>66543.750000000116</v>
      </c>
      <c r="EO11" s="421">
        <f t="shared" si="52"/>
        <v>66825.000000000131</v>
      </c>
      <c r="EP11" s="421">
        <f t="shared" si="53"/>
        <v>67106.250000000131</v>
      </c>
      <c r="EQ11" s="421">
        <f t="shared" si="54"/>
        <v>67387.500000000131</v>
      </c>
      <c r="ER11" s="421">
        <f t="shared" si="55"/>
        <v>67668.750000000131</v>
      </c>
      <c r="ES11" s="421">
        <f t="shared" si="56"/>
        <v>67950.000000000131</v>
      </c>
      <c r="ET11" s="421">
        <f t="shared" si="57"/>
        <v>68231.250000000131</v>
      </c>
      <c r="EU11" s="421">
        <f t="shared" si="58"/>
        <v>68512.500000000146</v>
      </c>
      <c r="EV11" s="421">
        <f t="shared" si="59"/>
        <v>68793.750000000146</v>
      </c>
      <c r="EW11" s="421">
        <f t="shared" si="60"/>
        <v>69075.000000000146</v>
      </c>
      <c r="EX11" s="421">
        <f t="shared" si="61"/>
        <v>69356.250000000146</v>
      </c>
      <c r="EY11" s="421">
        <f t="shared" si="62"/>
        <v>69637.500000000146</v>
      </c>
      <c r="EZ11" s="421">
        <f t="shared" si="63"/>
        <v>69918.750000000146</v>
      </c>
      <c r="FA11" s="421">
        <f t="shared" si="64"/>
        <v>70200.00000000016</v>
      </c>
      <c r="FB11" s="421">
        <f t="shared" si="65"/>
        <v>70481.25000000016</v>
      </c>
      <c r="FC11" s="421">
        <f t="shared" si="66"/>
        <v>70762.50000000016</v>
      </c>
      <c r="FD11" s="421">
        <f t="shared" si="67"/>
        <v>71043.75000000016</v>
      </c>
      <c r="FE11" s="421">
        <f t="shared" si="68"/>
        <v>71325.00000000016</v>
      </c>
      <c r="FF11" s="421">
        <f t="shared" si="69"/>
        <v>71606.25000000016</v>
      </c>
      <c r="FG11" s="421">
        <f t="shared" si="70"/>
        <v>71887.500000000175</v>
      </c>
      <c r="FH11" s="421">
        <f t="shared" si="71"/>
        <v>72168.750000000175</v>
      </c>
      <c r="FI11" s="421">
        <f t="shared" si="72"/>
        <v>72450.000000000175</v>
      </c>
      <c r="FJ11" s="421">
        <f t="shared" si="73"/>
        <v>72731.250000000175</v>
      </c>
      <c r="FK11" s="421">
        <f t="shared" si="74"/>
        <v>73012.500000000175</v>
      </c>
      <c r="FL11" s="421">
        <f t="shared" si="75"/>
        <v>73293.750000000175</v>
      </c>
      <c r="FM11" s="421">
        <f t="shared" si="76"/>
        <v>73575.000000000189</v>
      </c>
      <c r="FN11" s="421">
        <f t="shared" si="77"/>
        <v>73856.250000000189</v>
      </c>
      <c r="FO11" s="254"/>
      <c r="FP11" s="254"/>
      <c r="FQ11" s="254"/>
      <c r="FR11" s="254"/>
    </row>
    <row r="12" spans="1:174" s="8" customFormat="1" x14ac:dyDescent="0.15">
      <c r="B12" s="414"/>
      <c r="C12" s="410" t="s">
        <v>50</v>
      </c>
      <c r="D12" s="416" t="s">
        <v>45</v>
      </c>
      <c r="E12" s="416"/>
      <c r="F12" s="422">
        <v>0</v>
      </c>
      <c r="G12" s="422">
        <v>0</v>
      </c>
      <c r="H12" s="422">
        <v>0</v>
      </c>
      <c r="I12" s="422">
        <v>0</v>
      </c>
      <c r="J12" s="422">
        <v>0</v>
      </c>
      <c r="K12" s="422">
        <v>0</v>
      </c>
      <c r="L12" s="422">
        <v>0</v>
      </c>
      <c r="M12" s="422">
        <v>0</v>
      </c>
      <c r="N12" s="422">
        <v>0</v>
      </c>
      <c r="O12" s="422">
        <v>0</v>
      </c>
      <c r="P12" s="422">
        <v>0</v>
      </c>
      <c r="Q12" s="422">
        <v>0</v>
      </c>
      <c r="R12" s="422">
        <v>0</v>
      </c>
      <c r="S12" s="422">
        <v>0</v>
      </c>
      <c r="T12" s="422">
        <v>0</v>
      </c>
      <c r="U12" s="422">
        <v>0</v>
      </c>
      <c r="V12" s="422">
        <v>0</v>
      </c>
      <c r="W12" s="422">
        <v>0</v>
      </c>
      <c r="X12" s="422">
        <v>0</v>
      </c>
      <c r="Y12" s="422">
        <v>0</v>
      </c>
      <c r="Z12" s="422">
        <v>0</v>
      </c>
      <c r="AA12" s="422">
        <v>0</v>
      </c>
      <c r="AB12" s="422">
        <v>0</v>
      </c>
      <c r="AC12" s="422">
        <v>0</v>
      </c>
      <c r="AD12" s="422">
        <v>0</v>
      </c>
      <c r="AE12" s="422">
        <v>0</v>
      </c>
      <c r="AF12" s="422">
        <v>0</v>
      </c>
      <c r="AG12" s="422">
        <v>0</v>
      </c>
      <c r="AH12" s="422">
        <v>0</v>
      </c>
      <c r="AI12" s="422">
        <v>0</v>
      </c>
      <c r="AJ12" s="422">
        <v>0</v>
      </c>
      <c r="AK12" s="422">
        <v>0</v>
      </c>
      <c r="AL12" s="422">
        <v>0</v>
      </c>
      <c r="AM12" s="422">
        <v>0</v>
      </c>
      <c r="AN12" s="422">
        <v>0</v>
      </c>
      <c r="AO12" s="422">
        <v>0</v>
      </c>
      <c r="AP12" s="422">
        <v>0</v>
      </c>
      <c r="AQ12" s="422">
        <v>0</v>
      </c>
      <c r="AR12" s="422">
        <v>0</v>
      </c>
      <c r="AS12" s="422">
        <v>0</v>
      </c>
      <c r="AT12" s="422">
        <v>0</v>
      </c>
      <c r="AU12" s="422">
        <v>0</v>
      </c>
      <c r="AV12" s="422">
        <v>0</v>
      </c>
      <c r="AW12" s="422">
        <v>0</v>
      </c>
      <c r="AX12" s="422">
        <v>0</v>
      </c>
      <c r="AY12" s="422">
        <v>0</v>
      </c>
      <c r="AZ12" s="422">
        <v>0</v>
      </c>
      <c r="BA12" s="422">
        <v>0</v>
      </c>
      <c r="BB12" s="422">
        <v>0</v>
      </c>
      <c r="BC12" s="422">
        <v>0</v>
      </c>
      <c r="BD12" s="422">
        <v>0</v>
      </c>
      <c r="BE12" s="422">
        <v>0</v>
      </c>
      <c r="BF12" s="422">
        <v>0</v>
      </c>
      <c r="BG12" s="422">
        <v>0</v>
      </c>
      <c r="BH12" s="422">
        <v>0</v>
      </c>
      <c r="BI12" s="422">
        <v>0</v>
      </c>
      <c r="BJ12" s="422">
        <v>0</v>
      </c>
      <c r="BK12" s="422">
        <v>0</v>
      </c>
      <c r="BL12" s="422">
        <v>0</v>
      </c>
      <c r="BM12" s="422">
        <v>0</v>
      </c>
      <c r="BN12" s="422">
        <v>0</v>
      </c>
      <c r="BO12" s="422">
        <v>0</v>
      </c>
      <c r="BP12" s="422">
        <v>0</v>
      </c>
      <c r="BQ12" s="422">
        <v>0</v>
      </c>
      <c r="BR12" s="422">
        <v>0</v>
      </c>
      <c r="BS12" s="422">
        <v>0</v>
      </c>
      <c r="BT12" s="422">
        <v>0</v>
      </c>
      <c r="BU12" s="422">
        <v>0</v>
      </c>
      <c r="BV12" s="422">
        <v>0</v>
      </c>
      <c r="BW12" s="422">
        <v>0</v>
      </c>
      <c r="BX12" s="422">
        <v>0</v>
      </c>
      <c r="BY12" s="422">
        <v>0</v>
      </c>
      <c r="BZ12" s="422">
        <v>0</v>
      </c>
      <c r="CA12" s="422">
        <v>0</v>
      </c>
      <c r="CB12" s="422">
        <v>0</v>
      </c>
      <c r="CC12" s="422">
        <v>0</v>
      </c>
      <c r="CD12" s="422">
        <v>0</v>
      </c>
      <c r="CE12" s="422">
        <v>0</v>
      </c>
      <c r="CF12" s="422">
        <v>0</v>
      </c>
      <c r="CG12" s="422">
        <v>0</v>
      </c>
      <c r="CH12" s="418"/>
      <c r="CI12" s="414"/>
      <c r="CJ12" s="410" t="str">
        <f t="shared" si="78"/>
        <v>Other</v>
      </c>
      <c r="CK12" s="419">
        <v>30000</v>
      </c>
      <c r="CL12" s="420"/>
      <c r="CM12" s="421">
        <f t="shared" si="79"/>
        <v>0</v>
      </c>
      <c r="CN12" s="421">
        <f t="shared" si="79"/>
        <v>0</v>
      </c>
      <c r="CO12" s="421">
        <f t="shared" si="79"/>
        <v>0</v>
      </c>
      <c r="CP12" s="421">
        <f t="shared" si="79"/>
        <v>0</v>
      </c>
      <c r="CQ12" s="421">
        <f t="shared" si="79"/>
        <v>0</v>
      </c>
      <c r="CR12" s="421">
        <f t="shared" si="79"/>
        <v>0</v>
      </c>
      <c r="CS12" s="421">
        <f t="shared" si="79"/>
        <v>0</v>
      </c>
      <c r="CT12" s="421">
        <f t="shared" si="79"/>
        <v>0</v>
      </c>
      <c r="CU12" s="421">
        <f t="shared" si="79"/>
        <v>0</v>
      </c>
      <c r="CV12" s="421">
        <f t="shared" si="79"/>
        <v>0</v>
      </c>
      <c r="CW12" s="421">
        <f t="shared" si="79"/>
        <v>0</v>
      </c>
      <c r="CX12" s="421">
        <f t="shared" si="79"/>
        <v>0</v>
      </c>
      <c r="CY12" s="421">
        <f t="shared" si="79"/>
        <v>0</v>
      </c>
      <c r="CZ12" s="421">
        <f t="shared" si="79"/>
        <v>0</v>
      </c>
      <c r="DA12" s="421">
        <f t="shared" si="3"/>
        <v>0</v>
      </c>
      <c r="DB12" s="421">
        <f t="shared" si="23"/>
        <v>0</v>
      </c>
      <c r="DC12" s="421">
        <f t="shared" si="23"/>
        <v>0</v>
      </c>
      <c r="DD12" s="421">
        <f t="shared" si="23"/>
        <v>0</v>
      </c>
      <c r="DE12" s="421">
        <f t="shared" si="23"/>
        <v>0</v>
      </c>
      <c r="DF12" s="421">
        <f t="shared" si="23"/>
        <v>0</v>
      </c>
      <c r="DG12" s="421">
        <f t="shared" si="80"/>
        <v>0</v>
      </c>
      <c r="DH12" s="421">
        <f t="shared" si="80"/>
        <v>0</v>
      </c>
      <c r="DI12" s="421">
        <f t="shared" si="80"/>
        <v>0</v>
      </c>
      <c r="DJ12" s="421">
        <f t="shared" si="80"/>
        <v>0</v>
      </c>
      <c r="DK12" s="421">
        <f t="shared" si="80"/>
        <v>0</v>
      </c>
      <c r="DL12" s="421">
        <f t="shared" si="80"/>
        <v>0</v>
      </c>
      <c r="DM12" s="421">
        <f t="shared" si="80"/>
        <v>0</v>
      </c>
      <c r="DN12" s="421">
        <f t="shared" si="80"/>
        <v>0</v>
      </c>
      <c r="DO12" s="421">
        <f t="shared" si="80"/>
        <v>0</v>
      </c>
      <c r="DP12" s="421">
        <f t="shared" si="80"/>
        <v>0</v>
      </c>
      <c r="DQ12" s="421">
        <f t="shared" si="80"/>
        <v>0</v>
      </c>
      <c r="DR12" s="421">
        <f t="shared" si="80"/>
        <v>0</v>
      </c>
      <c r="DS12" s="421">
        <f t="shared" si="80"/>
        <v>0</v>
      </c>
      <c r="DT12" s="421">
        <f t="shared" si="80"/>
        <v>0</v>
      </c>
      <c r="DU12" s="421">
        <f t="shared" si="5"/>
        <v>0</v>
      </c>
      <c r="DV12" s="421">
        <f t="shared" si="6"/>
        <v>0</v>
      </c>
      <c r="DW12" s="421">
        <f t="shared" si="6"/>
        <v>0</v>
      </c>
      <c r="DX12" s="421">
        <f t="shared" si="6"/>
        <v>0</v>
      </c>
      <c r="DY12" s="421">
        <f t="shared" si="6"/>
        <v>0</v>
      </c>
      <c r="DZ12" s="421">
        <f t="shared" si="6"/>
        <v>0</v>
      </c>
      <c r="EA12" s="421">
        <f t="shared" si="38"/>
        <v>0</v>
      </c>
      <c r="EB12" s="421">
        <f t="shared" si="39"/>
        <v>0</v>
      </c>
      <c r="EC12" s="421">
        <f t="shared" si="40"/>
        <v>0</v>
      </c>
      <c r="ED12" s="421">
        <f t="shared" si="41"/>
        <v>0</v>
      </c>
      <c r="EE12" s="421">
        <f t="shared" si="42"/>
        <v>0</v>
      </c>
      <c r="EF12" s="421">
        <f t="shared" si="43"/>
        <v>0</v>
      </c>
      <c r="EG12" s="421">
        <f t="shared" si="44"/>
        <v>0</v>
      </c>
      <c r="EH12" s="421">
        <f t="shared" si="45"/>
        <v>0</v>
      </c>
      <c r="EI12" s="421">
        <f t="shared" si="46"/>
        <v>0</v>
      </c>
      <c r="EJ12" s="421">
        <f t="shared" si="47"/>
        <v>0</v>
      </c>
      <c r="EK12" s="421">
        <f t="shared" si="48"/>
        <v>0</v>
      </c>
      <c r="EL12" s="421">
        <f t="shared" si="49"/>
        <v>0</v>
      </c>
      <c r="EM12" s="421">
        <f t="shared" si="50"/>
        <v>0</v>
      </c>
      <c r="EN12" s="421">
        <f t="shared" si="51"/>
        <v>0</v>
      </c>
      <c r="EO12" s="421">
        <f t="shared" si="52"/>
        <v>0</v>
      </c>
      <c r="EP12" s="421">
        <f t="shared" si="53"/>
        <v>0</v>
      </c>
      <c r="EQ12" s="421">
        <f t="shared" si="54"/>
        <v>0</v>
      </c>
      <c r="ER12" s="421">
        <f t="shared" si="55"/>
        <v>0</v>
      </c>
      <c r="ES12" s="421">
        <f t="shared" si="56"/>
        <v>0</v>
      </c>
      <c r="ET12" s="421">
        <f t="shared" si="57"/>
        <v>0</v>
      </c>
      <c r="EU12" s="421">
        <f t="shared" si="58"/>
        <v>0</v>
      </c>
      <c r="EV12" s="421">
        <f t="shared" si="59"/>
        <v>0</v>
      </c>
      <c r="EW12" s="421">
        <f t="shared" si="60"/>
        <v>0</v>
      </c>
      <c r="EX12" s="421">
        <f t="shared" si="61"/>
        <v>0</v>
      </c>
      <c r="EY12" s="421">
        <f t="shared" si="62"/>
        <v>0</v>
      </c>
      <c r="EZ12" s="421">
        <f t="shared" si="63"/>
        <v>0</v>
      </c>
      <c r="FA12" s="421">
        <f t="shared" si="64"/>
        <v>0</v>
      </c>
      <c r="FB12" s="421">
        <f t="shared" si="65"/>
        <v>0</v>
      </c>
      <c r="FC12" s="421">
        <f t="shared" si="66"/>
        <v>0</v>
      </c>
      <c r="FD12" s="421">
        <f t="shared" si="67"/>
        <v>0</v>
      </c>
      <c r="FE12" s="421">
        <f t="shared" si="68"/>
        <v>0</v>
      </c>
      <c r="FF12" s="421">
        <f t="shared" si="69"/>
        <v>0</v>
      </c>
      <c r="FG12" s="421">
        <f t="shared" si="70"/>
        <v>0</v>
      </c>
      <c r="FH12" s="421">
        <f t="shared" si="71"/>
        <v>0</v>
      </c>
      <c r="FI12" s="421">
        <f t="shared" si="72"/>
        <v>0</v>
      </c>
      <c r="FJ12" s="421">
        <f t="shared" si="73"/>
        <v>0</v>
      </c>
      <c r="FK12" s="421">
        <f t="shared" si="74"/>
        <v>0</v>
      </c>
      <c r="FL12" s="421">
        <f t="shared" si="75"/>
        <v>0</v>
      </c>
      <c r="FM12" s="421">
        <f t="shared" si="76"/>
        <v>0</v>
      </c>
      <c r="FN12" s="421">
        <f t="shared" si="77"/>
        <v>0</v>
      </c>
      <c r="FO12" s="254"/>
      <c r="FP12" s="254"/>
      <c r="FQ12" s="254"/>
      <c r="FR12" s="254"/>
    </row>
    <row r="13" spans="1:174" s="3" customFormat="1" x14ac:dyDescent="0.15">
      <c r="B13" s="414"/>
      <c r="C13" s="423" t="s">
        <v>32</v>
      </c>
      <c r="D13" s="423"/>
      <c r="E13" s="423"/>
      <c r="F13" s="424">
        <f t="shared" ref="F13:U13" si="81">SUM(F6:F12)</f>
        <v>2</v>
      </c>
      <c r="G13" s="424">
        <f t="shared" si="81"/>
        <v>2</v>
      </c>
      <c r="H13" s="424">
        <f t="shared" si="81"/>
        <v>2</v>
      </c>
      <c r="I13" s="424">
        <f t="shared" si="81"/>
        <v>2</v>
      </c>
      <c r="J13" s="424">
        <f t="shared" si="81"/>
        <v>4</v>
      </c>
      <c r="K13" s="424">
        <f t="shared" si="81"/>
        <v>4</v>
      </c>
      <c r="L13" s="424">
        <f t="shared" si="81"/>
        <v>4</v>
      </c>
      <c r="M13" s="424">
        <f t="shared" si="81"/>
        <v>4</v>
      </c>
      <c r="N13" s="424">
        <f t="shared" si="81"/>
        <v>8</v>
      </c>
      <c r="O13" s="424">
        <f t="shared" si="81"/>
        <v>8</v>
      </c>
      <c r="P13" s="424">
        <f t="shared" si="81"/>
        <v>8</v>
      </c>
      <c r="Q13" s="424">
        <f t="shared" si="81"/>
        <v>8</v>
      </c>
      <c r="R13" s="424">
        <f t="shared" si="81"/>
        <v>12</v>
      </c>
      <c r="S13" s="424">
        <f t="shared" si="81"/>
        <v>12</v>
      </c>
      <c r="T13" s="424">
        <f t="shared" si="81"/>
        <v>12</v>
      </c>
      <c r="U13" s="424">
        <f t="shared" si="81"/>
        <v>12</v>
      </c>
      <c r="V13" s="424">
        <f t="shared" ref="V13:Y13" si="82">SUM(V6:V12)</f>
        <v>12</v>
      </c>
      <c r="W13" s="424">
        <f t="shared" si="82"/>
        <v>12</v>
      </c>
      <c r="X13" s="424">
        <f t="shared" si="82"/>
        <v>12</v>
      </c>
      <c r="Y13" s="424">
        <f t="shared" si="82"/>
        <v>12</v>
      </c>
      <c r="Z13" s="424">
        <f t="shared" ref="Z13:AE13" si="83">SUM(Z6:Z12)</f>
        <v>12</v>
      </c>
      <c r="AA13" s="424">
        <f t="shared" si="83"/>
        <v>12</v>
      </c>
      <c r="AB13" s="424">
        <f t="shared" si="83"/>
        <v>12</v>
      </c>
      <c r="AC13" s="424">
        <f t="shared" si="83"/>
        <v>12</v>
      </c>
      <c r="AD13" s="424">
        <f t="shared" si="83"/>
        <v>12</v>
      </c>
      <c r="AE13" s="424">
        <f t="shared" si="83"/>
        <v>12</v>
      </c>
      <c r="AF13" s="424">
        <f t="shared" ref="AF13:AO13" si="84">SUM(AF6:AF12)</f>
        <v>12</v>
      </c>
      <c r="AG13" s="424">
        <f t="shared" si="84"/>
        <v>12</v>
      </c>
      <c r="AH13" s="424">
        <f t="shared" si="84"/>
        <v>12</v>
      </c>
      <c r="AI13" s="424">
        <f t="shared" si="84"/>
        <v>12</v>
      </c>
      <c r="AJ13" s="424">
        <f t="shared" si="84"/>
        <v>12</v>
      </c>
      <c r="AK13" s="424">
        <f t="shared" si="84"/>
        <v>12</v>
      </c>
      <c r="AL13" s="424">
        <f t="shared" si="84"/>
        <v>12</v>
      </c>
      <c r="AM13" s="424">
        <f t="shared" si="84"/>
        <v>12</v>
      </c>
      <c r="AN13" s="424">
        <f t="shared" si="84"/>
        <v>12</v>
      </c>
      <c r="AO13" s="424">
        <f t="shared" si="84"/>
        <v>12</v>
      </c>
      <c r="AP13" s="424">
        <f t="shared" ref="AP13:AS13" si="85">SUM(AP6:AP12)</f>
        <v>12</v>
      </c>
      <c r="AQ13" s="424">
        <f t="shared" si="85"/>
        <v>12</v>
      </c>
      <c r="AR13" s="424">
        <f t="shared" si="85"/>
        <v>12</v>
      </c>
      <c r="AS13" s="424">
        <f t="shared" si="85"/>
        <v>12</v>
      </c>
      <c r="AT13" s="424">
        <f t="shared" ref="AT13:BI13" si="86">SUM(AT6:AT12)</f>
        <v>12</v>
      </c>
      <c r="AU13" s="424">
        <f t="shared" si="86"/>
        <v>12</v>
      </c>
      <c r="AV13" s="424">
        <f t="shared" si="86"/>
        <v>12</v>
      </c>
      <c r="AW13" s="424">
        <f t="shared" si="86"/>
        <v>12</v>
      </c>
      <c r="AX13" s="424">
        <f t="shared" si="86"/>
        <v>12</v>
      </c>
      <c r="AY13" s="424">
        <f t="shared" si="86"/>
        <v>12</v>
      </c>
      <c r="AZ13" s="424">
        <f t="shared" si="86"/>
        <v>12</v>
      </c>
      <c r="BA13" s="424">
        <f t="shared" si="86"/>
        <v>12</v>
      </c>
      <c r="BB13" s="424">
        <f t="shared" si="86"/>
        <v>12</v>
      </c>
      <c r="BC13" s="424">
        <f t="shared" si="86"/>
        <v>12</v>
      </c>
      <c r="BD13" s="424">
        <f t="shared" si="86"/>
        <v>12</v>
      </c>
      <c r="BE13" s="424">
        <f t="shared" si="86"/>
        <v>12</v>
      </c>
      <c r="BF13" s="424">
        <f t="shared" si="86"/>
        <v>12</v>
      </c>
      <c r="BG13" s="424">
        <f t="shared" si="86"/>
        <v>12</v>
      </c>
      <c r="BH13" s="424">
        <f t="shared" si="86"/>
        <v>12</v>
      </c>
      <c r="BI13" s="424">
        <f t="shared" si="86"/>
        <v>12</v>
      </c>
      <c r="BJ13" s="424">
        <f t="shared" ref="BJ13:CG13" si="87">SUM(BJ6:BJ12)</f>
        <v>12</v>
      </c>
      <c r="BK13" s="424">
        <f t="shared" si="87"/>
        <v>12</v>
      </c>
      <c r="BL13" s="424">
        <f t="shared" si="87"/>
        <v>12</v>
      </c>
      <c r="BM13" s="424">
        <f t="shared" si="87"/>
        <v>12</v>
      </c>
      <c r="BN13" s="424">
        <f t="shared" si="87"/>
        <v>12</v>
      </c>
      <c r="BO13" s="424">
        <f t="shared" si="87"/>
        <v>12</v>
      </c>
      <c r="BP13" s="424">
        <f t="shared" si="87"/>
        <v>12</v>
      </c>
      <c r="BQ13" s="424">
        <f t="shared" si="87"/>
        <v>12</v>
      </c>
      <c r="BR13" s="424">
        <f t="shared" si="87"/>
        <v>12</v>
      </c>
      <c r="BS13" s="424">
        <f t="shared" si="87"/>
        <v>12</v>
      </c>
      <c r="BT13" s="424">
        <f t="shared" si="87"/>
        <v>12</v>
      </c>
      <c r="BU13" s="424">
        <f t="shared" si="87"/>
        <v>12</v>
      </c>
      <c r="BV13" s="424">
        <f t="shared" si="87"/>
        <v>12</v>
      </c>
      <c r="BW13" s="424">
        <f t="shared" si="87"/>
        <v>12</v>
      </c>
      <c r="BX13" s="424">
        <f t="shared" si="87"/>
        <v>12</v>
      </c>
      <c r="BY13" s="424">
        <f t="shared" si="87"/>
        <v>12</v>
      </c>
      <c r="BZ13" s="424">
        <f t="shared" si="87"/>
        <v>12</v>
      </c>
      <c r="CA13" s="424">
        <f t="shared" si="87"/>
        <v>12</v>
      </c>
      <c r="CB13" s="424">
        <f t="shared" si="87"/>
        <v>12</v>
      </c>
      <c r="CC13" s="424">
        <f t="shared" si="87"/>
        <v>12</v>
      </c>
      <c r="CD13" s="424">
        <f t="shared" si="87"/>
        <v>12</v>
      </c>
      <c r="CE13" s="424">
        <f t="shared" si="87"/>
        <v>12</v>
      </c>
      <c r="CF13" s="424">
        <f t="shared" si="87"/>
        <v>12</v>
      </c>
      <c r="CG13" s="424">
        <f t="shared" si="87"/>
        <v>12</v>
      </c>
      <c r="CH13" s="414"/>
      <c r="CI13" s="414"/>
      <c r="CJ13" s="423" t="s">
        <v>32</v>
      </c>
      <c r="CK13" s="425"/>
      <c r="CL13" s="426" t="s">
        <v>155</v>
      </c>
      <c r="CM13" s="427">
        <f>SUM(CM6:CM12)</f>
        <v>74013.75</v>
      </c>
      <c r="CN13" s="427">
        <f t="shared" ref="CN13:DB13" si="88">SUM(CN6:CN12)</f>
        <v>74416.875</v>
      </c>
      <c r="CO13" s="427">
        <f t="shared" si="88"/>
        <v>74820.000000000015</v>
      </c>
      <c r="CP13" s="427">
        <f t="shared" si="88"/>
        <v>75223.125000000015</v>
      </c>
      <c r="CQ13" s="427">
        <f t="shared" si="88"/>
        <v>112560.00000000001</v>
      </c>
      <c r="CR13" s="427">
        <f t="shared" si="88"/>
        <v>113160.00000000003</v>
      </c>
      <c r="CS13" s="427">
        <f t="shared" si="88"/>
        <v>113760.00000000003</v>
      </c>
      <c r="CT13" s="427">
        <f t="shared" si="88"/>
        <v>114360.00000000003</v>
      </c>
      <c r="CU13" s="427">
        <f t="shared" si="88"/>
        <v>168847.50000000006</v>
      </c>
      <c r="CV13" s="427">
        <f t="shared" si="88"/>
        <v>169728.75000000006</v>
      </c>
      <c r="CW13" s="427">
        <f t="shared" si="88"/>
        <v>170610.00000000006</v>
      </c>
      <c r="CX13" s="427">
        <f t="shared" si="88"/>
        <v>171491.25000000006</v>
      </c>
      <c r="CY13" s="427">
        <f t="shared" si="88"/>
        <v>249390.00000000009</v>
      </c>
      <c r="CZ13" s="427">
        <f t="shared" si="88"/>
        <v>250665.00000000012</v>
      </c>
      <c r="DA13" s="427">
        <f t="shared" si="88"/>
        <v>251940.00000000015</v>
      </c>
      <c r="DB13" s="427">
        <f t="shared" si="88"/>
        <v>253215.00000000015</v>
      </c>
      <c r="DC13" s="427">
        <f t="shared" ref="DC13:DF13" si="89">SUM(DC6:DC12)</f>
        <v>254490.00000000015</v>
      </c>
      <c r="DD13" s="427">
        <f t="shared" si="89"/>
        <v>255765.00000000015</v>
      </c>
      <c r="DE13" s="427">
        <f t="shared" si="89"/>
        <v>257040.00000000017</v>
      </c>
      <c r="DF13" s="427">
        <f t="shared" si="89"/>
        <v>258315.00000000017</v>
      </c>
      <c r="DG13" s="427">
        <f>SUM(DG6:DG12)</f>
        <v>259590.00000000017</v>
      </c>
      <c r="DH13" s="427">
        <f t="shared" ref="DH13:DZ13" si="90">SUM(DH6:DH12)</f>
        <v>260865.00000000023</v>
      </c>
      <c r="DI13" s="427">
        <f t="shared" si="90"/>
        <v>262140.00000000023</v>
      </c>
      <c r="DJ13" s="427">
        <f t="shared" si="90"/>
        <v>263415.00000000029</v>
      </c>
      <c r="DK13" s="427">
        <f t="shared" si="90"/>
        <v>264690.00000000029</v>
      </c>
      <c r="DL13" s="427">
        <f t="shared" si="90"/>
        <v>265965.00000000029</v>
      </c>
      <c r="DM13" s="427">
        <f t="shared" si="90"/>
        <v>267240.00000000029</v>
      </c>
      <c r="DN13" s="427">
        <f t="shared" si="90"/>
        <v>268515.00000000029</v>
      </c>
      <c r="DO13" s="427">
        <f t="shared" si="90"/>
        <v>269790.00000000029</v>
      </c>
      <c r="DP13" s="427">
        <f t="shared" si="90"/>
        <v>271065.00000000035</v>
      </c>
      <c r="DQ13" s="427">
        <f t="shared" si="90"/>
        <v>272340.00000000035</v>
      </c>
      <c r="DR13" s="427">
        <f t="shared" si="90"/>
        <v>273615.00000000035</v>
      </c>
      <c r="DS13" s="427">
        <f t="shared" si="90"/>
        <v>274890.00000000035</v>
      </c>
      <c r="DT13" s="427">
        <f t="shared" si="90"/>
        <v>276165.00000000035</v>
      </c>
      <c r="DU13" s="427">
        <f t="shared" si="90"/>
        <v>277440.00000000035</v>
      </c>
      <c r="DV13" s="427">
        <f t="shared" si="90"/>
        <v>278715.00000000035</v>
      </c>
      <c r="DW13" s="427">
        <f t="shared" si="90"/>
        <v>279990.00000000035</v>
      </c>
      <c r="DX13" s="427">
        <f t="shared" si="90"/>
        <v>281265.00000000035</v>
      </c>
      <c r="DY13" s="427">
        <f t="shared" si="90"/>
        <v>282540.00000000035</v>
      </c>
      <c r="DZ13" s="427">
        <f t="shared" si="90"/>
        <v>283815.00000000041</v>
      </c>
      <c r="EA13" s="427">
        <f t="shared" ref="EA13:ET13" si="91">SUM(EA6:EA12)</f>
        <v>285090.00000000047</v>
      </c>
      <c r="EB13" s="427">
        <f t="shared" si="91"/>
        <v>286365.00000000047</v>
      </c>
      <c r="EC13" s="427">
        <f t="shared" si="91"/>
        <v>287640.00000000047</v>
      </c>
      <c r="ED13" s="427">
        <f t="shared" si="91"/>
        <v>288915.00000000047</v>
      </c>
      <c r="EE13" s="427">
        <f t="shared" si="91"/>
        <v>290190.00000000047</v>
      </c>
      <c r="EF13" s="427">
        <f t="shared" si="91"/>
        <v>291465.00000000047</v>
      </c>
      <c r="EG13" s="427">
        <f t="shared" si="91"/>
        <v>292740.00000000047</v>
      </c>
      <c r="EH13" s="427">
        <f t="shared" si="91"/>
        <v>294015.00000000047</v>
      </c>
      <c r="EI13" s="427">
        <f t="shared" si="91"/>
        <v>295290.00000000052</v>
      </c>
      <c r="EJ13" s="427">
        <f t="shared" si="91"/>
        <v>296565.00000000052</v>
      </c>
      <c r="EK13" s="427">
        <f t="shared" si="91"/>
        <v>297840.00000000052</v>
      </c>
      <c r="EL13" s="427">
        <f t="shared" si="91"/>
        <v>299115.00000000052</v>
      </c>
      <c r="EM13" s="427">
        <f t="shared" si="91"/>
        <v>300390.00000000052</v>
      </c>
      <c r="EN13" s="427">
        <f t="shared" si="91"/>
        <v>301665.00000000052</v>
      </c>
      <c r="EO13" s="427">
        <f t="shared" si="91"/>
        <v>302940.00000000058</v>
      </c>
      <c r="EP13" s="427">
        <f t="shared" si="91"/>
        <v>304215.00000000058</v>
      </c>
      <c r="EQ13" s="427">
        <f t="shared" si="91"/>
        <v>305490.00000000058</v>
      </c>
      <c r="ER13" s="427">
        <f t="shared" si="91"/>
        <v>306765.00000000064</v>
      </c>
      <c r="ES13" s="427">
        <f t="shared" si="91"/>
        <v>308040.00000000064</v>
      </c>
      <c r="ET13" s="427">
        <f t="shared" si="91"/>
        <v>309315.00000000064</v>
      </c>
      <c r="EU13" s="427">
        <f>SUM(EU6:EU12)</f>
        <v>310590.00000000064</v>
      </c>
      <c r="EV13" s="427">
        <f t="shared" ref="EV13:FN13" si="92">SUM(EV6:EV12)</f>
        <v>311865.00000000064</v>
      </c>
      <c r="EW13" s="427">
        <f t="shared" si="92"/>
        <v>313140.00000000064</v>
      </c>
      <c r="EX13" s="427">
        <f t="shared" si="92"/>
        <v>314415.00000000064</v>
      </c>
      <c r="EY13" s="427">
        <f t="shared" si="92"/>
        <v>315690.00000000064</v>
      </c>
      <c r="EZ13" s="427">
        <f t="shared" si="92"/>
        <v>316965.0000000007</v>
      </c>
      <c r="FA13" s="427">
        <f t="shared" si="92"/>
        <v>318240.0000000007</v>
      </c>
      <c r="FB13" s="427">
        <f t="shared" si="92"/>
        <v>319515.0000000007</v>
      </c>
      <c r="FC13" s="427">
        <f t="shared" si="92"/>
        <v>320790.00000000076</v>
      </c>
      <c r="FD13" s="427">
        <f t="shared" si="92"/>
        <v>322065.00000000076</v>
      </c>
      <c r="FE13" s="427">
        <f t="shared" si="92"/>
        <v>323340.00000000076</v>
      </c>
      <c r="FF13" s="427">
        <f t="shared" si="92"/>
        <v>324615.00000000076</v>
      </c>
      <c r="FG13" s="427">
        <f t="shared" si="92"/>
        <v>325890.00000000076</v>
      </c>
      <c r="FH13" s="427">
        <f t="shared" si="92"/>
        <v>327165.00000000081</v>
      </c>
      <c r="FI13" s="427">
        <f t="shared" si="92"/>
        <v>328440.00000000081</v>
      </c>
      <c r="FJ13" s="427">
        <f t="shared" si="92"/>
        <v>329715.00000000081</v>
      </c>
      <c r="FK13" s="427">
        <f t="shared" si="92"/>
        <v>330990.00000000081</v>
      </c>
      <c r="FL13" s="427">
        <f t="shared" si="92"/>
        <v>332265.00000000081</v>
      </c>
      <c r="FM13" s="427">
        <f t="shared" si="92"/>
        <v>333540.00000000081</v>
      </c>
      <c r="FN13" s="427">
        <f t="shared" si="92"/>
        <v>334815.00000000081</v>
      </c>
      <c r="FO13" s="77"/>
      <c r="FP13" s="77"/>
      <c r="FQ13" s="77"/>
      <c r="FR13" s="77"/>
    </row>
    <row r="14" spans="1:174" x14ac:dyDescent="0.1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I14" s="3"/>
      <c r="CJ14" s="6"/>
      <c r="CK14" s="312"/>
    </row>
    <row r="15" spans="1:174" x14ac:dyDescent="0.15">
      <c r="A15" s="447" t="s">
        <v>407</v>
      </c>
      <c r="B15" s="447"/>
      <c r="C15" s="447"/>
      <c r="D15" s="103"/>
      <c r="E15" s="103"/>
      <c r="F15" s="104"/>
      <c r="G15" s="104"/>
      <c r="H15" s="104"/>
      <c r="I15" s="104"/>
      <c r="J15" s="104"/>
      <c r="K15" s="104"/>
      <c r="L15" s="104"/>
      <c r="M15" s="104"/>
      <c r="N15" s="104"/>
      <c r="O15" s="104"/>
      <c r="P15" s="104"/>
      <c r="Q15" s="104"/>
      <c r="R15" s="104"/>
      <c r="S15" s="105"/>
      <c r="T15" s="105"/>
      <c r="U15" s="105"/>
      <c r="V15" s="105"/>
      <c r="W15" s="105"/>
      <c r="X15" s="105"/>
      <c r="Y15" s="105"/>
      <c r="Z15" s="104"/>
      <c r="AA15" s="104"/>
      <c r="AB15" s="104"/>
      <c r="AC15" s="104"/>
      <c r="AD15" s="104"/>
      <c r="AE15" s="104"/>
      <c r="AF15" s="104"/>
      <c r="AG15" s="104"/>
      <c r="AH15" s="104"/>
      <c r="AI15" s="104"/>
      <c r="AJ15" s="104"/>
      <c r="AK15" s="104"/>
      <c r="AL15" s="104"/>
      <c r="AM15" s="105"/>
      <c r="AN15" s="105"/>
      <c r="AO15" s="105"/>
      <c r="AP15" s="105"/>
      <c r="AQ15" s="105"/>
      <c r="AR15" s="105"/>
      <c r="AS15" s="105"/>
      <c r="AT15" s="104"/>
      <c r="AU15" s="104"/>
      <c r="AV15" s="104"/>
      <c r="AW15" s="104"/>
      <c r="AX15" s="104"/>
      <c r="AY15" s="104"/>
      <c r="AZ15" s="104"/>
      <c r="BA15" s="104"/>
      <c r="BB15" s="104"/>
      <c r="BC15" s="104"/>
      <c r="BD15" s="104"/>
      <c r="BE15" s="104"/>
      <c r="BF15" s="104"/>
      <c r="BG15" s="105"/>
      <c r="BH15" s="105"/>
      <c r="BI15" s="105"/>
      <c r="BJ15" s="105"/>
      <c r="BK15" s="105"/>
      <c r="BL15" s="105"/>
      <c r="BM15" s="105"/>
      <c r="BN15" s="104"/>
      <c r="BO15" s="104"/>
      <c r="BP15" s="104"/>
      <c r="BQ15" s="104"/>
      <c r="BR15" s="104"/>
      <c r="BS15" s="104"/>
      <c r="BT15" s="104"/>
      <c r="BU15" s="104"/>
      <c r="BV15" s="104"/>
      <c r="BW15" s="104"/>
      <c r="BX15" s="104"/>
      <c r="BY15" s="104"/>
      <c r="BZ15" s="104"/>
      <c r="CA15" s="105"/>
      <c r="CB15" s="105"/>
      <c r="CC15" s="105"/>
      <c r="CD15" s="105"/>
      <c r="CE15" s="105"/>
      <c r="CF15" s="105"/>
      <c r="CG15" s="105"/>
      <c r="CH15" s="106"/>
      <c r="CI15" s="107" t="str">
        <f>A15</f>
        <v>OPERATIONS</v>
      </c>
      <c r="CJ15" s="103"/>
      <c r="CK15" s="106"/>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row>
    <row r="16" spans="1:174" s="8" customFormat="1" x14ac:dyDescent="0.15">
      <c r="B16" s="107"/>
      <c r="C16" s="103" t="s">
        <v>413</v>
      </c>
      <c r="D16" s="108" t="s">
        <v>45</v>
      </c>
      <c r="E16" s="108"/>
      <c r="F16" s="350">
        <v>0</v>
      </c>
      <c r="G16" s="350">
        <v>0</v>
      </c>
      <c r="H16" s="350">
        <v>0</v>
      </c>
      <c r="I16" s="350">
        <v>0</v>
      </c>
      <c r="J16" s="350">
        <v>1</v>
      </c>
      <c r="K16" s="350">
        <v>1</v>
      </c>
      <c r="L16" s="350">
        <v>1</v>
      </c>
      <c r="M16" s="350">
        <v>1</v>
      </c>
      <c r="N16" s="350">
        <v>1</v>
      </c>
      <c r="O16" s="350">
        <v>1</v>
      </c>
      <c r="P16" s="350">
        <v>1</v>
      </c>
      <c r="Q16" s="350">
        <v>1</v>
      </c>
      <c r="R16" s="350">
        <v>1</v>
      </c>
      <c r="S16" s="350">
        <v>1</v>
      </c>
      <c r="T16" s="350">
        <v>1</v>
      </c>
      <c r="U16" s="350">
        <v>1</v>
      </c>
      <c r="V16" s="350">
        <v>1</v>
      </c>
      <c r="W16" s="350">
        <v>1</v>
      </c>
      <c r="X16" s="350">
        <v>1</v>
      </c>
      <c r="Y16" s="350">
        <v>1</v>
      </c>
      <c r="Z16" s="350">
        <v>1</v>
      </c>
      <c r="AA16" s="350">
        <v>1</v>
      </c>
      <c r="AB16" s="350">
        <v>1</v>
      </c>
      <c r="AC16" s="350">
        <v>1</v>
      </c>
      <c r="AD16" s="350">
        <v>1</v>
      </c>
      <c r="AE16" s="350">
        <v>1</v>
      </c>
      <c r="AF16" s="350">
        <v>1</v>
      </c>
      <c r="AG16" s="350">
        <v>1</v>
      </c>
      <c r="AH16" s="350">
        <v>1</v>
      </c>
      <c r="AI16" s="350">
        <v>1</v>
      </c>
      <c r="AJ16" s="350">
        <v>1</v>
      </c>
      <c r="AK16" s="350">
        <v>1</v>
      </c>
      <c r="AL16" s="350">
        <v>1</v>
      </c>
      <c r="AM16" s="350">
        <v>1</v>
      </c>
      <c r="AN16" s="350">
        <v>1</v>
      </c>
      <c r="AO16" s="350">
        <v>1</v>
      </c>
      <c r="AP16" s="350">
        <v>1</v>
      </c>
      <c r="AQ16" s="350">
        <v>1</v>
      </c>
      <c r="AR16" s="350">
        <v>1</v>
      </c>
      <c r="AS16" s="350">
        <v>1</v>
      </c>
      <c r="AT16" s="350">
        <v>1</v>
      </c>
      <c r="AU16" s="350">
        <v>1</v>
      </c>
      <c r="AV16" s="350">
        <v>1</v>
      </c>
      <c r="AW16" s="350">
        <v>1</v>
      </c>
      <c r="AX16" s="350">
        <v>1</v>
      </c>
      <c r="AY16" s="350">
        <v>1</v>
      </c>
      <c r="AZ16" s="350">
        <v>1</v>
      </c>
      <c r="BA16" s="350">
        <v>1</v>
      </c>
      <c r="BB16" s="350">
        <v>1</v>
      </c>
      <c r="BC16" s="350">
        <v>1</v>
      </c>
      <c r="BD16" s="350">
        <v>1</v>
      </c>
      <c r="BE16" s="350">
        <v>1</v>
      </c>
      <c r="BF16" s="350">
        <v>1</v>
      </c>
      <c r="BG16" s="350">
        <v>1</v>
      </c>
      <c r="BH16" s="350">
        <v>1</v>
      </c>
      <c r="BI16" s="350">
        <v>1</v>
      </c>
      <c r="BJ16" s="350">
        <v>1</v>
      </c>
      <c r="BK16" s="350">
        <v>1</v>
      </c>
      <c r="BL16" s="350">
        <v>1</v>
      </c>
      <c r="BM16" s="350">
        <v>1</v>
      </c>
      <c r="BN16" s="350">
        <v>1</v>
      </c>
      <c r="BO16" s="350">
        <v>1</v>
      </c>
      <c r="BP16" s="350">
        <v>1</v>
      </c>
      <c r="BQ16" s="350">
        <v>1</v>
      </c>
      <c r="BR16" s="350">
        <v>1</v>
      </c>
      <c r="BS16" s="350">
        <v>1</v>
      </c>
      <c r="BT16" s="350">
        <v>1</v>
      </c>
      <c r="BU16" s="350">
        <v>1</v>
      </c>
      <c r="BV16" s="350">
        <v>1</v>
      </c>
      <c r="BW16" s="350">
        <v>1</v>
      </c>
      <c r="BX16" s="350">
        <v>1</v>
      </c>
      <c r="BY16" s="350">
        <v>1</v>
      </c>
      <c r="BZ16" s="350">
        <v>1</v>
      </c>
      <c r="CA16" s="350">
        <v>1</v>
      </c>
      <c r="CB16" s="350">
        <v>1</v>
      </c>
      <c r="CC16" s="350">
        <v>1</v>
      </c>
      <c r="CD16" s="350">
        <v>1</v>
      </c>
      <c r="CE16" s="350">
        <v>1</v>
      </c>
      <c r="CF16" s="350">
        <v>1</v>
      </c>
      <c r="CG16" s="350">
        <v>1</v>
      </c>
      <c r="CH16" s="109"/>
      <c r="CI16" s="107"/>
      <c r="CJ16" s="103" t="str">
        <f>C16</f>
        <v>Operations Manager</v>
      </c>
      <c r="CK16" s="310">
        <v>125000</v>
      </c>
      <c r="CL16" s="110"/>
      <c r="CM16" s="111">
        <f t="shared" ref="CM16:CM22" si="93">F16*($CK16/4)*CM$4</f>
        <v>0</v>
      </c>
      <c r="CN16" s="111">
        <f t="shared" ref="CN16:CN22" si="94">G16*($CK16/4)*CN$4</f>
        <v>0</v>
      </c>
      <c r="CO16" s="111">
        <f t="shared" ref="CO16:CO22" si="95">H16*($CK16/4)*CO$4</f>
        <v>0</v>
      </c>
      <c r="CP16" s="111">
        <f t="shared" ref="CP16:CP22" si="96">I16*($CK16/4)*CP$4</f>
        <v>0</v>
      </c>
      <c r="CQ16" s="111">
        <f t="shared" ref="CQ16:CQ22" si="97">J16*($CK16/4)*CQ$4</f>
        <v>43968.750000000007</v>
      </c>
      <c r="CR16" s="111">
        <f t="shared" ref="CR16:CR22" si="98">K16*($CK16/4)*CR$4</f>
        <v>44203.125000000007</v>
      </c>
      <c r="CS16" s="111">
        <f t="shared" ref="CS16:CS22" si="99">L16*($CK16/4)*CS$4</f>
        <v>44437.500000000015</v>
      </c>
      <c r="CT16" s="111">
        <f t="shared" ref="CT16:CT22" si="100">M16*($CK16/4)*CT$4</f>
        <v>44671.875000000015</v>
      </c>
      <c r="CU16" s="111">
        <f t="shared" ref="CU16:CU22" si="101">N16*($CK16/4)*CU$4</f>
        <v>44906.250000000015</v>
      </c>
      <c r="CV16" s="111">
        <f t="shared" ref="CV16:CV22" si="102">O16*($CK16/4)*CV$4</f>
        <v>45140.625000000015</v>
      </c>
      <c r="CW16" s="111">
        <f t="shared" ref="CW16:CW22" si="103">P16*($CK16/4)*CW$4</f>
        <v>45375.000000000022</v>
      </c>
      <c r="CX16" s="111">
        <f t="shared" ref="CX16:CX22" si="104">Q16*($CK16/4)*CX$4</f>
        <v>45609.375000000022</v>
      </c>
      <c r="CY16" s="111">
        <f t="shared" ref="CY16:CY22" si="105">R16*($CK16/4)*CY$4</f>
        <v>45843.750000000022</v>
      </c>
      <c r="CZ16" s="111">
        <f t="shared" ref="CZ16:CZ22" si="106">S16*($CK16/4)*CZ$4</f>
        <v>46078.125000000022</v>
      </c>
      <c r="DA16" s="111">
        <f t="shared" ref="DA16:DA22" si="107">T16*($CK16/4)*DA$4</f>
        <v>46312.500000000029</v>
      </c>
      <c r="DB16" s="111">
        <f t="shared" ref="DB16:DB22" si="108">U16*($CK16/4)*DB$4</f>
        <v>46546.875000000029</v>
      </c>
      <c r="DC16" s="111">
        <f t="shared" ref="DC16:DC22" si="109">V16*($CK16/4)*DC$4</f>
        <v>46781.250000000029</v>
      </c>
      <c r="DD16" s="111">
        <f t="shared" ref="DD16:DD22" si="110">W16*($CK16/4)*DD$4</f>
        <v>47015.625000000036</v>
      </c>
      <c r="DE16" s="111">
        <f t="shared" ref="DE16:DE22" si="111">X16*($CK16/4)*DE$4</f>
        <v>47250.000000000036</v>
      </c>
      <c r="DF16" s="111">
        <f t="shared" ref="DF16:DF22" si="112">Y16*($CK16/4)*DF$4</f>
        <v>47484.375000000036</v>
      </c>
      <c r="DG16" s="111">
        <f t="shared" ref="DG16:DG22" si="113">Z16*($CK16/4)*DG$4</f>
        <v>47718.750000000036</v>
      </c>
      <c r="DH16" s="111">
        <f t="shared" ref="DH16:DH22" si="114">AA16*($CK16/4)*DH$4</f>
        <v>47953.125000000044</v>
      </c>
      <c r="DI16" s="111">
        <f t="shared" ref="DI16:DI22" si="115">AB16*($CK16/4)*DI$4</f>
        <v>48187.500000000044</v>
      </c>
      <c r="DJ16" s="111">
        <f t="shared" ref="DJ16:DJ22" si="116">AC16*($CK16/4)*DJ$4</f>
        <v>48421.875000000044</v>
      </c>
      <c r="DK16" s="111">
        <f t="shared" ref="DK16:DK22" si="117">AD16*($CK16/4)*DK$4</f>
        <v>48656.250000000044</v>
      </c>
      <c r="DL16" s="111">
        <f t="shared" ref="DL16:DL22" si="118">AE16*($CK16/4)*DL$4</f>
        <v>48890.625000000051</v>
      </c>
      <c r="DM16" s="111">
        <f t="shared" ref="DM16:DM22" si="119">AF16*($CK16/4)*DM$4</f>
        <v>49125.000000000051</v>
      </c>
      <c r="DN16" s="111">
        <f t="shared" ref="DN16:DN22" si="120">AG16*($CK16/4)*DN$4</f>
        <v>49359.375000000051</v>
      </c>
      <c r="DO16" s="111">
        <f t="shared" ref="DO16:DO22" si="121">AH16*($CK16/4)*DO$4</f>
        <v>49593.750000000051</v>
      </c>
      <c r="DP16" s="111">
        <f t="shared" ref="DP16:DP22" si="122">AI16*($CK16/4)*DP$4</f>
        <v>49828.125000000058</v>
      </c>
      <c r="DQ16" s="111">
        <f t="shared" ref="DQ16:DQ22" si="123">AJ16*($CK16/4)*DQ$4</f>
        <v>50062.500000000058</v>
      </c>
      <c r="DR16" s="111">
        <f t="shared" ref="DR16:DR22" si="124">AK16*($CK16/4)*DR$4</f>
        <v>50296.875000000058</v>
      </c>
      <c r="DS16" s="111">
        <f t="shared" ref="DS16:DS22" si="125">AL16*($CK16/4)*DS$4</f>
        <v>50531.250000000065</v>
      </c>
      <c r="DT16" s="111">
        <f t="shared" ref="DT16:DT22" si="126">AM16*($CK16/4)*DT$4</f>
        <v>50765.625000000065</v>
      </c>
      <c r="DU16" s="111">
        <f t="shared" ref="DU16:DU22" si="127">AN16*($CK16/4)*DU$4</f>
        <v>51000.000000000065</v>
      </c>
      <c r="DV16" s="111">
        <f t="shared" ref="DV16:DV22" si="128">AO16*($CK16/4)*DV$4</f>
        <v>51234.375000000065</v>
      </c>
      <c r="DW16" s="111">
        <f t="shared" ref="DW16:DW22" si="129">AP16*($CK16/4)*DW$4</f>
        <v>51468.750000000073</v>
      </c>
      <c r="DX16" s="111">
        <f t="shared" ref="DX16:DX22" si="130">AQ16*($CK16/4)*DX$4</f>
        <v>51703.125000000073</v>
      </c>
      <c r="DY16" s="111">
        <f t="shared" ref="DY16:DY22" si="131">AR16*($CK16/4)*DY$4</f>
        <v>51937.500000000073</v>
      </c>
      <c r="DZ16" s="111">
        <f t="shared" ref="DZ16:DZ22" si="132">AS16*($CK16/4)*DZ$4</f>
        <v>52171.875000000073</v>
      </c>
      <c r="EA16" s="111">
        <f>AS16*($CK16/4)*EA$4</f>
        <v>52406.25000000008</v>
      </c>
      <c r="EB16" s="111">
        <f>AS16*($CK16/4)*EB$4</f>
        <v>52640.62500000008</v>
      </c>
      <c r="EC16" s="111">
        <f>AS16*($CK16/4)*EC$4</f>
        <v>52875.00000000008</v>
      </c>
      <c r="ED16" s="111">
        <f>AS16*($CK16/4)*ED$4</f>
        <v>53109.37500000008</v>
      </c>
      <c r="EE16" s="111">
        <f>AS16*($CK16/4)*EE$4</f>
        <v>53343.750000000087</v>
      </c>
      <c r="EF16" s="111">
        <f>AS16*($CK16/4)*EF$4</f>
        <v>53578.125000000087</v>
      </c>
      <c r="EG16" s="111">
        <f>AS16*($CK16/4)*EG$4</f>
        <v>53812.500000000087</v>
      </c>
      <c r="EH16" s="111">
        <f>AS16*($CK16/4)*EH$4</f>
        <v>54046.875000000095</v>
      </c>
      <c r="EI16" s="111">
        <f>AS16*($CK16/4)*EI$4</f>
        <v>54281.250000000095</v>
      </c>
      <c r="EJ16" s="111">
        <f>AS16*($CK16/4)*EJ$4</f>
        <v>54515.625000000095</v>
      </c>
      <c r="EK16" s="111">
        <f>AS16*($CK16/4)*EK$4</f>
        <v>54750.000000000095</v>
      </c>
      <c r="EL16" s="111">
        <f>AS16*($CK16/4)*EL$4</f>
        <v>54984.375000000102</v>
      </c>
      <c r="EM16" s="111">
        <f>AS16*($CK16/4)*EM$4</f>
        <v>55218.750000000102</v>
      </c>
      <c r="EN16" s="111">
        <f>AS16*($CK16/4)*EN$4</f>
        <v>55453.125000000102</v>
      </c>
      <c r="EO16" s="111">
        <f>AS16*($CK16/4)*EO$4</f>
        <v>55687.500000000102</v>
      </c>
      <c r="EP16" s="111">
        <f>AS16*($CK16/4)*EP$4</f>
        <v>55921.875000000109</v>
      </c>
      <c r="EQ16" s="111">
        <f>AS16*($CK16/4)*EQ$4</f>
        <v>56156.250000000109</v>
      </c>
      <c r="ER16" s="111">
        <f>AS16*($CK16/4)*ER$4</f>
        <v>56390.625000000109</v>
      </c>
      <c r="ES16" s="111">
        <f>AS16*($CK16/4)*ES$4</f>
        <v>56625.000000000109</v>
      </c>
      <c r="ET16" s="111">
        <f>AS16*($CK16/4)*ET$4</f>
        <v>56859.375000000116</v>
      </c>
      <c r="EU16" s="111">
        <f>AS16*($CK16/4)*EU$4</f>
        <v>57093.750000000116</v>
      </c>
      <c r="EV16" s="111">
        <f>AS16*($CK16/4)*EV$4</f>
        <v>57328.125000000116</v>
      </c>
      <c r="EW16" s="111">
        <f>AS16*($CK16/4)*EW$4</f>
        <v>57562.500000000124</v>
      </c>
      <c r="EX16" s="111">
        <f>AS16*($CK16/4)*EX$4</f>
        <v>57796.875000000124</v>
      </c>
      <c r="EY16" s="111">
        <f>AS16*($CK16/4)*EY$4</f>
        <v>58031.250000000124</v>
      </c>
      <c r="EZ16" s="111">
        <f>AS16*($CK16/4)*EZ$4</f>
        <v>58265.625000000124</v>
      </c>
      <c r="FA16" s="111">
        <f>AS16*($CK16/4)*FA$4</f>
        <v>58500.000000000131</v>
      </c>
      <c r="FB16" s="111">
        <f>AS16*($CK16/4)*FB$4</f>
        <v>58734.375000000131</v>
      </c>
      <c r="FC16" s="111">
        <f>AS16*($CK16/4)*FC$4</f>
        <v>58968.750000000131</v>
      </c>
      <c r="FD16" s="111">
        <f>AS16*($CK16/4)*FD$4</f>
        <v>59203.125000000131</v>
      </c>
      <c r="FE16" s="111">
        <f>AS16*($CK16/4)*FE$4</f>
        <v>59437.500000000138</v>
      </c>
      <c r="FF16" s="111">
        <f>AS16*($CK16/4)*FF$4</f>
        <v>59671.875000000138</v>
      </c>
      <c r="FG16" s="111">
        <f>AS16*($CK16/4)*FG$4</f>
        <v>59906.250000000138</v>
      </c>
      <c r="FH16" s="111">
        <f>AS16*($CK16/4)*FH$4</f>
        <v>60140.625000000146</v>
      </c>
      <c r="FI16" s="111">
        <f>AS16*($CK16/4)*FI$4</f>
        <v>60375.000000000146</v>
      </c>
      <c r="FJ16" s="111">
        <f>AS16*($CK16/4)*FJ$4</f>
        <v>60609.375000000146</v>
      </c>
      <c r="FK16" s="111">
        <f>AS16*($CK16/4)*FK$4</f>
        <v>60843.750000000146</v>
      </c>
      <c r="FL16" s="111">
        <f>AS16*($CK16/4)*FL$4</f>
        <v>61078.125000000153</v>
      </c>
      <c r="FM16" s="111">
        <f>AS16*($CK16/4)*FM$4</f>
        <v>61312.500000000153</v>
      </c>
      <c r="FN16" s="111">
        <f>AS16*($CK16/4)*FN$4</f>
        <v>61546.875000000153</v>
      </c>
      <c r="FO16" s="254"/>
      <c r="FP16" s="254"/>
      <c r="FQ16" s="254"/>
      <c r="FR16" s="254"/>
    </row>
    <row r="17" spans="1:174" s="8" customFormat="1" x14ac:dyDescent="0.15">
      <c r="B17" s="107"/>
      <c r="C17" s="103" t="s">
        <v>414</v>
      </c>
      <c r="D17" s="108" t="s">
        <v>45</v>
      </c>
      <c r="E17" s="108"/>
      <c r="F17" s="350">
        <v>0</v>
      </c>
      <c r="G17" s="350">
        <v>0</v>
      </c>
      <c r="H17" s="350">
        <v>0</v>
      </c>
      <c r="I17" s="350">
        <v>0</v>
      </c>
      <c r="J17" s="350">
        <v>1</v>
      </c>
      <c r="K17" s="350">
        <v>1</v>
      </c>
      <c r="L17" s="350">
        <v>1</v>
      </c>
      <c r="M17" s="350">
        <v>1</v>
      </c>
      <c r="N17" s="350">
        <v>1</v>
      </c>
      <c r="O17" s="350">
        <v>1</v>
      </c>
      <c r="P17" s="350">
        <v>1</v>
      </c>
      <c r="Q17" s="350">
        <v>1</v>
      </c>
      <c r="R17" s="350">
        <v>1</v>
      </c>
      <c r="S17" s="350">
        <v>1</v>
      </c>
      <c r="T17" s="350">
        <v>1</v>
      </c>
      <c r="U17" s="350">
        <v>1</v>
      </c>
      <c r="V17" s="350">
        <v>1</v>
      </c>
      <c r="W17" s="350">
        <v>1</v>
      </c>
      <c r="X17" s="350">
        <v>1</v>
      </c>
      <c r="Y17" s="350">
        <v>1</v>
      </c>
      <c r="Z17" s="350">
        <v>1</v>
      </c>
      <c r="AA17" s="350">
        <v>1</v>
      </c>
      <c r="AB17" s="350">
        <v>1</v>
      </c>
      <c r="AC17" s="350">
        <v>1</v>
      </c>
      <c r="AD17" s="350">
        <v>1</v>
      </c>
      <c r="AE17" s="350">
        <v>1</v>
      </c>
      <c r="AF17" s="350">
        <v>1</v>
      </c>
      <c r="AG17" s="350">
        <v>1</v>
      </c>
      <c r="AH17" s="350">
        <v>1</v>
      </c>
      <c r="AI17" s="350">
        <v>1</v>
      </c>
      <c r="AJ17" s="350">
        <v>1</v>
      </c>
      <c r="AK17" s="350">
        <v>1</v>
      </c>
      <c r="AL17" s="350">
        <v>1</v>
      </c>
      <c r="AM17" s="350">
        <v>1</v>
      </c>
      <c r="AN17" s="350">
        <v>1</v>
      </c>
      <c r="AO17" s="350">
        <v>1</v>
      </c>
      <c r="AP17" s="350">
        <v>1</v>
      </c>
      <c r="AQ17" s="350">
        <v>1</v>
      </c>
      <c r="AR17" s="350">
        <v>1</v>
      </c>
      <c r="AS17" s="350">
        <v>1</v>
      </c>
      <c r="AT17" s="350">
        <v>1</v>
      </c>
      <c r="AU17" s="350">
        <v>1</v>
      </c>
      <c r="AV17" s="350">
        <v>1</v>
      </c>
      <c r="AW17" s="350">
        <v>1</v>
      </c>
      <c r="AX17" s="350">
        <v>1</v>
      </c>
      <c r="AY17" s="350">
        <v>1</v>
      </c>
      <c r="AZ17" s="350">
        <v>1</v>
      </c>
      <c r="BA17" s="350">
        <v>1</v>
      </c>
      <c r="BB17" s="350">
        <v>1</v>
      </c>
      <c r="BC17" s="350">
        <v>1</v>
      </c>
      <c r="BD17" s="350">
        <v>1</v>
      </c>
      <c r="BE17" s="350">
        <v>1</v>
      </c>
      <c r="BF17" s="350">
        <v>1</v>
      </c>
      <c r="BG17" s="350">
        <v>1</v>
      </c>
      <c r="BH17" s="350">
        <v>1</v>
      </c>
      <c r="BI17" s="350">
        <v>1</v>
      </c>
      <c r="BJ17" s="350">
        <v>1</v>
      </c>
      <c r="BK17" s="350">
        <v>1</v>
      </c>
      <c r="BL17" s="350">
        <v>1</v>
      </c>
      <c r="BM17" s="350">
        <v>1</v>
      </c>
      <c r="BN17" s="350">
        <v>1</v>
      </c>
      <c r="BO17" s="350">
        <v>1</v>
      </c>
      <c r="BP17" s="350">
        <v>1</v>
      </c>
      <c r="BQ17" s="350">
        <v>1</v>
      </c>
      <c r="BR17" s="350">
        <v>1</v>
      </c>
      <c r="BS17" s="350">
        <v>1</v>
      </c>
      <c r="BT17" s="350">
        <v>1</v>
      </c>
      <c r="BU17" s="350">
        <v>1</v>
      </c>
      <c r="BV17" s="350">
        <v>1</v>
      </c>
      <c r="BW17" s="350">
        <v>1</v>
      </c>
      <c r="BX17" s="350">
        <v>1</v>
      </c>
      <c r="BY17" s="350">
        <v>1</v>
      </c>
      <c r="BZ17" s="350">
        <v>1</v>
      </c>
      <c r="CA17" s="350">
        <v>1</v>
      </c>
      <c r="CB17" s="350">
        <v>1</v>
      </c>
      <c r="CC17" s="350">
        <v>1</v>
      </c>
      <c r="CD17" s="350">
        <v>1</v>
      </c>
      <c r="CE17" s="350">
        <v>1</v>
      </c>
      <c r="CF17" s="350">
        <v>1</v>
      </c>
      <c r="CG17" s="350">
        <v>1</v>
      </c>
      <c r="CH17" s="109"/>
      <c r="CI17" s="107"/>
      <c r="CJ17" s="103" t="str">
        <f t="shared" ref="CJ17:CJ22" si="133">C17</f>
        <v>Captain</v>
      </c>
      <c r="CK17" s="310">
        <v>90000</v>
      </c>
      <c r="CL17" s="110"/>
      <c r="CM17" s="111">
        <f t="shared" si="93"/>
        <v>0</v>
      </c>
      <c r="CN17" s="111">
        <f t="shared" si="94"/>
        <v>0</v>
      </c>
      <c r="CO17" s="111">
        <f t="shared" si="95"/>
        <v>0</v>
      </c>
      <c r="CP17" s="111">
        <f t="shared" si="96"/>
        <v>0</v>
      </c>
      <c r="CQ17" s="111">
        <f t="shared" si="97"/>
        <v>31657.500000000007</v>
      </c>
      <c r="CR17" s="111">
        <f t="shared" si="98"/>
        <v>31826.250000000007</v>
      </c>
      <c r="CS17" s="111">
        <f t="shared" si="99"/>
        <v>31995.000000000007</v>
      </c>
      <c r="CT17" s="111">
        <f t="shared" si="100"/>
        <v>32163.750000000011</v>
      </c>
      <c r="CU17" s="111">
        <f t="shared" si="101"/>
        <v>32332.500000000011</v>
      </c>
      <c r="CV17" s="111">
        <f t="shared" si="102"/>
        <v>32501.250000000011</v>
      </c>
      <c r="CW17" s="111">
        <f t="shared" si="103"/>
        <v>32670.000000000015</v>
      </c>
      <c r="CX17" s="111">
        <f t="shared" si="104"/>
        <v>32838.750000000015</v>
      </c>
      <c r="CY17" s="111">
        <f t="shared" si="105"/>
        <v>33007.500000000015</v>
      </c>
      <c r="CZ17" s="111">
        <f t="shared" si="106"/>
        <v>33176.250000000022</v>
      </c>
      <c r="DA17" s="111">
        <f t="shared" si="107"/>
        <v>33345.000000000022</v>
      </c>
      <c r="DB17" s="111">
        <f t="shared" si="108"/>
        <v>33513.750000000022</v>
      </c>
      <c r="DC17" s="111">
        <f t="shared" si="109"/>
        <v>33682.500000000022</v>
      </c>
      <c r="DD17" s="111">
        <f t="shared" si="110"/>
        <v>33851.250000000022</v>
      </c>
      <c r="DE17" s="111">
        <f t="shared" si="111"/>
        <v>34020.000000000022</v>
      </c>
      <c r="DF17" s="111">
        <f t="shared" si="112"/>
        <v>34188.750000000029</v>
      </c>
      <c r="DG17" s="111">
        <f t="shared" si="113"/>
        <v>34357.500000000029</v>
      </c>
      <c r="DH17" s="111">
        <f t="shared" si="114"/>
        <v>34526.250000000029</v>
      </c>
      <c r="DI17" s="111">
        <f t="shared" si="115"/>
        <v>34695.000000000029</v>
      </c>
      <c r="DJ17" s="111">
        <f t="shared" si="116"/>
        <v>34863.750000000029</v>
      </c>
      <c r="DK17" s="111">
        <f t="shared" si="117"/>
        <v>35032.500000000036</v>
      </c>
      <c r="DL17" s="111">
        <f t="shared" si="118"/>
        <v>35201.250000000036</v>
      </c>
      <c r="DM17" s="111">
        <f t="shared" si="119"/>
        <v>35370.000000000036</v>
      </c>
      <c r="DN17" s="111">
        <f t="shared" si="120"/>
        <v>35538.750000000036</v>
      </c>
      <c r="DO17" s="111">
        <f t="shared" si="121"/>
        <v>35707.500000000036</v>
      </c>
      <c r="DP17" s="111">
        <f t="shared" si="122"/>
        <v>35876.250000000044</v>
      </c>
      <c r="DQ17" s="111">
        <f t="shared" si="123"/>
        <v>36045.000000000044</v>
      </c>
      <c r="DR17" s="111">
        <f t="shared" si="124"/>
        <v>36213.750000000044</v>
      </c>
      <c r="DS17" s="111">
        <f t="shared" si="125"/>
        <v>36382.500000000044</v>
      </c>
      <c r="DT17" s="111">
        <f t="shared" si="126"/>
        <v>36551.250000000044</v>
      </c>
      <c r="DU17" s="111">
        <f t="shared" si="127"/>
        <v>36720.000000000051</v>
      </c>
      <c r="DV17" s="111">
        <f t="shared" si="128"/>
        <v>36888.750000000051</v>
      </c>
      <c r="DW17" s="111">
        <f t="shared" si="129"/>
        <v>37057.500000000051</v>
      </c>
      <c r="DX17" s="111">
        <f t="shared" si="130"/>
        <v>37226.250000000051</v>
      </c>
      <c r="DY17" s="111">
        <f t="shared" si="131"/>
        <v>37395.000000000051</v>
      </c>
      <c r="DZ17" s="111">
        <f t="shared" si="132"/>
        <v>37563.750000000058</v>
      </c>
      <c r="EA17" s="111">
        <f t="shared" ref="EA17:EA22" si="134">AS17*($CK17/4)*EA$4</f>
        <v>37732.500000000058</v>
      </c>
      <c r="EB17" s="111">
        <f t="shared" ref="EB17:EB22" si="135">AS17*($CK17/4)*EB$4</f>
        <v>37901.250000000058</v>
      </c>
      <c r="EC17" s="111">
        <f t="shared" ref="EC17:EC22" si="136">AS17*($CK17/4)*EC$4</f>
        <v>38070.000000000058</v>
      </c>
      <c r="ED17" s="111">
        <f t="shared" ref="ED17:ED22" si="137">AS17*($CK17/4)*ED$4</f>
        <v>38238.750000000058</v>
      </c>
      <c r="EE17" s="111">
        <f t="shared" ref="EE17:EE22" si="138">AS17*($CK17/4)*EE$4</f>
        <v>38407.500000000058</v>
      </c>
      <c r="EF17" s="111">
        <f t="shared" ref="EF17:EF22" si="139">AS17*($CK17/4)*EF$4</f>
        <v>38576.250000000065</v>
      </c>
      <c r="EG17" s="111">
        <f t="shared" ref="EG17:EG22" si="140">AS17*($CK17/4)*EG$4</f>
        <v>38745.000000000065</v>
      </c>
      <c r="EH17" s="111">
        <f t="shared" ref="EH17:EH22" si="141">AS17*($CK17/4)*EH$4</f>
        <v>38913.750000000065</v>
      </c>
      <c r="EI17" s="111">
        <f t="shared" ref="EI17:EI22" si="142">AS17*($CK17/4)*EI$4</f>
        <v>39082.500000000065</v>
      </c>
      <c r="EJ17" s="111">
        <f t="shared" ref="EJ17:EJ22" si="143">AS17*($CK17/4)*EJ$4</f>
        <v>39251.250000000065</v>
      </c>
      <c r="EK17" s="111">
        <f t="shared" ref="EK17:EK22" si="144">AS17*($CK17/4)*EK$4</f>
        <v>39420.000000000073</v>
      </c>
      <c r="EL17" s="111">
        <f t="shared" ref="EL17:EL22" si="145">AS17*($CK17/4)*EL$4</f>
        <v>39588.750000000073</v>
      </c>
      <c r="EM17" s="111">
        <f t="shared" ref="EM17:EM22" si="146">AS17*($CK17/4)*EM$4</f>
        <v>39757.500000000073</v>
      </c>
      <c r="EN17" s="111">
        <f t="shared" ref="EN17:EN22" si="147">AS17*($CK17/4)*EN$4</f>
        <v>39926.250000000073</v>
      </c>
      <c r="EO17" s="111">
        <f t="shared" ref="EO17:EO22" si="148">AS17*($CK17/4)*EO$4</f>
        <v>40095.000000000073</v>
      </c>
      <c r="EP17" s="111">
        <f t="shared" ref="EP17:EP22" si="149">AS17*($CK17/4)*EP$4</f>
        <v>40263.75000000008</v>
      </c>
      <c r="EQ17" s="111">
        <f t="shared" ref="EQ17:EQ22" si="150">AS17*($CK17/4)*EQ$4</f>
        <v>40432.50000000008</v>
      </c>
      <c r="ER17" s="111">
        <f t="shared" ref="ER17:ER22" si="151">AS17*($CK17/4)*ER$4</f>
        <v>40601.25000000008</v>
      </c>
      <c r="ES17" s="111">
        <f t="shared" ref="ES17:ES22" si="152">AS17*($CK17/4)*ES$4</f>
        <v>40770.00000000008</v>
      </c>
      <c r="ET17" s="111">
        <f t="shared" ref="ET17:ET22" si="153">AS17*($CK17/4)*ET$4</f>
        <v>40938.75000000008</v>
      </c>
      <c r="EU17" s="111">
        <f t="shared" ref="EU17:EU22" si="154">AS17*($CK17/4)*EU$4</f>
        <v>41107.500000000087</v>
      </c>
      <c r="EV17" s="111">
        <f t="shared" ref="EV17:EV22" si="155">AS17*($CK17/4)*EV$4</f>
        <v>41276.250000000087</v>
      </c>
      <c r="EW17" s="111">
        <f t="shared" ref="EW17:EW22" si="156">AS17*($CK17/4)*EW$4</f>
        <v>41445.000000000087</v>
      </c>
      <c r="EX17" s="111">
        <f t="shared" ref="EX17:EX22" si="157">AS17*($CK17/4)*EX$4</f>
        <v>41613.750000000087</v>
      </c>
      <c r="EY17" s="111">
        <f t="shared" ref="EY17:EY22" si="158">AS17*($CK17/4)*EY$4</f>
        <v>41782.500000000087</v>
      </c>
      <c r="EZ17" s="111">
        <f t="shared" ref="EZ17:EZ22" si="159">AS17*($CK17/4)*EZ$4</f>
        <v>41951.250000000095</v>
      </c>
      <c r="FA17" s="111">
        <f t="shared" ref="FA17:FA22" si="160">AS17*($CK17/4)*FA$4</f>
        <v>42120.000000000095</v>
      </c>
      <c r="FB17" s="111">
        <f t="shared" ref="FB17:FB22" si="161">AS17*($CK17/4)*FB$4</f>
        <v>42288.750000000095</v>
      </c>
      <c r="FC17" s="111">
        <f t="shared" ref="FC17:FC22" si="162">AS17*($CK17/4)*FC$4</f>
        <v>42457.500000000095</v>
      </c>
      <c r="FD17" s="111">
        <f t="shared" ref="FD17:FD22" si="163">AS17*($CK17/4)*FD$4</f>
        <v>42626.250000000095</v>
      </c>
      <c r="FE17" s="111">
        <f t="shared" ref="FE17:FE22" si="164">AS17*($CK17/4)*FE$4</f>
        <v>42795.000000000095</v>
      </c>
      <c r="FF17" s="111">
        <f t="shared" ref="FF17:FF22" si="165">AS17*($CK17/4)*FF$4</f>
        <v>42963.750000000102</v>
      </c>
      <c r="FG17" s="111">
        <f t="shared" ref="FG17:FG22" si="166">AS17*($CK17/4)*FG$4</f>
        <v>43132.500000000102</v>
      </c>
      <c r="FH17" s="111">
        <f t="shared" ref="FH17:FH22" si="167">AS17*($CK17/4)*FH$4</f>
        <v>43301.250000000102</v>
      </c>
      <c r="FI17" s="111">
        <f t="shared" ref="FI17:FI22" si="168">AS17*($CK17/4)*FI$4</f>
        <v>43470.000000000102</v>
      </c>
      <c r="FJ17" s="111">
        <f t="shared" ref="FJ17:FJ22" si="169">AS17*($CK17/4)*FJ$4</f>
        <v>43638.750000000102</v>
      </c>
      <c r="FK17" s="111">
        <f t="shared" ref="FK17:FK22" si="170">AS17*($CK17/4)*FK$4</f>
        <v>43807.500000000109</v>
      </c>
      <c r="FL17" s="111">
        <f t="shared" ref="FL17:FL22" si="171">AS17*($CK17/4)*FL$4</f>
        <v>43976.250000000109</v>
      </c>
      <c r="FM17" s="111">
        <f t="shared" ref="FM17:FM22" si="172">AS17*($CK17/4)*FM$4</f>
        <v>44145.000000000109</v>
      </c>
      <c r="FN17" s="111">
        <f t="shared" ref="FN17:FN22" si="173">AS17*($CK17/4)*FN$4</f>
        <v>44313.750000000109</v>
      </c>
      <c r="FO17" s="254"/>
      <c r="FP17" s="254"/>
      <c r="FQ17" s="254"/>
      <c r="FR17" s="254"/>
    </row>
    <row r="18" spans="1:174" s="8" customFormat="1" x14ac:dyDescent="0.15">
      <c r="B18" s="107"/>
      <c r="C18" s="103" t="s">
        <v>415</v>
      </c>
      <c r="D18" s="108" t="s">
        <v>45</v>
      </c>
      <c r="E18" s="108"/>
      <c r="F18" s="350">
        <v>0</v>
      </c>
      <c r="G18" s="350">
        <v>0</v>
      </c>
      <c r="H18" s="350">
        <v>0</v>
      </c>
      <c r="I18" s="350">
        <v>0</v>
      </c>
      <c r="J18" s="350">
        <v>1</v>
      </c>
      <c r="K18" s="350">
        <v>1</v>
      </c>
      <c r="L18" s="350">
        <v>1</v>
      </c>
      <c r="M18" s="350">
        <v>1</v>
      </c>
      <c r="N18" s="350">
        <v>1</v>
      </c>
      <c r="O18" s="350">
        <v>1</v>
      </c>
      <c r="P18" s="350">
        <v>1</v>
      </c>
      <c r="Q18" s="350">
        <v>1</v>
      </c>
      <c r="R18" s="350">
        <v>1</v>
      </c>
      <c r="S18" s="350">
        <v>1</v>
      </c>
      <c r="T18" s="350">
        <v>1</v>
      </c>
      <c r="U18" s="350">
        <v>1</v>
      </c>
      <c r="V18" s="350">
        <v>1</v>
      </c>
      <c r="W18" s="350">
        <v>1</v>
      </c>
      <c r="X18" s="350">
        <v>1</v>
      </c>
      <c r="Y18" s="350">
        <v>1</v>
      </c>
      <c r="Z18" s="350">
        <v>1</v>
      </c>
      <c r="AA18" s="350">
        <v>1</v>
      </c>
      <c r="AB18" s="350">
        <v>1</v>
      </c>
      <c r="AC18" s="350">
        <v>1</v>
      </c>
      <c r="AD18" s="350">
        <v>1</v>
      </c>
      <c r="AE18" s="350">
        <v>1</v>
      </c>
      <c r="AF18" s="350">
        <v>1</v>
      </c>
      <c r="AG18" s="350">
        <v>1</v>
      </c>
      <c r="AH18" s="350">
        <v>1</v>
      </c>
      <c r="AI18" s="350">
        <v>1</v>
      </c>
      <c r="AJ18" s="350">
        <v>1</v>
      </c>
      <c r="AK18" s="350">
        <v>1</v>
      </c>
      <c r="AL18" s="350">
        <v>1</v>
      </c>
      <c r="AM18" s="350">
        <v>1</v>
      </c>
      <c r="AN18" s="350">
        <v>1</v>
      </c>
      <c r="AO18" s="350">
        <v>1</v>
      </c>
      <c r="AP18" s="350">
        <v>1</v>
      </c>
      <c r="AQ18" s="350">
        <v>1</v>
      </c>
      <c r="AR18" s="350">
        <v>1</v>
      </c>
      <c r="AS18" s="350">
        <v>1</v>
      </c>
      <c r="AT18" s="350">
        <v>1</v>
      </c>
      <c r="AU18" s="350">
        <v>1</v>
      </c>
      <c r="AV18" s="350">
        <v>1</v>
      </c>
      <c r="AW18" s="350">
        <v>1</v>
      </c>
      <c r="AX18" s="350">
        <v>1</v>
      </c>
      <c r="AY18" s="350">
        <v>1</v>
      </c>
      <c r="AZ18" s="350">
        <v>1</v>
      </c>
      <c r="BA18" s="350">
        <v>1</v>
      </c>
      <c r="BB18" s="350">
        <v>1</v>
      </c>
      <c r="BC18" s="350">
        <v>1</v>
      </c>
      <c r="BD18" s="350">
        <v>1</v>
      </c>
      <c r="BE18" s="350">
        <v>1</v>
      </c>
      <c r="BF18" s="350">
        <v>1</v>
      </c>
      <c r="BG18" s="350">
        <v>1</v>
      </c>
      <c r="BH18" s="350">
        <v>1</v>
      </c>
      <c r="BI18" s="350">
        <v>1</v>
      </c>
      <c r="BJ18" s="350">
        <v>1</v>
      </c>
      <c r="BK18" s="350">
        <v>1</v>
      </c>
      <c r="BL18" s="350">
        <v>1</v>
      </c>
      <c r="BM18" s="350">
        <v>1</v>
      </c>
      <c r="BN18" s="350">
        <v>1</v>
      </c>
      <c r="BO18" s="350">
        <v>1</v>
      </c>
      <c r="BP18" s="350">
        <v>1</v>
      </c>
      <c r="BQ18" s="350">
        <v>1</v>
      </c>
      <c r="BR18" s="350">
        <v>1</v>
      </c>
      <c r="BS18" s="350">
        <v>1</v>
      </c>
      <c r="BT18" s="350">
        <v>1</v>
      </c>
      <c r="BU18" s="350">
        <v>1</v>
      </c>
      <c r="BV18" s="350">
        <v>1</v>
      </c>
      <c r="BW18" s="350">
        <v>1</v>
      </c>
      <c r="BX18" s="350">
        <v>1</v>
      </c>
      <c r="BY18" s="350">
        <v>1</v>
      </c>
      <c r="BZ18" s="350">
        <v>1</v>
      </c>
      <c r="CA18" s="350">
        <v>1</v>
      </c>
      <c r="CB18" s="350">
        <v>1</v>
      </c>
      <c r="CC18" s="350">
        <v>1</v>
      </c>
      <c r="CD18" s="350">
        <v>1</v>
      </c>
      <c r="CE18" s="350">
        <v>1</v>
      </c>
      <c r="CF18" s="350">
        <v>1</v>
      </c>
      <c r="CG18" s="350">
        <v>1</v>
      </c>
      <c r="CH18" s="109"/>
      <c r="CI18" s="107"/>
      <c r="CJ18" s="103" t="str">
        <f t="shared" si="133"/>
        <v>Chief Engineer</v>
      </c>
      <c r="CK18" s="310">
        <v>75000</v>
      </c>
      <c r="CL18" s="110"/>
      <c r="CM18" s="111">
        <f t="shared" si="93"/>
        <v>0</v>
      </c>
      <c r="CN18" s="111">
        <f t="shared" si="94"/>
        <v>0</v>
      </c>
      <c r="CO18" s="111">
        <f t="shared" si="95"/>
        <v>0</v>
      </c>
      <c r="CP18" s="111">
        <f t="shared" si="96"/>
        <v>0</v>
      </c>
      <c r="CQ18" s="111">
        <f t="shared" si="97"/>
        <v>26381.250000000004</v>
      </c>
      <c r="CR18" s="111">
        <f t="shared" si="98"/>
        <v>26521.875000000007</v>
      </c>
      <c r="CS18" s="111">
        <f t="shared" si="99"/>
        <v>26662.500000000007</v>
      </c>
      <c r="CT18" s="111">
        <f t="shared" si="100"/>
        <v>26803.125000000007</v>
      </c>
      <c r="CU18" s="111">
        <f t="shared" si="101"/>
        <v>26943.750000000011</v>
      </c>
      <c r="CV18" s="111">
        <f t="shared" si="102"/>
        <v>27084.375000000011</v>
      </c>
      <c r="CW18" s="111">
        <f t="shared" si="103"/>
        <v>27225.000000000011</v>
      </c>
      <c r="CX18" s="111">
        <f t="shared" si="104"/>
        <v>27365.625000000015</v>
      </c>
      <c r="CY18" s="111">
        <f t="shared" si="105"/>
        <v>27506.250000000015</v>
      </c>
      <c r="CZ18" s="111">
        <f t="shared" si="106"/>
        <v>27646.875000000015</v>
      </c>
      <c r="DA18" s="111">
        <f t="shared" si="107"/>
        <v>27787.500000000015</v>
      </c>
      <c r="DB18" s="111">
        <f t="shared" si="108"/>
        <v>27928.125000000018</v>
      </c>
      <c r="DC18" s="111">
        <f t="shared" si="109"/>
        <v>28068.750000000018</v>
      </c>
      <c r="DD18" s="111">
        <f t="shared" si="110"/>
        <v>28209.375000000018</v>
      </c>
      <c r="DE18" s="111">
        <f t="shared" si="111"/>
        <v>28350.000000000022</v>
      </c>
      <c r="DF18" s="111">
        <f t="shared" si="112"/>
        <v>28490.625000000022</v>
      </c>
      <c r="DG18" s="111">
        <f t="shared" si="113"/>
        <v>28631.250000000022</v>
      </c>
      <c r="DH18" s="111">
        <f t="shared" si="114"/>
        <v>28771.875000000025</v>
      </c>
      <c r="DI18" s="111">
        <f t="shared" si="115"/>
        <v>28912.500000000025</v>
      </c>
      <c r="DJ18" s="111">
        <f t="shared" si="116"/>
        <v>29053.125000000025</v>
      </c>
      <c r="DK18" s="111">
        <f t="shared" si="117"/>
        <v>29193.750000000029</v>
      </c>
      <c r="DL18" s="111">
        <f t="shared" si="118"/>
        <v>29334.375000000029</v>
      </c>
      <c r="DM18" s="111">
        <f t="shared" si="119"/>
        <v>29475.000000000029</v>
      </c>
      <c r="DN18" s="111">
        <f t="shared" si="120"/>
        <v>29615.625000000033</v>
      </c>
      <c r="DO18" s="111">
        <f t="shared" si="121"/>
        <v>29756.250000000033</v>
      </c>
      <c r="DP18" s="111">
        <f t="shared" si="122"/>
        <v>29896.875000000033</v>
      </c>
      <c r="DQ18" s="111">
        <f t="shared" si="123"/>
        <v>30037.500000000036</v>
      </c>
      <c r="DR18" s="111">
        <f t="shared" si="124"/>
        <v>30178.125000000036</v>
      </c>
      <c r="DS18" s="111">
        <f t="shared" si="125"/>
        <v>30318.750000000036</v>
      </c>
      <c r="DT18" s="111">
        <f t="shared" si="126"/>
        <v>30459.37500000004</v>
      </c>
      <c r="DU18" s="111">
        <f t="shared" si="127"/>
        <v>30600.00000000004</v>
      </c>
      <c r="DV18" s="111">
        <f t="shared" si="128"/>
        <v>30740.62500000004</v>
      </c>
      <c r="DW18" s="111">
        <f t="shared" si="129"/>
        <v>30881.250000000044</v>
      </c>
      <c r="DX18" s="111">
        <f t="shared" si="130"/>
        <v>31021.875000000044</v>
      </c>
      <c r="DY18" s="111">
        <f t="shared" si="131"/>
        <v>31162.500000000044</v>
      </c>
      <c r="DZ18" s="111">
        <f t="shared" si="132"/>
        <v>31303.125000000047</v>
      </c>
      <c r="EA18" s="111">
        <f t="shared" si="134"/>
        <v>31443.750000000047</v>
      </c>
      <c r="EB18" s="111">
        <f t="shared" si="135"/>
        <v>31584.375000000047</v>
      </c>
      <c r="EC18" s="111">
        <f t="shared" si="136"/>
        <v>31725.000000000047</v>
      </c>
      <c r="ED18" s="111">
        <f t="shared" si="137"/>
        <v>31865.625000000051</v>
      </c>
      <c r="EE18" s="111">
        <f t="shared" si="138"/>
        <v>32006.250000000051</v>
      </c>
      <c r="EF18" s="111">
        <f t="shared" si="139"/>
        <v>32146.875000000051</v>
      </c>
      <c r="EG18" s="111">
        <f t="shared" si="140"/>
        <v>32287.500000000055</v>
      </c>
      <c r="EH18" s="111">
        <f t="shared" si="141"/>
        <v>32428.125000000055</v>
      </c>
      <c r="EI18" s="111">
        <f t="shared" si="142"/>
        <v>32568.750000000055</v>
      </c>
      <c r="EJ18" s="111">
        <f t="shared" si="143"/>
        <v>32709.375000000058</v>
      </c>
      <c r="EK18" s="111">
        <f t="shared" si="144"/>
        <v>32850.000000000058</v>
      </c>
      <c r="EL18" s="111">
        <f t="shared" si="145"/>
        <v>32990.625000000058</v>
      </c>
      <c r="EM18" s="111">
        <f t="shared" si="146"/>
        <v>33131.250000000058</v>
      </c>
      <c r="EN18" s="111">
        <f t="shared" si="147"/>
        <v>33271.875000000058</v>
      </c>
      <c r="EO18" s="111">
        <f t="shared" si="148"/>
        <v>33412.500000000065</v>
      </c>
      <c r="EP18" s="111">
        <f t="shared" si="149"/>
        <v>33553.125000000065</v>
      </c>
      <c r="EQ18" s="111">
        <f t="shared" si="150"/>
        <v>33693.750000000065</v>
      </c>
      <c r="ER18" s="111">
        <f t="shared" si="151"/>
        <v>33834.375000000065</v>
      </c>
      <c r="ES18" s="111">
        <f t="shared" si="152"/>
        <v>33975.000000000065</v>
      </c>
      <c r="ET18" s="111">
        <f t="shared" si="153"/>
        <v>34115.625000000065</v>
      </c>
      <c r="EU18" s="111">
        <f t="shared" si="154"/>
        <v>34256.250000000073</v>
      </c>
      <c r="EV18" s="111">
        <f t="shared" si="155"/>
        <v>34396.875000000073</v>
      </c>
      <c r="EW18" s="111">
        <f t="shared" si="156"/>
        <v>34537.500000000073</v>
      </c>
      <c r="EX18" s="111">
        <f t="shared" si="157"/>
        <v>34678.125000000073</v>
      </c>
      <c r="EY18" s="111">
        <f t="shared" si="158"/>
        <v>34818.750000000073</v>
      </c>
      <c r="EZ18" s="111">
        <f t="shared" si="159"/>
        <v>34959.375000000073</v>
      </c>
      <c r="FA18" s="111">
        <f t="shared" si="160"/>
        <v>35100.00000000008</v>
      </c>
      <c r="FB18" s="111">
        <f t="shared" si="161"/>
        <v>35240.62500000008</v>
      </c>
      <c r="FC18" s="111">
        <f t="shared" si="162"/>
        <v>35381.25000000008</v>
      </c>
      <c r="FD18" s="111">
        <f t="shared" si="163"/>
        <v>35521.87500000008</v>
      </c>
      <c r="FE18" s="111">
        <f t="shared" si="164"/>
        <v>35662.50000000008</v>
      </c>
      <c r="FF18" s="111">
        <f t="shared" si="165"/>
        <v>35803.12500000008</v>
      </c>
      <c r="FG18" s="111">
        <f t="shared" si="166"/>
        <v>35943.750000000087</v>
      </c>
      <c r="FH18" s="111">
        <f t="shared" si="167"/>
        <v>36084.375000000087</v>
      </c>
      <c r="FI18" s="111">
        <f t="shared" si="168"/>
        <v>36225.000000000087</v>
      </c>
      <c r="FJ18" s="111">
        <f t="shared" si="169"/>
        <v>36365.625000000087</v>
      </c>
      <c r="FK18" s="111">
        <f t="shared" si="170"/>
        <v>36506.250000000087</v>
      </c>
      <c r="FL18" s="111">
        <f t="shared" si="171"/>
        <v>36646.875000000087</v>
      </c>
      <c r="FM18" s="111">
        <f t="shared" si="172"/>
        <v>36787.500000000095</v>
      </c>
      <c r="FN18" s="111">
        <f t="shared" si="173"/>
        <v>36928.125000000095</v>
      </c>
      <c r="FO18" s="254"/>
      <c r="FP18" s="254"/>
      <c r="FQ18" s="254"/>
      <c r="FR18" s="254"/>
    </row>
    <row r="19" spans="1:174" s="8" customFormat="1" x14ac:dyDescent="0.15">
      <c r="B19" s="107"/>
      <c r="C19" s="103" t="s">
        <v>416</v>
      </c>
      <c r="D19" s="108" t="s">
        <v>45</v>
      </c>
      <c r="E19" s="108"/>
      <c r="F19" s="350">
        <v>0</v>
      </c>
      <c r="G19" s="350">
        <v>0</v>
      </c>
      <c r="H19" s="350">
        <v>0</v>
      </c>
      <c r="I19" s="350">
        <v>0</v>
      </c>
      <c r="J19" s="350">
        <v>1</v>
      </c>
      <c r="K19" s="350">
        <v>1</v>
      </c>
      <c r="L19" s="350">
        <v>1</v>
      </c>
      <c r="M19" s="350">
        <v>1</v>
      </c>
      <c r="N19" s="350">
        <v>1</v>
      </c>
      <c r="O19" s="350">
        <v>1</v>
      </c>
      <c r="P19" s="350">
        <v>1</v>
      </c>
      <c r="Q19" s="350">
        <v>1</v>
      </c>
      <c r="R19" s="350">
        <v>1</v>
      </c>
      <c r="S19" s="350">
        <v>1</v>
      </c>
      <c r="T19" s="350">
        <v>1</v>
      </c>
      <c r="U19" s="350">
        <v>1</v>
      </c>
      <c r="V19" s="350">
        <v>1</v>
      </c>
      <c r="W19" s="350">
        <v>1</v>
      </c>
      <c r="X19" s="350">
        <v>1</v>
      </c>
      <c r="Y19" s="350">
        <v>1</v>
      </c>
      <c r="Z19" s="350">
        <v>1</v>
      </c>
      <c r="AA19" s="350">
        <v>1</v>
      </c>
      <c r="AB19" s="350">
        <v>1</v>
      </c>
      <c r="AC19" s="350">
        <v>1</v>
      </c>
      <c r="AD19" s="350">
        <v>1</v>
      </c>
      <c r="AE19" s="350">
        <v>1</v>
      </c>
      <c r="AF19" s="350">
        <v>1</v>
      </c>
      <c r="AG19" s="350">
        <v>1</v>
      </c>
      <c r="AH19" s="350">
        <v>1</v>
      </c>
      <c r="AI19" s="350">
        <v>1</v>
      </c>
      <c r="AJ19" s="350">
        <v>1</v>
      </c>
      <c r="AK19" s="350">
        <v>1</v>
      </c>
      <c r="AL19" s="350">
        <v>1</v>
      </c>
      <c r="AM19" s="350">
        <v>1</v>
      </c>
      <c r="AN19" s="350">
        <v>1</v>
      </c>
      <c r="AO19" s="350">
        <v>1</v>
      </c>
      <c r="AP19" s="350">
        <v>1</v>
      </c>
      <c r="AQ19" s="350">
        <v>1</v>
      </c>
      <c r="AR19" s="350">
        <v>1</v>
      </c>
      <c r="AS19" s="350">
        <v>1</v>
      </c>
      <c r="AT19" s="350">
        <v>1</v>
      </c>
      <c r="AU19" s="350">
        <v>1</v>
      </c>
      <c r="AV19" s="350">
        <v>1</v>
      </c>
      <c r="AW19" s="350">
        <v>1</v>
      </c>
      <c r="AX19" s="350">
        <v>1</v>
      </c>
      <c r="AY19" s="350">
        <v>1</v>
      </c>
      <c r="AZ19" s="350">
        <v>1</v>
      </c>
      <c r="BA19" s="350">
        <v>1</v>
      </c>
      <c r="BB19" s="350">
        <v>1</v>
      </c>
      <c r="BC19" s="350">
        <v>1</v>
      </c>
      <c r="BD19" s="350">
        <v>1</v>
      </c>
      <c r="BE19" s="350">
        <v>1</v>
      </c>
      <c r="BF19" s="350">
        <v>1</v>
      </c>
      <c r="BG19" s="350">
        <v>1</v>
      </c>
      <c r="BH19" s="350">
        <v>1</v>
      </c>
      <c r="BI19" s="350">
        <v>1</v>
      </c>
      <c r="BJ19" s="350">
        <v>1</v>
      </c>
      <c r="BK19" s="350">
        <v>1</v>
      </c>
      <c r="BL19" s="350">
        <v>1</v>
      </c>
      <c r="BM19" s="350">
        <v>1</v>
      </c>
      <c r="BN19" s="350">
        <v>1</v>
      </c>
      <c r="BO19" s="350">
        <v>1</v>
      </c>
      <c r="BP19" s="350">
        <v>1</v>
      </c>
      <c r="BQ19" s="350">
        <v>1</v>
      </c>
      <c r="BR19" s="350">
        <v>1</v>
      </c>
      <c r="BS19" s="350">
        <v>1</v>
      </c>
      <c r="BT19" s="350">
        <v>1</v>
      </c>
      <c r="BU19" s="350">
        <v>1</v>
      </c>
      <c r="BV19" s="350">
        <v>1</v>
      </c>
      <c r="BW19" s="350">
        <v>1</v>
      </c>
      <c r="BX19" s="350">
        <v>1</v>
      </c>
      <c r="BY19" s="350">
        <v>1</v>
      </c>
      <c r="BZ19" s="350">
        <v>1</v>
      </c>
      <c r="CA19" s="350">
        <v>1</v>
      </c>
      <c r="CB19" s="350">
        <v>1</v>
      </c>
      <c r="CC19" s="350">
        <v>1</v>
      </c>
      <c r="CD19" s="350">
        <v>1</v>
      </c>
      <c r="CE19" s="350">
        <v>1</v>
      </c>
      <c r="CF19" s="350">
        <v>1</v>
      </c>
      <c r="CG19" s="350">
        <v>1</v>
      </c>
      <c r="CH19" s="109"/>
      <c r="CI19" s="107"/>
      <c r="CJ19" s="103" t="str">
        <f t="shared" si="133"/>
        <v>First Mate</v>
      </c>
      <c r="CK19" s="310">
        <v>50000</v>
      </c>
      <c r="CL19" s="110"/>
      <c r="CM19" s="111">
        <f t="shared" si="93"/>
        <v>0</v>
      </c>
      <c r="CN19" s="111">
        <f t="shared" si="94"/>
        <v>0</v>
      </c>
      <c r="CO19" s="111">
        <f t="shared" si="95"/>
        <v>0</v>
      </c>
      <c r="CP19" s="111">
        <f t="shared" si="96"/>
        <v>0</v>
      </c>
      <c r="CQ19" s="111">
        <f t="shared" si="97"/>
        <v>17587.500000000004</v>
      </c>
      <c r="CR19" s="111">
        <f t="shared" si="98"/>
        <v>17681.250000000004</v>
      </c>
      <c r="CS19" s="111">
        <f t="shared" si="99"/>
        <v>17775.000000000004</v>
      </c>
      <c r="CT19" s="111">
        <f t="shared" si="100"/>
        <v>17868.750000000007</v>
      </c>
      <c r="CU19" s="111">
        <f t="shared" si="101"/>
        <v>17962.500000000007</v>
      </c>
      <c r="CV19" s="111">
        <f t="shared" si="102"/>
        <v>18056.250000000007</v>
      </c>
      <c r="CW19" s="111">
        <f t="shared" si="103"/>
        <v>18150.000000000007</v>
      </c>
      <c r="CX19" s="111">
        <f t="shared" si="104"/>
        <v>18243.750000000007</v>
      </c>
      <c r="CY19" s="111">
        <f t="shared" si="105"/>
        <v>18337.500000000011</v>
      </c>
      <c r="CZ19" s="111">
        <f t="shared" si="106"/>
        <v>18431.250000000011</v>
      </c>
      <c r="DA19" s="111">
        <f t="shared" si="107"/>
        <v>18525.000000000011</v>
      </c>
      <c r="DB19" s="111">
        <f t="shared" si="108"/>
        <v>18618.750000000011</v>
      </c>
      <c r="DC19" s="111">
        <f t="shared" si="109"/>
        <v>18712.500000000011</v>
      </c>
      <c r="DD19" s="111">
        <f t="shared" si="110"/>
        <v>18806.250000000015</v>
      </c>
      <c r="DE19" s="111">
        <f t="shared" si="111"/>
        <v>18900.000000000015</v>
      </c>
      <c r="DF19" s="111">
        <f t="shared" si="112"/>
        <v>18993.750000000015</v>
      </c>
      <c r="DG19" s="111">
        <f t="shared" si="113"/>
        <v>19087.500000000015</v>
      </c>
      <c r="DH19" s="111">
        <f t="shared" si="114"/>
        <v>19181.250000000015</v>
      </c>
      <c r="DI19" s="111">
        <f t="shared" si="115"/>
        <v>19275.000000000018</v>
      </c>
      <c r="DJ19" s="111">
        <f t="shared" si="116"/>
        <v>19368.750000000018</v>
      </c>
      <c r="DK19" s="111">
        <f t="shared" si="117"/>
        <v>19462.500000000018</v>
      </c>
      <c r="DL19" s="111">
        <f t="shared" si="118"/>
        <v>19556.250000000018</v>
      </c>
      <c r="DM19" s="111">
        <f t="shared" si="119"/>
        <v>19650.000000000022</v>
      </c>
      <c r="DN19" s="111">
        <f t="shared" si="120"/>
        <v>19743.750000000022</v>
      </c>
      <c r="DO19" s="111">
        <f t="shared" si="121"/>
        <v>19837.500000000022</v>
      </c>
      <c r="DP19" s="111">
        <f t="shared" si="122"/>
        <v>19931.250000000022</v>
      </c>
      <c r="DQ19" s="111">
        <f t="shared" si="123"/>
        <v>20025.000000000022</v>
      </c>
      <c r="DR19" s="111">
        <f t="shared" si="124"/>
        <v>20118.750000000025</v>
      </c>
      <c r="DS19" s="111">
        <f t="shared" si="125"/>
        <v>20212.500000000025</v>
      </c>
      <c r="DT19" s="111">
        <f t="shared" si="126"/>
        <v>20306.250000000025</v>
      </c>
      <c r="DU19" s="111">
        <f t="shared" si="127"/>
        <v>20400.000000000025</v>
      </c>
      <c r="DV19" s="111">
        <f t="shared" si="128"/>
        <v>20493.750000000025</v>
      </c>
      <c r="DW19" s="111">
        <f t="shared" si="129"/>
        <v>20587.500000000029</v>
      </c>
      <c r="DX19" s="111">
        <f t="shared" si="130"/>
        <v>20681.250000000029</v>
      </c>
      <c r="DY19" s="111">
        <f t="shared" si="131"/>
        <v>20775.000000000029</v>
      </c>
      <c r="DZ19" s="111">
        <f t="shared" si="132"/>
        <v>20868.750000000029</v>
      </c>
      <c r="EA19" s="111">
        <f t="shared" si="134"/>
        <v>20962.500000000033</v>
      </c>
      <c r="EB19" s="111">
        <f t="shared" si="135"/>
        <v>21056.250000000033</v>
      </c>
      <c r="EC19" s="111">
        <f t="shared" si="136"/>
        <v>21150.000000000033</v>
      </c>
      <c r="ED19" s="111">
        <f t="shared" si="137"/>
        <v>21243.750000000033</v>
      </c>
      <c r="EE19" s="111">
        <f t="shared" si="138"/>
        <v>21337.500000000033</v>
      </c>
      <c r="EF19" s="111">
        <f t="shared" si="139"/>
        <v>21431.250000000036</v>
      </c>
      <c r="EG19" s="111">
        <f t="shared" si="140"/>
        <v>21525.000000000036</v>
      </c>
      <c r="EH19" s="111">
        <f t="shared" si="141"/>
        <v>21618.750000000036</v>
      </c>
      <c r="EI19" s="111">
        <f t="shared" si="142"/>
        <v>21712.500000000036</v>
      </c>
      <c r="EJ19" s="111">
        <f t="shared" si="143"/>
        <v>21806.250000000036</v>
      </c>
      <c r="EK19" s="111">
        <f t="shared" si="144"/>
        <v>21900.00000000004</v>
      </c>
      <c r="EL19" s="111">
        <f t="shared" si="145"/>
        <v>21993.75000000004</v>
      </c>
      <c r="EM19" s="111">
        <f t="shared" si="146"/>
        <v>22087.50000000004</v>
      </c>
      <c r="EN19" s="111">
        <f t="shared" si="147"/>
        <v>22181.25000000004</v>
      </c>
      <c r="EO19" s="111">
        <f t="shared" si="148"/>
        <v>22275.000000000044</v>
      </c>
      <c r="EP19" s="111">
        <f t="shared" si="149"/>
        <v>22368.750000000044</v>
      </c>
      <c r="EQ19" s="111">
        <f t="shared" si="150"/>
        <v>22462.500000000044</v>
      </c>
      <c r="ER19" s="111">
        <f t="shared" si="151"/>
        <v>22556.250000000044</v>
      </c>
      <c r="ES19" s="111">
        <f t="shared" si="152"/>
        <v>22650.000000000044</v>
      </c>
      <c r="ET19" s="111">
        <f t="shared" si="153"/>
        <v>22743.750000000047</v>
      </c>
      <c r="EU19" s="111">
        <f t="shared" si="154"/>
        <v>22837.500000000047</v>
      </c>
      <c r="EV19" s="111">
        <f t="shared" si="155"/>
        <v>22931.250000000047</v>
      </c>
      <c r="EW19" s="111">
        <f t="shared" si="156"/>
        <v>23025.000000000047</v>
      </c>
      <c r="EX19" s="111">
        <f t="shared" si="157"/>
        <v>23118.750000000047</v>
      </c>
      <c r="EY19" s="111">
        <f t="shared" si="158"/>
        <v>23212.500000000051</v>
      </c>
      <c r="EZ19" s="111">
        <f t="shared" si="159"/>
        <v>23306.250000000051</v>
      </c>
      <c r="FA19" s="111">
        <f t="shared" si="160"/>
        <v>23400.000000000051</v>
      </c>
      <c r="FB19" s="111">
        <f t="shared" si="161"/>
        <v>23493.750000000051</v>
      </c>
      <c r="FC19" s="111">
        <f t="shared" si="162"/>
        <v>23587.500000000055</v>
      </c>
      <c r="FD19" s="111">
        <f t="shared" si="163"/>
        <v>23681.250000000055</v>
      </c>
      <c r="FE19" s="111">
        <f t="shared" si="164"/>
        <v>23775.000000000055</v>
      </c>
      <c r="FF19" s="111">
        <f t="shared" si="165"/>
        <v>23868.750000000055</v>
      </c>
      <c r="FG19" s="111">
        <f t="shared" si="166"/>
        <v>23962.500000000055</v>
      </c>
      <c r="FH19" s="111">
        <f t="shared" si="167"/>
        <v>24056.250000000058</v>
      </c>
      <c r="FI19" s="111">
        <f t="shared" si="168"/>
        <v>24150.000000000058</v>
      </c>
      <c r="FJ19" s="111">
        <f t="shared" si="169"/>
        <v>24243.750000000058</v>
      </c>
      <c r="FK19" s="111">
        <f t="shared" si="170"/>
        <v>24337.500000000058</v>
      </c>
      <c r="FL19" s="111">
        <f t="shared" si="171"/>
        <v>24431.250000000058</v>
      </c>
      <c r="FM19" s="111">
        <f t="shared" si="172"/>
        <v>24525.000000000062</v>
      </c>
      <c r="FN19" s="111">
        <f t="shared" si="173"/>
        <v>24618.750000000062</v>
      </c>
      <c r="FO19" s="254"/>
      <c r="FP19" s="254"/>
      <c r="FQ19" s="254"/>
      <c r="FR19" s="254"/>
    </row>
    <row r="20" spans="1:174" s="8" customFormat="1" x14ac:dyDescent="0.15">
      <c r="B20" s="107"/>
      <c r="C20" s="103" t="s">
        <v>417</v>
      </c>
      <c r="D20" s="108" t="s">
        <v>45</v>
      </c>
      <c r="E20" s="108"/>
      <c r="F20" s="350">
        <v>0</v>
      </c>
      <c r="G20" s="350">
        <v>0</v>
      </c>
      <c r="H20" s="350">
        <v>0</v>
      </c>
      <c r="I20" s="350">
        <v>0</v>
      </c>
      <c r="J20" s="350">
        <v>1</v>
      </c>
      <c r="K20" s="350">
        <v>1</v>
      </c>
      <c r="L20" s="350">
        <v>1</v>
      </c>
      <c r="M20" s="350">
        <v>1</v>
      </c>
      <c r="N20" s="350">
        <v>1</v>
      </c>
      <c r="O20" s="350">
        <v>1</v>
      </c>
      <c r="P20" s="350">
        <v>1</v>
      </c>
      <c r="Q20" s="350">
        <v>1</v>
      </c>
      <c r="R20" s="350">
        <v>1</v>
      </c>
      <c r="S20" s="350">
        <v>1</v>
      </c>
      <c r="T20" s="350">
        <v>1</v>
      </c>
      <c r="U20" s="350">
        <v>1</v>
      </c>
      <c r="V20" s="350">
        <v>1</v>
      </c>
      <c r="W20" s="350">
        <v>1</v>
      </c>
      <c r="X20" s="350">
        <v>1</v>
      </c>
      <c r="Y20" s="350">
        <v>1</v>
      </c>
      <c r="Z20" s="350">
        <v>1</v>
      </c>
      <c r="AA20" s="350">
        <v>1</v>
      </c>
      <c r="AB20" s="350">
        <v>1</v>
      </c>
      <c r="AC20" s="350">
        <v>1</v>
      </c>
      <c r="AD20" s="350">
        <v>1</v>
      </c>
      <c r="AE20" s="350">
        <v>1</v>
      </c>
      <c r="AF20" s="350">
        <v>1</v>
      </c>
      <c r="AG20" s="350">
        <v>1</v>
      </c>
      <c r="AH20" s="350">
        <v>1</v>
      </c>
      <c r="AI20" s="350">
        <v>1</v>
      </c>
      <c r="AJ20" s="350">
        <v>1</v>
      </c>
      <c r="AK20" s="350">
        <v>1</v>
      </c>
      <c r="AL20" s="350">
        <v>1</v>
      </c>
      <c r="AM20" s="350">
        <v>1</v>
      </c>
      <c r="AN20" s="350">
        <v>1</v>
      </c>
      <c r="AO20" s="350">
        <v>1</v>
      </c>
      <c r="AP20" s="350">
        <v>1</v>
      </c>
      <c r="AQ20" s="350">
        <v>1</v>
      </c>
      <c r="AR20" s="350">
        <v>1</v>
      </c>
      <c r="AS20" s="350">
        <v>1</v>
      </c>
      <c r="AT20" s="350">
        <v>1</v>
      </c>
      <c r="AU20" s="350">
        <v>1</v>
      </c>
      <c r="AV20" s="350">
        <v>1</v>
      </c>
      <c r="AW20" s="350">
        <v>1</v>
      </c>
      <c r="AX20" s="350">
        <v>1</v>
      </c>
      <c r="AY20" s="350">
        <v>1</v>
      </c>
      <c r="AZ20" s="350">
        <v>1</v>
      </c>
      <c r="BA20" s="350">
        <v>1</v>
      </c>
      <c r="BB20" s="350">
        <v>1</v>
      </c>
      <c r="BC20" s="350">
        <v>1</v>
      </c>
      <c r="BD20" s="350">
        <v>1</v>
      </c>
      <c r="BE20" s="350">
        <v>1</v>
      </c>
      <c r="BF20" s="350">
        <v>1</v>
      </c>
      <c r="BG20" s="350">
        <v>1</v>
      </c>
      <c r="BH20" s="350">
        <v>1</v>
      </c>
      <c r="BI20" s="350">
        <v>1</v>
      </c>
      <c r="BJ20" s="350">
        <v>1</v>
      </c>
      <c r="BK20" s="350">
        <v>1</v>
      </c>
      <c r="BL20" s="350">
        <v>1</v>
      </c>
      <c r="BM20" s="350">
        <v>1</v>
      </c>
      <c r="BN20" s="350">
        <v>1</v>
      </c>
      <c r="BO20" s="350">
        <v>1</v>
      </c>
      <c r="BP20" s="350">
        <v>1</v>
      </c>
      <c r="BQ20" s="350">
        <v>1</v>
      </c>
      <c r="BR20" s="350">
        <v>1</v>
      </c>
      <c r="BS20" s="350">
        <v>1</v>
      </c>
      <c r="BT20" s="350">
        <v>1</v>
      </c>
      <c r="BU20" s="350">
        <v>1</v>
      </c>
      <c r="BV20" s="350">
        <v>1</v>
      </c>
      <c r="BW20" s="350">
        <v>1</v>
      </c>
      <c r="BX20" s="350">
        <v>1</v>
      </c>
      <c r="BY20" s="350">
        <v>1</v>
      </c>
      <c r="BZ20" s="350">
        <v>1</v>
      </c>
      <c r="CA20" s="350">
        <v>1</v>
      </c>
      <c r="CB20" s="350">
        <v>1</v>
      </c>
      <c r="CC20" s="350">
        <v>1</v>
      </c>
      <c r="CD20" s="350">
        <v>1</v>
      </c>
      <c r="CE20" s="350">
        <v>1</v>
      </c>
      <c r="CF20" s="350">
        <v>1</v>
      </c>
      <c r="CG20" s="350">
        <v>1</v>
      </c>
      <c r="CH20" s="109"/>
      <c r="CI20" s="107"/>
      <c r="CJ20" s="103" t="str">
        <f t="shared" si="133"/>
        <v>Deck Hand</v>
      </c>
      <c r="CK20" s="310">
        <v>40000</v>
      </c>
      <c r="CL20" s="110"/>
      <c r="CM20" s="111">
        <f t="shared" si="93"/>
        <v>0</v>
      </c>
      <c r="CN20" s="111">
        <f t="shared" si="94"/>
        <v>0</v>
      </c>
      <c r="CO20" s="111">
        <f t="shared" si="95"/>
        <v>0</v>
      </c>
      <c r="CP20" s="111">
        <f t="shared" si="96"/>
        <v>0</v>
      </c>
      <c r="CQ20" s="111">
        <f t="shared" si="97"/>
        <v>14070.000000000002</v>
      </c>
      <c r="CR20" s="111">
        <f t="shared" si="98"/>
        <v>14145.000000000004</v>
      </c>
      <c r="CS20" s="111">
        <f t="shared" si="99"/>
        <v>14220.000000000004</v>
      </c>
      <c r="CT20" s="111">
        <f t="shared" si="100"/>
        <v>14295.000000000004</v>
      </c>
      <c r="CU20" s="111">
        <f t="shared" si="101"/>
        <v>14370.000000000005</v>
      </c>
      <c r="CV20" s="111">
        <f t="shared" si="102"/>
        <v>14445.000000000005</v>
      </c>
      <c r="CW20" s="111">
        <f t="shared" si="103"/>
        <v>14520.000000000005</v>
      </c>
      <c r="CX20" s="111">
        <f t="shared" si="104"/>
        <v>14595.000000000007</v>
      </c>
      <c r="CY20" s="111">
        <f t="shared" si="105"/>
        <v>14670.000000000007</v>
      </c>
      <c r="CZ20" s="111">
        <f t="shared" si="106"/>
        <v>14745.000000000007</v>
      </c>
      <c r="DA20" s="111">
        <f t="shared" si="107"/>
        <v>14820.000000000009</v>
      </c>
      <c r="DB20" s="111">
        <f t="shared" si="108"/>
        <v>14895.000000000009</v>
      </c>
      <c r="DC20" s="111">
        <f t="shared" si="109"/>
        <v>14970.000000000009</v>
      </c>
      <c r="DD20" s="111">
        <f t="shared" si="110"/>
        <v>15045.000000000011</v>
      </c>
      <c r="DE20" s="111">
        <f t="shared" si="111"/>
        <v>15120.000000000011</v>
      </c>
      <c r="DF20" s="111">
        <f t="shared" si="112"/>
        <v>15195.000000000013</v>
      </c>
      <c r="DG20" s="111">
        <f t="shared" si="113"/>
        <v>15270.000000000013</v>
      </c>
      <c r="DH20" s="111">
        <f t="shared" si="114"/>
        <v>15345.000000000013</v>
      </c>
      <c r="DI20" s="111">
        <f t="shared" si="115"/>
        <v>15420.000000000015</v>
      </c>
      <c r="DJ20" s="111">
        <f t="shared" si="116"/>
        <v>15495.000000000015</v>
      </c>
      <c r="DK20" s="111">
        <f t="shared" si="117"/>
        <v>15570.000000000015</v>
      </c>
      <c r="DL20" s="111">
        <f t="shared" si="118"/>
        <v>15645.000000000016</v>
      </c>
      <c r="DM20" s="111">
        <f t="shared" si="119"/>
        <v>15720.000000000016</v>
      </c>
      <c r="DN20" s="111">
        <f t="shared" si="120"/>
        <v>15795.000000000016</v>
      </c>
      <c r="DO20" s="111">
        <f t="shared" si="121"/>
        <v>15870.000000000018</v>
      </c>
      <c r="DP20" s="111">
        <f t="shared" si="122"/>
        <v>15945.000000000018</v>
      </c>
      <c r="DQ20" s="111">
        <f t="shared" si="123"/>
        <v>16020.000000000018</v>
      </c>
      <c r="DR20" s="111">
        <f t="shared" si="124"/>
        <v>16095.00000000002</v>
      </c>
      <c r="DS20" s="111">
        <f t="shared" si="125"/>
        <v>16170.00000000002</v>
      </c>
      <c r="DT20" s="111">
        <f t="shared" si="126"/>
        <v>16245.00000000002</v>
      </c>
      <c r="DU20" s="111">
        <f t="shared" si="127"/>
        <v>16320.000000000022</v>
      </c>
      <c r="DV20" s="111">
        <f t="shared" si="128"/>
        <v>16395.000000000022</v>
      </c>
      <c r="DW20" s="111">
        <f t="shared" si="129"/>
        <v>16470.000000000022</v>
      </c>
      <c r="DX20" s="111">
        <f t="shared" si="130"/>
        <v>16545.000000000022</v>
      </c>
      <c r="DY20" s="111">
        <f t="shared" si="131"/>
        <v>16620.000000000022</v>
      </c>
      <c r="DZ20" s="111">
        <f t="shared" si="132"/>
        <v>16695.000000000025</v>
      </c>
      <c r="EA20" s="111">
        <f t="shared" si="134"/>
        <v>16770.000000000025</v>
      </c>
      <c r="EB20" s="111">
        <f t="shared" si="135"/>
        <v>16845.000000000025</v>
      </c>
      <c r="EC20" s="111">
        <f t="shared" si="136"/>
        <v>16920.000000000025</v>
      </c>
      <c r="ED20" s="111">
        <f t="shared" si="137"/>
        <v>16995.000000000025</v>
      </c>
      <c r="EE20" s="111">
        <f t="shared" si="138"/>
        <v>17070.000000000029</v>
      </c>
      <c r="EF20" s="111">
        <f t="shared" si="139"/>
        <v>17145.000000000029</v>
      </c>
      <c r="EG20" s="111">
        <f t="shared" si="140"/>
        <v>17220.000000000029</v>
      </c>
      <c r="EH20" s="111">
        <f t="shared" si="141"/>
        <v>17295.000000000029</v>
      </c>
      <c r="EI20" s="111">
        <f t="shared" si="142"/>
        <v>17370.000000000029</v>
      </c>
      <c r="EJ20" s="111">
        <f t="shared" si="143"/>
        <v>17445.000000000029</v>
      </c>
      <c r="EK20" s="111">
        <f t="shared" si="144"/>
        <v>17520.000000000033</v>
      </c>
      <c r="EL20" s="111">
        <f t="shared" si="145"/>
        <v>17595.000000000033</v>
      </c>
      <c r="EM20" s="111">
        <f t="shared" si="146"/>
        <v>17670.000000000033</v>
      </c>
      <c r="EN20" s="111">
        <f t="shared" si="147"/>
        <v>17745.000000000033</v>
      </c>
      <c r="EO20" s="111">
        <f t="shared" si="148"/>
        <v>17820.000000000033</v>
      </c>
      <c r="EP20" s="111">
        <f t="shared" si="149"/>
        <v>17895.000000000033</v>
      </c>
      <c r="EQ20" s="111">
        <f t="shared" si="150"/>
        <v>17970.000000000036</v>
      </c>
      <c r="ER20" s="111">
        <f t="shared" si="151"/>
        <v>18045.000000000036</v>
      </c>
      <c r="ES20" s="111">
        <f t="shared" si="152"/>
        <v>18120.000000000036</v>
      </c>
      <c r="ET20" s="111">
        <f t="shared" si="153"/>
        <v>18195.000000000036</v>
      </c>
      <c r="EU20" s="111">
        <f t="shared" si="154"/>
        <v>18270.000000000036</v>
      </c>
      <c r="EV20" s="111">
        <f t="shared" si="155"/>
        <v>18345.000000000036</v>
      </c>
      <c r="EW20" s="111">
        <f t="shared" si="156"/>
        <v>18420.00000000004</v>
      </c>
      <c r="EX20" s="111">
        <f t="shared" si="157"/>
        <v>18495.00000000004</v>
      </c>
      <c r="EY20" s="111">
        <f t="shared" si="158"/>
        <v>18570.00000000004</v>
      </c>
      <c r="EZ20" s="111">
        <f t="shared" si="159"/>
        <v>18645.00000000004</v>
      </c>
      <c r="FA20" s="111">
        <f t="shared" si="160"/>
        <v>18720.00000000004</v>
      </c>
      <c r="FB20" s="111">
        <f t="shared" si="161"/>
        <v>18795.00000000004</v>
      </c>
      <c r="FC20" s="111">
        <f t="shared" si="162"/>
        <v>18870.000000000044</v>
      </c>
      <c r="FD20" s="111">
        <f t="shared" si="163"/>
        <v>18945.000000000044</v>
      </c>
      <c r="FE20" s="111">
        <f t="shared" si="164"/>
        <v>19020.000000000044</v>
      </c>
      <c r="FF20" s="111">
        <f t="shared" si="165"/>
        <v>19095.000000000044</v>
      </c>
      <c r="FG20" s="111">
        <f t="shared" si="166"/>
        <v>19170.000000000044</v>
      </c>
      <c r="FH20" s="111">
        <f t="shared" si="167"/>
        <v>19245.000000000044</v>
      </c>
      <c r="FI20" s="111">
        <f t="shared" si="168"/>
        <v>19320.000000000047</v>
      </c>
      <c r="FJ20" s="111">
        <f t="shared" si="169"/>
        <v>19395.000000000047</v>
      </c>
      <c r="FK20" s="111">
        <f t="shared" si="170"/>
        <v>19470.000000000047</v>
      </c>
      <c r="FL20" s="111">
        <f t="shared" si="171"/>
        <v>19545.000000000047</v>
      </c>
      <c r="FM20" s="111">
        <f t="shared" si="172"/>
        <v>19620.000000000047</v>
      </c>
      <c r="FN20" s="111">
        <f t="shared" si="173"/>
        <v>19695.000000000051</v>
      </c>
      <c r="FO20" s="254"/>
      <c r="FP20" s="254"/>
      <c r="FQ20" s="254"/>
      <c r="FR20" s="254"/>
    </row>
    <row r="21" spans="1:174" s="8" customFormat="1" x14ac:dyDescent="0.15">
      <c r="B21" s="107"/>
      <c r="C21" s="103" t="s">
        <v>418</v>
      </c>
      <c r="D21" s="108" t="s">
        <v>45</v>
      </c>
      <c r="E21" s="108"/>
      <c r="F21" s="350">
        <v>0</v>
      </c>
      <c r="G21" s="350">
        <v>0</v>
      </c>
      <c r="H21" s="350">
        <v>0</v>
      </c>
      <c r="I21" s="350">
        <v>0</v>
      </c>
      <c r="J21" s="350">
        <v>2</v>
      </c>
      <c r="K21" s="350">
        <v>2</v>
      </c>
      <c r="L21" s="350">
        <v>2</v>
      </c>
      <c r="M21" s="350">
        <v>2</v>
      </c>
      <c r="N21" s="350">
        <v>2</v>
      </c>
      <c r="O21" s="350">
        <v>2</v>
      </c>
      <c r="P21" s="350">
        <v>2</v>
      </c>
      <c r="Q21" s="350">
        <v>2</v>
      </c>
      <c r="R21" s="350">
        <v>2</v>
      </c>
      <c r="S21" s="350">
        <v>2</v>
      </c>
      <c r="T21" s="350">
        <v>2</v>
      </c>
      <c r="U21" s="350">
        <v>2</v>
      </c>
      <c r="V21" s="350">
        <v>2</v>
      </c>
      <c r="W21" s="350">
        <v>2</v>
      </c>
      <c r="X21" s="350">
        <v>2</v>
      </c>
      <c r="Y21" s="350">
        <v>2</v>
      </c>
      <c r="Z21" s="350">
        <v>2</v>
      </c>
      <c r="AA21" s="350">
        <v>2</v>
      </c>
      <c r="AB21" s="350">
        <v>2</v>
      </c>
      <c r="AC21" s="350">
        <v>2</v>
      </c>
      <c r="AD21" s="350">
        <v>2</v>
      </c>
      <c r="AE21" s="350">
        <v>2</v>
      </c>
      <c r="AF21" s="350">
        <v>2</v>
      </c>
      <c r="AG21" s="350">
        <v>2</v>
      </c>
      <c r="AH21" s="350">
        <v>2</v>
      </c>
      <c r="AI21" s="350">
        <v>2</v>
      </c>
      <c r="AJ21" s="350">
        <v>2</v>
      </c>
      <c r="AK21" s="350">
        <v>2</v>
      </c>
      <c r="AL21" s="350">
        <v>2</v>
      </c>
      <c r="AM21" s="350">
        <v>2</v>
      </c>
      <c r="AN21" s="350">
        <v>2</v>
      </c>
      <c r="AO21" s="350">
        <v>2</v>
      </c>
      <c r="AP21" s="350">
        <v>2</v>
      </c>
      <c r="AQ21" s="350">
        <v>2</v>
      </c>
      <c r="AR21" s="350">
        <v>2</v>
      </c>
      <c r="AS21" s="350">
        <v>2</v>
      </c>
      <c r="AT21" s="350">
        <v>2</v>
      </c>
      <c r="AU21" s="350">
        <v>2</v>
      </c>
      <c r="AV21" s="350">
        <v>2</v>
      </c>
      <c r="AW21" s="350">
        <v>2</v>
      </c>
      <c r="AX21" s="350">
        <v>2</v>
      </c>
      <c r="AY21" s="350">
        <v>2</v>
      </c>
      <c r="AZ21" s="350">
        <v>2</v>
      </c>
      <c r="BA21" s="350">
        <v>2</v>
      </c>
      <c r="BB21" s="350">
        <v>2</v>
      </c>
      <c r="BC21" s="350">
        <v>2</v>
      </c>
      <c r="BD21" s="350">
        <v>2</v>
      </c>
      <c r="BE21" s="350">
        <v>2</v>
      </c>
      <c r="BF21" s="350">
        <v>2</v>
      </c>
      <c r="BG21" s="350">
        <v>2</v>
      </c>
      <c r="BH21" s="350">
        <v>2</v>
      </c>
      <c r="BI21" s="350">
        <v>2</v>
      </c>
      <c r="BJ21" s="350">
        <v>2</v>
      </c>
      <c r="BK21" s="350">
        <v>2</v>
      </c>
      <c r="BL21" s="350">
        <v>2</v>
      </c>
      <c r="BM21" s="350">
        <v>2</v>
      </c>
      <c r="BN21" s="350">
        <v>2</v>
      </c>
      <c r="BO21" s="350">
        <v>2</v>
      </c>
      <c r="BP21" s="350">
        <v>2</v>
      </c>
      <c r="BQ21" s="350">
        <v>2</v>
      </c>
      <c r="BR21" s="350">
        <v>2</v>
      </c>
      <c r="BS21" s="350">
        <v>2</v>
      </c>
      <c r="BT21" s="350">
        <v>2</v>
      </c>
      <c r="BU21" s="350">
        <v>2</v>
      </c>
      <c r="BV21" s="350">
        <v>2</v>
      </c>
      <c r="BW21" s="350">
        <v>2</v>
      </c>
      <c r="BX21" s="350">
        <v>2</v>
      </c>
      <c r="BY21" s="350">
        <v>2</v>
      </c>
      <c r="BZ21" s="350">
        <v>2</v>
      </c>
      <c r="CA21" s="350">
        <v>2</v>
      </c>
      <c r="CB21" s="350">
        <v>2</v>
      </c>
      <c r="CC21" s="350">
        <v>2</v>
      </c>
      <c r="CD21" s="350">
        <v>2</v>
      </c>
      <c r="CE21" s="350">
        <v>2</v>
      </c>
      <c r="CF21" s="350">
        <v>2</v>
      </c>
      <c r="CG21" s="350">
        <v>2</v>
      </c>
      <c r="CH21" s="109"/>
      <c r="CI21" s="107"/>
      <c r="CJ21" s="103" t="str">
        <f t="shared" si="133"/>
        <v>Diver</v>
      </c>
      <c r="CK21" s="310">
        <v>30000</v>
      </c>
      <c r="CL21" s="110"/>
      <c r="CM21" s="111">
        <f t="shared" si="93"/>
        <v>0</v>
      </c>
      <c r="CN21" s="111">
        <f t="shared" si="94"/>
        <v>0</v>
      </c>
      <c r="CO21" s="111">
        <f t="shared" si="95"/>
        <v>0</v>
      </c>
      <c r="CP21" s="111">
        <f t="shared" si="96"/>
        <v>0</v>
      </c>
      <c r="CQ21" s="111">
        <f t="shared" si="97"/>
        <v>21105.000000000004</v>
      </c>
      <c r="CR21" s="111">
        <f t="shared" si="98"/>
        <v>21217.500000000004</v>
      </c>
      <c r="CS21" s="111">
        <f t="shared" si="99"/>
        <v>21330.000000000007</v>
      </c>
      <c r="CT21" s="111">
        <f t="shared" si="100"/>
        <v>21442.500000000007</v>
      </c>
      <c r="CU21" s="111">
        <f t="shared" si="101"/>
        <v>21555.000000000007</v>
      </c>
      <c r="CV21" s="111">
        <f t="shared" si="102"/>
        <v>21667.500000000007</v>
      </c>
      <c r="CW21" s="111">
        <f t="shared" si="103"/>
        <v>21780.000000000011</v>
      </c>
      <c r="CX21" s="111">
        <f t="shared" si="104"/>
        <v>21892.500000000011</v>
      </c>
      <c r="CY21" s="111">
        <f t="shared" si="105"/>
        <v>22005.000000000011</v>
      </c>
      <c r="CZ21" s="111">
        <f t="shared" si="106"/>
        <v>22117.500000000011</v>
      </c>
      <c r="DA21" s="111">
        <f t="shared" si="107"/>
        <v>22230.000000000015</v>
      </c>
      <c r="DB21" s="111">
        <f t="shared" si="108"/>
        <v>22342.500000000015</v>
      </c>
      <c r="DC21" s="111">
        <f t="shared" si="109"/>
        <v>22455.000000000015</v>
      </c>
      <c r="DD21" s="111">
        <f t="shared" si="110"/>
        <v>22567.500000000015</v>
      </c>
      <c r="DE21" s="111">
        <f t="shared" si="111"/>
        <v>22680.000000000018</v>
      </c>
      <c r="DF21" s="111">
        <f t="shared" si="112"/>
        <v>22792.500000000018</v>
      </c>
      <c r="DG21" s="111">
        <f t="shared" si="113"/>
        <v>22905.000000000018</v>
      </c>
      <c r="DH21" s="111">
        <f t="shared" si="114"/>
        <v>23017.500000000018</v>
      </c>
      <c r="DI21" s="111">
        <f t="shared" si="115"/>
        <v>23130.000000000022</v>
      </c>
      <c r="DJ21" s="111">
        <f t="shared" si="116"/>
        <v>23242.500000000022</v>
      </c>
      <c r="DK21" s="111">
        <f t="shared" si="117"/>
        <v>23355.000000000022</v>
      </c>
      <c r="DL21" s="111">
        <f t="shared" si="118"/>
        <v>23467.500000000022</v>
      </c>
      <c r="DM21" s="111">
        <f t="shared" si="119"/>
        <v>23580.000000000025</v>
      </c>
      <c r="DN21" s="111">
        <f t="shared" si="120"/>
        <v>23692.500000000025</v>
      </c>
      <c r="DO21" s="111">
        <f t="shared" si="121"/>
        <v>23805.000000000025</v>
      </c>
      <c r="DP21" s="111">
        <f t="shared" si="122"/>
        <v>23917.500000000025</v>
      </c>
      <c r="DQ21" s="111">
        <f t="shared" si="123"/>
        <v>24030.000000000029</v>
      </c>
      <c r="DR21" s="111">
        <f t="shared" si="124"/>
        <v>24142.500000000029</v>
      </c>
      <c r="DS21" s="111">
        <f t="shared" si="125"/>
        <v>24255.000000000029</v>
      </c>
      <c r="DT21" s="111">
        <f t="shared" si="126"/>
        <v>24367.500000000029</v>
      </c>
      <c r="DU21" s="111">
        <f t="shared" si="127"/>
        <v>24480.000000000033</v>
      </c>
      <c r="DV21" s="111">
        <f t="shared" si="128"/>
        <v>24592.500000000033</v>
      </c>
      <c r="DW21" s="111">
        <f t="shared" si="129"/>
        <v>24705.000000000033</v>
      </c>
      <c r="DX21" s="111">
        <f t="shared" si="130"/>
        <v>24817.500000000033</v>
      </c>
      <c r="DY21" s="111">
        <f t="shared" si="131"/>
        <v>24930.000000000036</v>
      </c>
      <c r="DZ21" s="111">
        <f t="shared" si="132"/>
        <v>25042.500000000036</v>
      </c>
      <c r="EA21" s="111">
        <f t="shared" si="134"/>
        <v>25155.000000000036</v>
      </c>
      <c r="EB21" s="111">
        <f t="shared" si="135"/>
        <v>25267.50000000004</v>
      </c>
      <c r="EC21" s="111">
        <f t="shared" si="136"/>
        <v>25380.00000000004</v>
      </c>
      <c r="ED21" s="111">
        <f t="shared" si="137"/>
        <v>25492.50000000004</v>
      </c>
      <c r="EE21" s="111">
        <f t="shared" si="138"/>
        <v>25605.00000000004</v>
      </c>
      <c r="EF21" s="111">
        <f t="shared" si="139"/>
        <v>25717.500000000044</v>
      </c>
      <c r="EG21" s="111">
        <f t="shared" si="140"/>
        <v>25830.000000000044</v>
      </c>
      <c r="EH21" s="111">
        <f t="shared" si="141"/>
        <v>25942.500000000044</v>
      </c>
      <c r="EI21" s="111">
        <f t="shared" si="142"/>
        <v>26055.000000000044</v>
      </c>
      <c r="EJ21" s="111">
        <f t="shared" si="143"/>
        <v>26167.500000000047</v>
      </c>
      <c r="EK21" s="111">
        <f t="shared" si="144"/>
        <v>26280.000000000047</v>
      </c>
      <c r="EL21" s="111">
        <f t="shared" si="145"/>
        <v>26392.500000000047</v>
      </c>
      <c r="EM21" s="111">
        <f t="shared" si="146"/>
        <v>26505.000000000047</v>
      </c>
      <c r="EN21" s="111">
        <f t="shared" si="147"/>
        <v>26617.500000000051</v>
      </c>
      <c r="EO21" s="111">
        <f t="shared" si="148"/>
        <v>26730.000000000051</v>
      </c>
      <c r="EP21" s="111">
        <f t="shared" si="149"/>
        <v>26842.500000000051</v>
      </c>
      <c r="EQ21" s="111">
        <f t="shared" si="150"/>
        <v>26955.000000000051</v>
      </c>
      <c r="ER21" s="111">
        <f t="shared" si="151"/>
        <v>27067.500000000055</v>
      </c>
      <c r="ES21" s="111">
        <f t="shared" si="152"/>
        <v>27180.000000000055</v>
      </c>
      <c r="ET21" s="111">
        <f t="shared" si="153"/>
        <v>27292.500000000055</v>
      </c>
      <c r="EU21" s="111">
        <f t="shared" si="154"/>
        <v>27405.000000000055</v>
      </c>
      <c r="EV21" s="111">
        <f t="shared" si="155"/>
        <v>27517.500000000058</v>
      </c>
      <c r="EW21" s="111">
        <f t="shared" si="156"/>
        <v>27630.000000000058</v>
      </c>
      <c r="EX21" s="111">
        <f t="shared" si="157"/>
        <v>27742.500000000058</v>
      </c>
      <c r="EY21" s="111">
        <f t="shared" si="158"/>
        <v>27855.000000000058</v>
      </c>
      <c r="EZ21" s="111">
        <f t="shared" si="159"/>
        <v>27967.500000000062</v>
      </c>
      <c r="FA21" s="111">
        <f t="shared" si="160"/>
        <v>28080.000000000062</v>
      </c>
      <c r="FB21" s="111">
        <f t="shared" si="161"/>
        <v>28192.500000000062</v>
      </c>
      <c r="FC21" s="111">
        <f t="shared" si="162"/>
        <v>28305.000000000062</v>
      </c>
      <c r="FD21" s="111">
        <f t="shared" si="163"/>
        <v>28417.500000000065</v>
      </c>
      <c r="FE21" s="111">
        <f t="shared" si="164"/>
        <v>28530.000000000065</v>
      </c>
      <c r="FF21" s="111">
        <f t="shared" si="165"/>
        <v>28642.500000000065</v>
      </c>
      <c r="FG21" s="111">
        <f t="shared" si="166"/>
        <v>28755.000000000065</v>
      </c>
      <c r="FH21" s="111">
        <f t="shared" si="167"/>
        <v>28867.500000000069</v>
      </c>
      <c r="FI21" s="111">
        <f t="shared" si="168"/>
        <v>28980.000000000069</v>
      </c>
      <c r="FJ21" s="111">
        <f t="shared" si="169"/>
        <v>29092.500000000069</v>
      </c>
      <c r="FK21" s="111">
        <f t="shared" si="170"/>
        <v>29205.000000000069</v>
      </c>
      <c r="FL21" s="111">
        <f t="shared" si="171"/>
        <v>29317.500000000073</v>
      </c>
      <c r="FM21" s="111">
        <f t="shared" si="172"/>
        <v>29430.000000000073</v>
      </c>
      <c r="FN21" s="111">
        <f t="shared" si="173"/>
        <v>29542.500000000073</v>
      </c>
      <c r="FO21" s="254"/>
      <c r="FP21" s="254"/>
      <c r="FQ21" s="254"/>
      <c r="FR21" s="254"/>
    </row>
    <row r="22" spans="1:174" s="8" customFormat="1" x14ac:dyDescent="0.15">
      <c r="B22" s="107"/>
      <c r="C22" s="103" t="s">
        <v>419</v>
      </c>
      <c r="D22" s="108" t="s">
        <v>45</v>
      </c>
      <c r="E22" s="108"/>
      <c r="F22" s="351">
        <v>0</v>
      </c>
      <c r="G22" s="351">
        <v>0</v>
      </c>
      <c r="H22" s="351">
        <v>0</v>
      </c>
      <c r="I22" s="351">
        <v>0</v>
      </c>
      <c r="J22" s="351">
        <v>1</v>
      </c>
      <c r="K22" s="351">
        <v>1</v>
      </c>
      <c r="L22" s="351">
        <v>1</v>
      </c>
      <c r="M22" s="351">
        <v>1</v>
      </c>
      <c r="N22" s="351">
        <v>1</v>
      </c>
      <c r="O22" s="351">
        <v>1</v>
      </c>
      <c r="P22" s="351">
        <v>1</v>
      </c>
      <c r="Q22" s="351">
        <v>1</v>
      </c>
      <c r="R22" s="351">
        <v>1</v>
      </c>
      <c r="S22" s="351">
        <v>1</v>
      </c>
      <c r="T22" s="351">
        <v>1</v>
      </c>
      <c r="U22" s="351">
        <v>1</v>
      </c>
      <c r="V22" s="351">
        <v>1</v>
      </c>
      <c r="W22" s="351">
        <v>1</v>
      </c>
      <c r="X22" s="351">
        <v>1</v>
      </c>
      <c r="Y22" s="351">
        <v>1</v>
      </c>
      <c r="Z22" s="351">
        <v>1</v>
      </c>
      <c r="AA22" s="351">
        <v>1</v>
      </c>
      <c r="AB22" s="351">
        <v>1</v>
      </c>
      <c r="AC22" s="351">
        <v>1</v>
      </c>
      <c r="AD22" s="351">
        <v>1</v>
      </c>
      <c r="AE22" s="351">
        <v>1</v>
      </c>
      <c r="AF22" s="351">
        <v>1</v>
      </c>
      <c r="AG22" s="351">
        <v>1</v>
      </c>
      <c r="AH22" s="351">
        <v>1</v>
      </c>
      <c r="AI22" s="351">
        <v>1</v>
      </c>
      <c r="AJ22" s="351">
        <v>1</v>
      </c>
      <c r="AK22" s="351">
        <v>1</v>
      </c>
      <c r="AL22" s="351">
        <v>1</v>
      </c>
      <c r="AM22" s="351">
        <v>1</v>
      </c>
      <c r="AN22" s="351">
        <v>1</v>
      </c>
      <c r="AO22" s="351">
        <v>1</v>
      </c>
      <c r="AP22" s="351">
        <v>1</v>
      </c>
      <c r="AQ22" s="351">
        <v>1</v>
      </c>
      <c r="AR22" s="351">
        <v>1</v>
      </c>
      <c r="AS22" s="351">
        <v>1</v>
      </c>
      <c r="AT22" s="351">
        <v>1</v>
      </c>
      <c r="AU22" s="351">
        <v>1</v>
      </c>
      <c r="AV22" s="351">
        <v>1</v>
      </c>
      <c r="AW22" s="351">
        <v>1</v>
      </c>
      <c r="AX22" s="351">
        <v>1</v>
      </c>
      <c r="AY22" s="351">
        <v>1</v>
      </c>
      <c r="AZ22" s="351">
        <v>1</v>
      </c>
      <c r="BA22" s="351">
        <v>1</v>
      </c>
      <c r="BB22" s="351">
        <v>1</v>
      </c>
      <c r="BC22" s="351">
        <v>1</v>
      </c>
      <c r="BD22" s="351">
        <v>1</v>
      </c>
      <c r="BE22" s="351">
        <v>1</v>
      </c>
      <c r="BF22" s="351">
        <v>1</v>
      </c>
      <c r="BG22" s="351">
        <v>1</v>
      </c>
      <c r="BH22" s="351">
        <v>1</v>
      </c>
      <c r="BI22" s="351">
        <v>1</v>
      </c>
      <c r="BJ22" s="351">
        <v>1</v>
      </c>
      <c r="BK22" s="351">
        <v>1</v>
      </c>
      <c r="BL22" s="351">
        <v>1</v>
      </c>
      <c r="BM22" s="351">
        <v>1</v>
      </c>
      <c r="BN22" s="351">
        <v>1</v>
      </c>
      <c r="BO22" s="351">
        <v>1</v>
      </c>
      <c r="BP22" s="351">
        <v>1</v>
      </c>
      <c r="BQ22" s="351">
        <v>1</v>
      </c>
      <c r="BR22" s="351">
        <v>1</v>
      </c>
      <c r="BS22" s="351">
        <v>1</v>
      </c>
      <c r="BT22" s="351">
        <v>1</v>
      </c>
      <c r="BU22" s="351">
        <v>1</v>
      </c>
      <c r="BV22" s="351">
        <v>1</v>
      </c>
      <c r="BW22" s="351">
        <v>1</v>
      </c>
      <c r="BX22" s="351">
        <v>1</v>
      </c>
      <c r="BY22" s="351">
        <v>1</v>
      </c>
      <c r="BZ22" s="351">
        <v>1</v>
      </c>
      <c r="CA22" s="351">
        <v>1</v>
      </c>
      <c r="CB22" s="351">
        <v>1</v>
      </c>
      <c r="CC22" s="351">
        <v>1</v>
      </c>
      <c r="CD22" s="351">
        <v>1</v>
      </c>
      <c r="CE22" s="351">
        <v>1</v>
      </c>
      <c r="CF22" s="351">
        <v>1</v>
      </c>
      <c r="CG22" s="351">
        <v>1</v>
      </c>
      <c r="CH22" s="109"/>
      <c r="CI22" s="107"/>
      <c r="CJ22" s="103" t="str">
        <f t="shared" si="133"/>
        <v>Steward</v>
      </c>
      <c r="CK22" s="310">
        <v>30000</v>
      </c>
      <c r="CL22" s="110"/>
      <c r="CM22" s="111">
        <f t="shared" si="93"/>
        <v>0</v>
      </c>
      <c r="CN22" s="111">
        <f t="shared" si="94"/>
        <v>0</v>
      </c>
      <c r="CO22" s="111">
        <f t="shared" si="95"/>
        <v>0</v>
      </c>
      <c r="CP22" s="111">
        <f t="shared" si="96"/>
        <v>0</v>
      </c>
      <c r="CQ22" s="111">
        <f t="shared" si="97"/>
        <v>10552.500000000002</v>
      </c>
      <c r="CR22" s="111">
        <f t="shared" si="98"/>
        <v>10608.750000000002</v>
      </c>
      <c r="CS22" s="111">
        <f t="shared" si="99"/>
        <v>10665.000000000004</v>
      </c>
      <c r="CT22" s="111">
        <f t="shared" si="100"/>
        <v>10721.250000000004</v>
      </c>
      <c r="CU22" s="111">
        <f t="shared" si="101"/>
        <v>10777.500000000004</v>
      </c>
      <c r="CV22" s="111">
        <f t="shared" si="102"/>
        <v>10833.750000000004</v>
      </c>
      <c r="CW22" s="111">
        <f t="shared" si="103"/>
        <v>10890.000000000005</v>
      </c>
      <c r="CX22" s="111">
        <f t="shared" si="104"/>
        <v>10946.250000000005</v>
      </c>
      <c r="CY22" s="111">
        <f t="shared" si="105"/>
        <v>11002.500000000005</v>
      </c>
      <c r="CZ22" s="111">
        <f t="shared" si="106"/>
        <v>11058.750000000005</v>
      </c>
      <c r="DA22" s="111">
        <f t="shared" si="107"/>
        <v>11115.000000000007</v>
      </c>
      <c r="DB22" s="111">
        <f t="shared" si="108"/>
        <v>11171.250000000007</v>
      </c>
      <c r="DC22" s="111">
        <f t="shared" si="109"/>
        <v>11227.500000000007</v>
      </c>
      <c r="DD22" s="111">
        <f t="shared" si="110"/>
        <v>11283.750000000007</v>
      </c>
      <c r="DE22" s="111">
        <f t="shared" si="111"/>
        <v>11340.000000000009</v>
      </c>
      <c r="DF22" s="111">
        <f t="shared" si="112"/>
        <v>11396.250000000009</v>
      </c>
      <c r="DG22" s="111">
        <f t="shared" si="113"/>
        <v>11452.500000000009</v>
      </c>
      <c r="DH22" s="111">
        <f t="shared" si="114"/>
        <v>11508.750000000009</v>
      </c>
      <c r="DI22" s="111">
        <f t="shared" si="115"/>
        <v>11565.000000000011</v>
      </c>
      <c r="DJ22" s="111">
        <f t="shared" si="116"/>
        <v>11621.250000000011</v>
      </c>
      <c r="DK22" s="111">
        <f t="shared" si="117"/>
        <v>11677.500000000011</v>
      </c>
      <c r="DL22" s="111">
        <f t="shared" si="118"/>
        <v>11733.750000000011</v>
      </c>
      <c r="DM22" s="111">
        <f t="shared" si="119"/>
        <v>11790.000000000013</v>
      </c>
      <c r="DN22" s="111">
        <f t="shared" si="120"/>
        <v>11846.250000000013</v>
      </c>
      <c r="DO22" s="111">
        <f t="shared" si="121"/>
        <v>11902.500000000013</v>
      </c>
      <c r="DP22" s="111">
        <f t="shared" si="122"/>
        <v>11958.750000000013</v>
      </c>
      <c r="DQ22" s="111">
        <f t="shared" si="123"/>
        <v>12015.000000000015</v>
      </c>
      <c r="DR22" s="111">
        <f t="shared" si="124"/>
        <v>12071.250000000015</v>
      </c>
      <c r="DS22" s="111">
        <f t="shared" si="125"/>
        <v>12127.500000000015</v>
      </c>
      <c r="DT22" s="111">
        <f t="shared" si="126"/>
        <v>12183.750000000015</v>
      </c>
      <c r="DU22" s="111">
        <f t="shared" si="127"/>
        <v>12240.000000000016</v>
      </c>
      <c r="DV22" s="111">
        <f t="shared" si="128"/>
        <v>12296.250000000016</v>
      </c>
      <c r="DW22" s="111">
        <f t="shared" si="129"/>
        <v>12352.500000000016</v>
      </c>
      <c r="DX22" s="111">
        <f t="shared" si="130"/>
        <v>12408.750000000016</v>
      </c>
      <c r="DY22" s="111">
        <f t="shared" si="131"/>
        <v>12465.000000000018</v>
      </c>
      <c r="DZ22" s="111">
        <f t="shared" si="132"/>
        <v>12521.250000000018</v>
      </c>
      <c r="EA22" s="111">
        <f t="shared" si="134"/>
        <v>12577.500000000018</v>
      </c>
      <c r="EB22" s="111">
        <f t="shared" si="135"/>
        <v>12633.75000000002</v>
      </c>
      <c r="EC22" s="111">
        <f t="shared" si="136"/>
        <v>12690.00000000002</v>
      </c>
      <c r="ED22" s="111">
        <f t="shared" si="137"/>
        <v>12746.25000000002</v>
      </c>
      <c r="EE22" s="111">
        <f t="shared" si="138"/>
        <v>12802.50000000002</v>
      </c>
      <c r="EF22" s="111">
        <f t="shared" si="139"/>
        <v>12858.750000000022</v>
      </c>
      <c r="EG22" s="111">
        <f t="shared" si="140"/>
        <v>12915.000000000022</v>
      </c>
      <c r="EH22" s="111">
        <f t="shared" si="141"/>
        <v>12971.250000000022</v>
      </c>
      <c r="EI22" s="111">
        <f t="shared" si="142"/>
        <v>13027.500000000022</v>
      </c>
      <c r="EJ22" s="111">
        <f t="shared" si="143"/>
        <v>13083.750000000024</v>
      </c>
      <c r="EK22" s="111">
        <f t="shared" si="144"/>
        <v>13140.000000000024</v>
      </c>
      <c r="EL22" s="111">
        <f t="shared" si="145"/>
        <v>13196.250000000024</v>
      </c>
      <c r="EM22" s="111">
        <f t="shared" si="146"/>
        <v>13252.500000000024</v>
      </c>
      <c r="EN22" s="111">
        <f t="shared" si="147"/>
        <v>13308.750000000025</v>
      </c>
      <c r="EO22" s="111">
        <f t="shared" si="148"/>
        <v>13365.000000000025</v>
      </c>
      <c r="EP22" s="111">
        <f t="shared" si="149"/>
        <v>13421.250000000025</v>
      </c>
      <c r="EQ22" s="111">
        <f t="shared" si="150"/>
        <v>13477.500000000025</v>
      </c>
      <c r="ER22" s="111">
        <f t="shared" si="151"/>
        <v>13533.750000000027</v>
      </c>
      <c r="ES22" s="111">
        <f t="shared" si="152"/>
        <v>13590.000000000027</v>
      </c>
      <c r="ET22" s="111">
        <f t="shared" si="153"/>
        <v>13646.250000000027</v>
      </c>
      <c r="EU22" s="111">
        <f t="shared" si="154"/>
        <v>13702.500000000027</v>
      </c>
      <c r="EV22" s="111">
        <f t="shared" si="155"/>
        <v>13758.750000000029</v>
      </c>
      <c r="EW22" s="111">
        <f t="shared" si="156"/>
        <v>13815.000000000029</v>
      </c>
      <c r="EX22" s="111">
        <f t="shared" si="157"/>
        <v>13871.250000000029</v>
      </c>
      <c r="EY22" s="111">
        <f t="shared" si="158"/>
        <v>13927.500000000029</v>
      </c>
      <c r="EZ22" s="111">
        <f t="shared" si="159"/>
        <v>13983.750000000031</v>
      </c>
      <c r="FA22" s="111">
        <f t="shared" si="160"/>
        <v>14040.000000000031</v>
      </c>
      <c r="FB22" s="111">
        <f t="shared" si="161"/>
        <v>14096.250000000031</v>
      </c>
      <c r="FC22" s="111">
        <f t="shared" si="162"/>
        <v>14152.500000000031</v>
      </c>
      <c r="FD22" s="111">
        <f t="shared" si="163"/>
        <v>14208.750000000033</v>
      </c>
      <c r="FE22" s="111">
        <f t="shared" si="164"/>
        <v>14265.000000000033</v>
      </c>
      <c r="FF22" s="111">
        <f t="shared" si="165"/>
        <v>14321.250000000033</v>
      </c>
      <c r="FG22" s="111">
        <f t="shared" si="166"/>
        <v>14377.500000000033</v>
      </c>
      <c r="FH22" s="111">
        <f t="shared" si="167"/>
        <v>14433.750000000035</v>
      </c>
      <c r="FI22" s="111">
        <f t="shared" si="168"/>
        <v>14490.000000000035</v>
      </c>
      <c r="FJ22" s="111">
        <f t="shared" si="169"/>
        <v>14546.250000000035</v>
      </c>
      <c r="FK22" s="111">
        <f t="shared" si="170"/>
        <v>14602.500000000035</v>
      </c>
      <c r="FL22" s="111">
        <f t="shared" si="171"/>
        <v>14658.750000000036</v>
      </c>
      <c r="FM22" s="111">
        <f t="shared" si="172"/>
        <v>14715.000000000036</v>
      </c>
      <c r="FN22" s="111">
        <f t="shared" si="173"/>
        <v>14771.250000000036</v>
      </c>
      <c r="FO22" s="254"/>
      <c r="FP22" s="254"/>
      <c r="FQ22" s="254"/>
      <c r="FR22" s="254"/>
    </row>
    <row r="23" spans="1:174" s="3" customFormat="1" x14ac:dyDescent="0.15">
      <c r="B23" s="107"/>
      <c r="C23" s="112" t="s">
        <v>32</v>
      </c>
      <c r="D23" s="112"/>
      <c r="E23" s="112"/>
      <c r="F23" s="113">
        <f t="shared" ref="F23:U23" si="174">SUM(F16:F22)</f>
        <v>0</v>
      </c>
      <c r="G23" s="113">
        <f t="shared" si="174"/>
        <v>0</v>
      </c>
      <c r="H23" s="113">
        <f t="shared" si="174"/>
        <v>0</v>
      </c>
      <c r="I23" s="113">
        <f t="shared" si="174"/>
        <v>0</v>
      </c>
      <c r="J23" s="113">
        <f t="shared" si="174"/>
        <v>8</v>
      </c>
      <c r="K23" s="113">
        <f t="shared" si="174"/>
        <v>8</v>
      </c>
      <c r="L23" s="113">
        <f t="shared" si="174"/>
        <v>8</v>
      </c>
      <c r="M23" s="113">
        <f t="shared" si="174"/>
        <v>8</v>
      </c>
      <c r="N23" s="113">
        <f t="shared" si="174"/>
        <v>8</v>
      </c>
      <c r="O23" s="113">
        <f t="shared" si="174"/>
        <v>8</v>
      </c>
      <c r="P23" s="113">
        <f t="shared" si="174"/>
        <v>8</v>
      </c>
      <c r="Q23" s="113">
        <f t="shared" si="174"/>
        <v>8</v>
      </c>
      <c r="R23" s="113">
        <f t="shared" si="174"/>
        <v>8</v>
      </c>
      <c r="S23" s="113">
        <f t="shared" si="174"/>
        <v>8</v>
      </c>
      <c r="T23" s="113">
        <f t="shared" si="174"/>
        <v>8</v>
      </c>
      <c r="U23" s="113">
        <f t="shared" si="174"/>
        <v>8</v>
      </c>
      <c r="V23" s="113">
        <f t="shared" ref="V23:CG23" si="175">SUM(V16:V22)</f>
        <v>8</v>
      </c>
      <c r="W23" s="113">
        <f t="shared" si="175"/>
        <v>8</v>
      </c>
      <c r="X23" s="113">
        <f t="shared" si="175"/>
        <v>8</v>
      </c>
      <c r="Y23" s="113">
        <f t="shared" si="175"/>
        <v>8</v>
      </c>
      <c r="Z23" s="113">
        <f t="shared" si="175"/>
        <v>8</v>
      </c>
      <c r="AA23" s="113">
        <f t="shared" si="175"/>
        <v>8</v>
      </c>
      <c r="AB23" s="113">
        <f t="shared" si="175"/>
        <v>8</v>
      </c>
      <c r="AC23" s="113">
        <f t="shared" si="175"/>
        <v>8</v>
      </c>
      <c r="AD23" s="113">
        <f t="shared" si="175"/>
        <v>8</v>
      </c>
      <c r="AE23" s="113">
        <f t="shared" si="175"/>
        <v>8</v>
      </c>
      <c r="AF23" s="113">
        <f t="shared" si="175"/>
        <v>8</v>
      </c>
      <c r="AG23" s="113">
        <f t="shared" si="175"/>
        <v>8</v>
      </c>
      <c r="AH23" s="113">
        <f t="shared" si="175"/>
        <v>8</v>
      </c>
      <c r="AI23" s="113">
        <f t="shared" si="175"/>
        <v>8</v>
      </c>
      <c r="AJ23" s="113">
        <f t="shared" si="175"/>
        <v>8</v>
      </c>
      <c r="AK23" s="113">
        <f t="shared" si="175"/>
        <v>8</v>
      </c>
      <c r="AL23" s="113">
        <f t="shared" si="175"/>
        <v>8</v>
      </c>
      <c r="AM23" s="113">
        <f t="shared" si="175"/>
        <v>8</v>
      </c>
      <c r="AN23" s="113">
        <f t="shared" si="175"/>
        <v>8</v>
      </c>
      <c r="AO23" s="113">
        <f t="shared" si="175"/>
        <v>8</v>
      </c>
      <c r="AP23" s="113">
        <f t="shared" si="175"/>
        <v>8</v>
      </c>
      <c r="AQ23" s="113">
        <f t="shared" si="175"/>
        <v>8</v>
      </c>
      <c r="AR23" s="113">
        <f t="shared" si="175"/>
        <v>8</v>
      </c>
      <c r="AS23" s="113">
        <f t="shared" si="175"/>
        <v>8</v>
      </c>
      <c r="AT23" s="113">
        <f t="shared" si="175"/>
        <v>8</v>
      </c>
      <c r="AU23" s="113">
        <f t="shared" si="175"/>
        <v>8</v>
      </c>
      <c r="AV23" s="113">
        <f t="shared" si="175"/>
        <v>8</v>
      </c>
      <c r="AW23" s="113">
        <f t="shared" si="175"/>
        <v>8</v>
      </c>
      <c r="AX23" s="113">
        <f t="shared" si="175"/>
        <v>8</v>
      </c>
      <c r="AY23" s="113">
        <f t="shared" si="175"/>
        <v>8</v>
      </c>
      <c r="AZ23" s="113">
        <f t="shared" si="175"/>
        <v>8</v>
      </c>
      <c r="BA23" s="113">
        <f t="shared" si="175"/>
        <v>8</v>
      </c>
      <c r="BB23" s="113">
        <f t="shared" si="175"/>
        <v>8</v>
      </c>
      <c r="BC23" s="113">
        <f t="shared" si="175"/>
        <v>8</v>
      </c>
      <c r="BD23" s="113">
        <f t="shared" si="175"/>
        <v>8</v>
      </c>
      <c r="BE23" s="113">
        <f t="shared" si="175"/>
        <v>8</v>
      </c>
      <c r="BF23" s="113">
        <f t="shared" si="175"/>
        <v>8</v>
      </c>
      <c r="BG23" s="113">
        <f t="shared" si="175"/>
        <v>8</v>
      </c>
      <c r="BH23" s="113">
        <f t="shared" si="175"/>
        <v>8</v>
      </c>
      <c r="BI23" s="113">
        <f t="shared" si="175"/>
        <v>8</v>
      </c>
      <c r="BJ23" s="113">
        <f t="shared" si="175"/>
        <v>8</v>
      </c>
      <c r="BK23" s="113">
        <f t="shared" si="175"/>
        <v>8</v>
      </c>
      <c r="BL23" s="113">
        <f t="shared" si="175"/>
        <v>8</v>
      </c>
      <c r="BM23" s="113">
        <f t="shared" si="175"/>
        <v>8</v>
      </c>
      <c r="BN23" s="113">
        <f t="shared" si="175"/>
        <v>8</v>
      </c>
      <c r="BO23" s="113">
        <f t="shared" si="175"/>
        <v>8</v>
      </c>
      <c r="BP23" s="113">
        <f t="shared" si="175"/>
        <v>8</v>
      </c>
      <c r="BQ23" s="113">
        <f t="shared" si="175"/>
        <v>8</v>
      </c>
      <c r="BR23" s="113">
        <f t="shared" si="175"/>
        <v>8</v>
      </c>
      <c r="BS23" s="113">
        <f t="shared" si="175"/>
        <v>8</v>
      </c>
      <c r="BT23" s="113">
        <f t="shared" si="175"/>
        <v>8</v>
      </c>
      <c r="BU23" s="113">
        <f t="shared" si="175"/>
        <v>8</v>
      </c>
      <c r="BV23" s="113">
        <f t="shared" si="175"/>
        <v>8</v>
      </c>
      <c r="BW23" s="113">
        <f t="shared" si="175"/>
        <v>8</v>
      </c>
      <c r="BX23" s="113">
        <f t="shared" si="175"/>
        <v>8</v>
      </c>
      <c r="BY23" s="113">
        <f t="shared" si="175"/>
        <v>8</v>
      </c>
      <c r="BZ23" s="113">
        <f t="shared" si="175"/>
        <v>8</v>
      </c>
      <c r="CA23" s="113">
        <f t="shared" si="175"/>
        <v>8</v>
      </c>
      <c r="CB23" s="113">
        <f t="shared" si="175"/>
        <v>8</v>
      </c>
      <c r="CC23" s="113">
        <f t="shared" si="175"/>
        <v>8</v>
      </c>
      <c r="CD23" s="113">
        <f t="shared" si="175"/>
        <v>8</v>
      </c>
      <c r="CE23" s="113">
        <f t="shared" si="175"/>
        <v>8</v>
      </c>
      <c r="CF23" s="113">
        <f t="shared" si="175"/>
        <v>8</v>
      </c>
      <c r="CG23" s="113">
        <f t="shared" si="175"/>
        <v>8</v>
      </c>
      <c r="CH23" s="107"/>
      <c r="CI23" s="107"/>
      <c r="CJ23" s="112" t="s">
        <v>32</v>
      </c>
      <c r="CK23" s="311"/>
      <c r="CL23" s="114" t="s">
        <v>155</v>
      </c>
      <c r="CM23" s="115">
        <f>SUM(CM16:CM22)</f>
        <v>0</v>
      </c>
      <c r="CN23" s="115">
        <f t="shared" ref="CN23:DF23" si="176">SUM(CN16:CN22)</f>
        <v>0</v>
      </c>
      <c r="CO23" s="115">
        <f t="shared" si="176"/>
        <v>0</v>
      </c>
      <c r="CP23" s="115">
        <f t="shared" si="176"/>
        <v>0</v>
      </c>
      <c r="CQ23" s="115">
        <f t="shared" si="176"/>
        <v>165322.50000000003</v>
      </c>
      <c r="CR23" s="115">
        <f t="shared" si="176"/>
        <v>166203.75000000003</v>
      </c>
      <c r="CS23" s="115">
        <f t="shared" si="176"/>
        <v>167085.00000000003</v>
      </c>
      <c r="CT23" s="115">
        <f t="shared" si="176"/>
        <v>167966.25000000003</v>
      </c>
      <c r="CU23" s="115">
        <f t="shared" si="176"/>
        <v>168847.50000000006</v>
      </c>
      <c r="CV23" s="115">
        <f t="shared" si="176"/>
        <v>169728.75000000006</v>
      </c>
      <c r="CW23" s="115">
        <f t="shared" si="176"/>
        <v>170610.00000000006</v>
      </c>
      <c r="CX23" s="115">
        <f t="shared" si="176"/>
        <v>171491.25000000006</v>
      </c>
      <c r="CY23" s="115">
        <f t="shared" si="176"/>
        <v>172372.50000000006</v>
      </c>
      <c r="CZ23" s="115">
        <f t="shared" si="176"/>
        <v>173253.75000000009</v>
      </c>
      <c r="DA23" s="115">
        <f t="shared" si="176"/>
        <v>174135.00000000012</v>
      </c>
      <c r="DB23" s="115">
        <f t="shared" si="176"/>
        <v>175016.25000000012</v>
      </c>
      <c r="DC23" s="115">
        <f t="shared" si="176"/>
        <v>175897.50000000012</v>
      </c>
      <c r="DD23" s="115">
        <f t="shared" si="176"/>
        <v>176778.75000000012</v>
      </c>
      <c r="DE23" s="115">
        <f t="shared" si="176"/>
        <v>177660.00000000015</v>
      </c>
      <c r="DF23" s="115">
        <f t="shared" si="176"/>
        <v>178541.25000000015</v>
      </c>
      <c r="DG23" s="115">
        <f>SUM(DG16:DG22)</f>
        <v>179422.50000000015</v>
      </c>
      <c r="DH23" s="115">
        <f t="shared" ref="DH23:ET23" si="177">SUM(DH16:DH22)</f>
        <v>180303.75000000015</v>
      </c>
      <c r="DI23" s="115">
        <f t="shared" si="177"/>
        <v>181185.00000000015</v>
      </c>
      <c r="DJ23" s="115">
        <f t="shared" si="177"/>
        <v>182066.25000000015</v>
      </c>
      <c r="DK23" s="115">
        <f t="shared" si="177"/>
        <v>182947.5000000002</v>
      </c>
      <c r="DL23" s="115">
        <f t="shared" si="177"/>
        <v>183828.7500000002</v>
      </c>
      <c r="DM23" s="115">
        <f t="shared" si="177"/>
        <v>184710.0000000002</v>
      </c>
      <c r="DN23" s="115">
        <f t="shared" si="177"/>
        <v>185591.2500000002</v>
      </c>
      <c r="DO23" s="115">
        <f t="shared" si="177"/>
        <v>186472.5000000002</v>
      </c>
      <c r="DP23" s="115">
        <f t="shared" si="177"/>
        <v>187353.7500000002</v>
      </c>
      <c r="DQ23" s="115">
        <f t="shared" si="177"/>
        <v>188235.00000000023</v>
      </c>
      <c r="DR23" s="115">
        <f t="shared" si="177"/>
        <v>189116.25000000023</v>
      </c>
      <c r="DS23" s="115">
        <f t="shared" si="177"/>
        <v>189997.50000000023</v>
      </c>
      <c r="DT23" s="115">
        <f t="shared" si="177"/>
        <v>190878.75000000023</v>
      </c>
      <c r="DU23" s="115">
        <f t="shared" si="177"/>
        <v>191760.00000000026</v>
      </c>
      <c r="DV23" s="115">
        <f t="shared" si="177"/>
        <v>192641.25000000026</v>
      </c>
      <c r="DW23" s="115">
        <f t="shared" si="177"/>
        <v>193522.50000000026</v>
      </c>
      <c r="DX23" s="115">
        <f t="shared" si="177"/>
        <v>194403.75000000026</v>
      </c>
      <c r="DY23" s="115">
        <f t="shared" si="177"/>
        <v>195285.00000000026</v>
      </c>
      <c r="DZ23" s="115">
        <f t="shared" si="177"/>
        <v>196166.25000000029</v>
      </c>
      <c r="EA23" s="115">
        <f t="shared" si="177"/>
        <v>197047.50000000032</v>
      </c>
      <c r="EB23" s="115">
        <f t="shared" si="177"/>
        <v>197928.75000000032</v>
      </c>
      <c r="EC23" s="115">
        <f t="shared" si="177"/>
        <v>198810.00000000032</v>
      </c>
      <c r="ED23" s="115">
        <f t="shared" si="177"/>
        <v>199691.25000000032</v>
      </c>
      <c r="EE23" s="115">
        <f t="shared" si="177"/>
        <v>200572.50000000032</v>
      </c>
      <c r="EF23" s="115">
        <f t="shared" si="177"/>
        <v>201453.75000000032</v>
      </c>
      <c r="EG23" s="115">
        <f t="shared" si="177"/>
        <v>202335.00000000032</v>
      </c>
      <c r="EH23" s="115">
        <f t="shared" si="177"/>
        <v>203216.25000000038</v>
      </c>
      <c r="EI23" s="115">
        <f t="shared" si="177"/>
        <v>204097.50000000038</v>
      </c>
      <c r="EJ23" s="115">
        <f t="shared" si="177"/>
        <v>204978.75000000038</v>
      </c>
      <c r="EK23" s="115">
        <f t="shared" si="177"/>
        <v>205860.00000000038</v>
      </c>
      <c r="EL23" s="115">
        <f t="shared" si="177"/>
        <v>206741.25000000038</v>
      </c>
      <c r="EM23" s="115">
        <f t="shared" si="177"/>
        <v>207622.50000000038</v>
      </c>
      <c r="EN23" s="115">
        <f t="shared" si="177"/>
        <v>208503.75000000038</v>
      </c>
      <c r="EO23" s="115">
        <f t="shared" si="177"/>
        <v>209385.00000000041</v>
      </c>
      <c r="EP23" s="115">
        <f t="shared" si="177"/>
        <v>210266.25000000041</v>
      </c>
      <c r="EQ23" s="115">
        <f t="shared" si="177"/>
        <v>211147.50000000041</v>
      </c>
      <c r="ER23" s="115">
        <f t="shared" si="177"/>
        <v>212028.75000000041</v>
      </c>
      <c r="ES23" s="115">
        <f t="shared" si="177"/>
        <v>212910.00000000041</v>
      </c>
      <c r="ET23" s="115">
        <f t="shared" si="177"/>
        <v>213791.25000000044</v>
      </c>
      <c r="EU23" s="115">
        <f>SUM(EU16:EU22)</f>
        <v>214672.50000000047</v>
      </c>
      <c r="EV23" s="115">
        <f t="shared" ref="EV23:FN23" si="178">SUM(EV16:EV22)</f>
        <v>215553.75000000047</v>
      </c>
      <c r="EW23" s="115">
        <f t="shared" si="178"/>
        <v>216435.00000000047</v>
      </c>
      <c r="EX23" s="115">
        <f t="shared" si="178"/>
        <v>217316.25000000047</v>
      </c>
      <c r="EY23" s="115">
        <f t="shared" si="178"/>
        <v>218197.50000000047</v>
      </c>
      <c r="EZ23" s="115">
        <f t="shared" si="178"/>
        <v>219078.75000000047</v>
      </c>
      <c r="FA23" s="115">
        <f t="shared" si="178"/>
        <v>219960.00000000049</v>
      </c>
      <c r="FB23" s="115">
        <f t="shared" si="178"/>
        <v>220841.25000000049</v>
      </c>
      <c r="FC23" s="115">
        <f t="shared" si="178"/>
        <v>221722.50000000049</v>
      </c>
      <c r="FD23" s="115">
        <f t="shared" si="178"/>
        <v>222603.75000000049</v>
      </c>
      <c r="FE23" s="115">
        <f t="shared" si="178"/>
        <v>223485.00000000049</v>
      </c>
      <c r="FF23" s="115">
        <f t="shared" si="178"/>
        <v>224366.25000000049</v>
      </c>
      <c r="FG23" s="115">
        <f t="shared" si="178"/>
        <v>225247.50000000049</v>
      </c>
      <c r="FH23" s="115">
        <f t="shared" si="178"/>
        <v>226128.75000000055</v>
      </c>
      <c r="FI23" s="115">
        <f t="shared" si="178"/>
        <v>227010.00000000055</v>
      </c>
      <c r="FJ23" s="115">
        <f t="shared" si="178"/>
        <v>227891.25000000055</v>
      </c>
      <c r="FK23" s="115">
        <f t="shared" si="178"/>
        <v>228772.50000000055</v>
      </c>
      <c r="FL23" s="115">
        <f t="shared" si="178"/>
        <v>229653.75000000055</v>
      </c>
      <c r="FM23" s="115">
        <f t="shared" si="178"/>
        <v>230535.00000000055</v>
      </c>
      <c r="FN23" s="115">
        <f t="shared" si="178"/>
        <v>231416.25000000055</v>
      </c>
      <c r="FO23" s="77"/>
      <c r="FP23" s="77"/>
      <c r="FQ23" s="77"/>
      <c r="FR23" s="77"/>
    </row>
    <row r="24" spans="1:174" x14ac:dyDescent="0.15">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I24" s="3"/>
      <c r="CJ24" s="6"/>
      <c r="CK24" s="312"/>
    </row>
    <row r="25" spans="1:174" x14ac:dyDescent="0.15">
      <c r="A25" s="448" t="s">
        <v>442</v>
      </c>
      <c r="B25" s="448"/>
      <c r="C25" s="448"/>
      <c r="D25" s="365"/>
      <c r="E25" s="393"/>
      <c r="F25" s="394"/>
      <c r="G25" s="394"/>
      <c r="H25" s="394"/>
      <c r="I25" s="394"/>
      <c r="J25" s="394"/>
      <c r="K25" s="394"/>
      <c r="L25" s="394"/>
      <c r="M25" s="394"/>
      <c r="N25" s="394"/>
      <c r="O25" s="394"/>
      <c r="P25" s="394"/>
      <c r="Q25" s="394"/>
      <c r="R25" s="394"/>
      <c r="S25" s="395"/>
      <c r="T25" s="395"/>
      <c r="U25" s="395"/>
      <c r="V25" s="395"/>
      <c r="W25" s="395"/>
      <c r="X25" s="395"/>
      <c r="Y25" s="395"/>
      <c r="Z25" s="395"/>
      <c r="AA25" s="395"/>
      <c r="AB25" s="395"/>
      <c r="AC25" s="395"/>
      <c r="AD25" s="395"/>
      <c r="AE25" s="395"/>
      <c r="AF25" s="394"/>
      <c r="AG25" s="394"/>
      <c r="AH25" s="394"/>
      <c r="AI25" s="394"/>
      <c r="AJ25" s="394"/>
      <c r="AK25" s="394"/>
      <c r="AL25" s="394"/>
      <c r="AM25" s="395"/>
      <c r="AN25" s="395"/>
      <c r="AO25" s="395"/>
      <c r="AP25" s="395"/>
      <c r="AQ25" s="395"/>
      <c r="AR25" s="395"/>
      <c r="AS25" s="395"/>
      <c r="AT25" s="394"/>
      <c r="AU25" s="394"/>
      <c r="AV25" s="394"/>
      <c r="AW25" s="394"/>
      <c r="AX25" s="394"/>
      <c r="AY25" s="394"/>
      <c r="AZ25" s="394"/>
      <c r="BA25" s="394"/>
      <c r="BB25" s="394"/>
      <c r="BC25" s="394"/>
      <c r="BD25" s="394"/>
      <c r="BE25" s="394"/>
      <c r="BF25" s="394"/>
      <c r="BG25" s="395"/>
      <c r="BH25" s="395"/>
      <c r="BI25" s="395"/>
      <c r="BJ25" s="395"/>
      <c r="BK25" s="395"/>
      <c r="BL25" s="395"/>
      <c r="BM25" s="395"/>
      <c r="BN25" s="395"/>
      <c r="BO25" s="395"/>
      <c r="BP25" s="395"/>
      <c r="BQ25" s="395"/>
      <c r="BR25" s="395"/>
      <c r="BS25" s="395"/>
      <c r="BT25" s="394"/>
      <c r="BU25" s="394"/>
      <c r="BV25" s="394"/>
      <c r="BW25" s="394"/>
      <c r="BX25" s="394"/>
      <c r="BY25" s="394"/>
      <c r="BZ25" s="394"/>
      <c r="CA25" s="395"/>
      <c r="CB25" s="395"/>
      <c r="CC25" s="395"/>
      <c r="CD25" s="395"/>
      <c r="CE25" s="395"/>
      <c r="CF25" s="395"/>
      <c r="CG25" s="395"/>
      <c r="CH25" s="396"/>
      <c r="CI25" s="397" t="s">
        <v>30</v>
      </c>
      <c r="CJ25" s="393"/>
      <c r="CK25" s="398"/>
      <c r="CL25" s="395"/>
      <c r="CM25" s="395"/>
      <c r="CN25" s="395"/>
      <c r="CO25" s="395"/>
      <c r="CP25" s="395"/>
      <c r="CQ25" s="395"/>
      <c r="CR25" s="395"/>
      <c r="CS25" s="395"/>
      <c r="CT25" s="395"/>
      <c r="CU25" s="395"/>
      <c r="CV25" s="395"/>
      <c r="CW25" s="395"/>
      <c r="CX25" s="395"/>
      <c r="CY25" s="395"/>
      <c r="CZ25" s="395"/>
      <c r="DA25" s="395"/>
      <c r="DB25" s="395"/>
      <c r="DC25" s="395"/>
      <c r="DD25" s="395"/>
      <c r="DE25" s="395"/>
      <c r="DF25" s="395"/>
      <c r="DG25" s="395"/>
      <c r="DH25" s="395"/>
      <c r="DI25" s="395"/>
      <c r="DJ25" s="395"/>
      <c r="DK25" s="395"/>
      <c r="DL25" s="395"/>
      <c r="DM25" s="395"/>
      <c r="DN25" s="395"/>
      <c r="DO25" s="395"/>
      <c r="DP25" s="395"/>
      <c r="DQ25" s="395"/>
      <c r="DR25" s="395"/>
      <c r="DS25" s="395"/>
      <c r="DT25" s="395"/>
      <c r="DU25" s="395"/>
      <c r="DV25" s="395"/>
      <c r="DW25" s="395"/>
      <c r="DX25" s="395"/>
      <c r="DY25" s="395"/>
      <c r="DZ25" s="395"/>
      <c r="EA25" s="395"/>
      <c r="EB25" s="395"/>
      <c r="EC25" s="395"/>
      <c r="ED25" s="395"/>
      <c r="EE25" s="395"/>
      <c r="EF25" s="395"/>
      <c r="EG25" s="395"/>
      <c r="EH25" s="395"/>
      <c r="EI25" s="395"/>
      <c r="EJ25" s="395"/>
      <c r="EK25" s="395"/>
      <c r="EL25" s="395"/>
      <c r="EM25" s="395"/>
      <c r="EN25" s="395"/>
      <c r="EO25" s="395"/>
      <c r="EP25" s="395"/>
      <c r="EQ25" s="395"/>
      <c r="ER25" s="395"/>
      <c r="ES25" s="395"/>
      <c r="ET25" s="395"/>
      <c r="EU25" s="395"/>
      <c r="EV25" s="395"/>
      <c r="EW25" s="395"/>
      <c r="EX25" s="395"/>
      <c r="EY25" s="395"/>
      <c r="EZ25" s="395"/>
      <c r="FA25" s="395"/>
      <c r="FB25" s="395"/>
      <c r="FC25" s="395"/>
      <c r="FD25" s="395"/>
      <c r="FE25" s="395"/>
      <c r="FF25" s="395"/>
      <c r="FG25" s="395"/>
      <c r="FH25" s="395"/>
      <c r="FI25" s="395"/>
      <c r="FJ25" s="395"/>
      <c r="FK25" s="395"/>
      <c r="FL25" s="395"/>
      <c r="FM25" s="395"/>
      <c r="FN25" s="395"/>
    </row>
    <row r="26" spans="1:174" s="8" customFormat="1" x14ac:dyDescent="0.15">
      <c r="B26" s="397"/>
      <c r="C26" s="393" t="s">
        <v>440</v>
      </c>
      <c r="D26" s="399" t="s">
        <v>45</v>
      </c>
      <c r="E26" s="399"/>
      <c r="F26" s="400">
        <v>1</v>
      </c>
      <c r="G26" s="400">
        <v>1</v>
      </c>
      <c r="H26" s="400">
        <v>1</v>
      </c>
      <c r="I26" s="400">
        <v>1</v>
      </c>
      <c r="J26" s="400">
        <v>1</v>
      </c>
      <c r="K26" s="400">
        <v>1</v>
      </c>
      <c r="L26" s="400">
        <v>1</v>
      </c>
      <c r="M26" s="400">
        <v>1</v>
      </c>
      <c r="N26" s="400">
        <v>1</v>
      </c>
      <c r="O26" s="400">
        <v>1</v>
      </c>
      <c r="P26" s="400">
        <v>1</v>
      </c>
      <c r="Q26" s="400">
        <v>1</v>
      </c>
      <c r="R26" s="400">
        <v>1</v>
      </c>
      <c r="S26" s="400">
        <v>1</v>
      </c>
      <c r="T26" s="400">
        <v>1</v>
      </c>
      <c r="U26" s="400">
        <v>1</v>
      </c>
      <c r="V26" s="400">
        <v>1</v>
      </c>
      <c r="W26" s="400">
        <v>1</v>
      </c>
      <c r="X26" s="400">
        <v>1</v>
      </c>
      <c r="Y26" s="400">
        <v>1</v>
      </c>
      <c r="Z26" s="400">
        <v>1</v>
      </c>
      <c r="AA26" s="400">
        <v>1</v>
      </c>
      <c r="AB26" s="400">
        <v>1</v>
      </c>
      <c r="AC26" s="400">
        <v>1</v>
      </c>
      <c r="AD26" s="400">
        <v>1</v>
      </c>
      <c r="AE26" s="400">
        <v>1</v>
      </c>
      <c r="AF26" s="400">
        <v>1</v>
      </c>
      <c r="AG26" s="400">
        <v>1</v>
      </c>
      <c r="AH26" s="400">
        <v>1</v>
      </c>
      <c r="AI26" s="400">
        <v>1</v>
      </c>
      <c r="AJ26" s="400">
        <v>1</v>
      </c>
      <c r="AK26" s="400">
        <v>1</v>
      </c>
      <c r="AL26" s="400">
        <v>1</v>
      </c>
      <c r="AM26" s="400">
        <v>1</v>
      </c>
      <c r="AN26" s="400">
        <v>1</v>
      </c>
      <c r="AO26" s="400">
        <v>1</v>
      </c>
      <c r="AP26" s="400">
        <v>1</v>
      </c>
      <c r="AQ26" s="400">
        <v>1</v>
      </c>
      <c r="AR26" s="400">
        <v>1</v>
      </c>
      <c r="AS26" s="400">
        <v>1</v>
      </c>
      <c r="AT26" s="400">
        <v>1</v>
      </c>
      <c r="AU26" s="400">
        <v>1</v>
      </c>
      <c r="AV26" s="400">
        <v>1</v>
      </c>
      <c r="AW26" s="400">
        <v>1</v>
      </c>
      <c r="AX26" s="400">
        <v>1</v>
      </c>
      <c r="AY26" s="400">
        <v>1</v>
      </c>
      <c r="AZ26" s="400">
        <v>1</v>
      </c>
      <c r="BA26" s="400">
        <v>1</v>
      </c>
      <c r="BB26" s="400">
        <v>1</v>
      </c>
      <c r="BC26" s="400">
        <v>1</v>
      </c>
      <c r="BD26" s="400">
        <v>1</v>
      </c>
      <c r="BE26" s="400">
        <v>1</v>
      </c>
      <c r="BF26" s="400">
        <v>1</v>
      </c>
      <c r="BG26" s="400">
        <v>1</v>
      </c>
      <c r="BH26" s="400">
        <v>1</v>
      </c>
      <c r="BI26" s="400">
        <v>1</v>
      </c>
      <c r="BJ26" s="400">
        <v>1</v>
      </c>
      <c r="BK26" s="400">
        <v>1</v>
      </c>
      <c r="BL26" s="400">
        <v>1</v>
      </c>
      <c r="BM26" s="400">
        <v>1</v>
      </c>
      <c r="BN26" s="400">
        <v>1</v>
      </c>
      <c r="BO26" s="400">
        <v>1</v>
      </c>
      <c r="BP26" s="400">
        <v>1</v>
      </c>
      <c r="BQ26" s="400">
        <v>1</v>
      </c>
      <c r="BR26" s="400">
        <v>1</v>
      </c>
      <c r="BS26" s="400">
        <v>1</v>
      </c>
      <c r="BT26" s="400">
        <v>1</v>
      </c>
      <c r="BU26" s="400">
        <v>1</v>
      </c>
      <c r="BV26" s="400">
        <v>1</v>
      </c>
      <c r="BW26" s="400">
        <v>1</v>
      </c>
      <c r="BX26" s="400">
        <v>1</v>
      </c>
      <c r="BY26" s="400">
        <v>1</v>
      </c>
      <c r="BZ26" s="400">
        <v>1</v>
      </c>
      <c r="CA26" s="400">
        <v>1</v>
      </c>
      <c r="CB26" s="400">
        <v>1</v>
      </c>
      <c r="CC26" s="400">
        <v>1</v>
      </c>
      <c r="CD26" s="400">
        <v>1</v>
      </c>
      <c r="CE26" s="400">
        <v>1</v>
      </c>
      <c r="CF26" s="400">
        <v>1</v>
      </c>
      <c r="CG26" s="400">
        <v>1</v>
      </c>
      <c r="CH26" s="401"/>
      <c r="CI26" s="397"/>
      <c r="CJ26" s="393" t="str">
        <f>C26</f>
        <v>Principal Investigator</v>
      </c>
      <c r="CK26" s="398">
        <v>125000</v>
      </c>
      <c r="CL26" s="402"/>
      <c r="CM26" s="403">
        <f t="shared" ref="CM26:CM33" si="179">F26*($CK26/4)*CM$4</f>
        <v>43031.25</v>
      </c>
      <c r="CN26" s="403">
        <f t="shared" ref="CN26:CN33" si="180">G26*($CK26/4)*CN$4</f>
        <v>43265.625</v>
      </c>
      <c r="CO26" s="403">
        <f t="shared" ref="CO26:CO33" si="181">H26*($CK26/4)*CO$4</f>
        <v>43500.000000000007</v>
      </c>
      <c r="CP26" s="403">
        <f t="shared" ref="CP26:CP33" si="182">I26*($CK26/4)*CP$4</f>
        <v>43734.375000000007</v>
      </c>
      <c r="CQ26" s="403">
        <f t="shared" ref="CQ26:CQ33" si="183">J26*($CK26/4)*CQ$4</f>
        <v>43968.750000000007</v>
      </c>
      <c r="CR26" s="403">
        <f t="shared" ref="CR26:CR33" si="184">K26*($CK26/4)*CR$4</f>
        <v>44203.125000000007</v>
      </c>
      <c r="CS26" s="403">
        <f t="shared" ref="CS26:CS33" si="185">L26*($CK26/4)*CS$4</f>
        <v>44437.500000000015</v>
      </c>
      <c r="CT26" s="403">
        <f t="shared" ref="CT26:CT33" si="186">M26*($CK26/4)*CT$4</f>
        <v>44671.875000000015</v>
      </c>
      <c r="CU26" s="403">
        <f t="shared" ref="CU26:CU33" si="187">N26*($CK26/4)*CU$4</f>
        <v>44906.250000000015</v>
      </c>
      <c r="CV26" s="403">
        <f t="shared" ref="CV26:CV33" si="188">O26*($CK26/4)*CV$4</f>
        <v>45140.625000000015</v>
      </c>
      <c r="CW26" s="403">
        <f t="shared" ref="CW26:CW33" si="189">P26*($CK26/4)*CW$4</f>
        <v>45375.000000000022</v>
      </c>
      <c r="CX26" s="403">
        <f t="shared" ref="CX26:CX33" si="190">Q26*($CK26/4)*CX$4</f>
        <v>45609.375000000022</v>
      </c>
      <c r="CY26" s="403">
        <f t="shared" ref="CY26:CY33" si="191">R26*($CK26/4)*CY$4</f>
        <v>45843.750000000022</v>
      </c>
      <c r="CZ26" s="403">
        <f t="shared" ref="CZ26:CZ33" si="192">S26*($CK26/4)*CZ$4</f>
        <v>46078.125000000022</v>
      </c>
      <c r="DA26" s="403">
        <f t="shared" ref="DA26:DA33" si="193">T26*($CK26/4)*DA$4</f>
        <v>46312.500000000029</v>
      </c>
      <c r="DB26" s="403">
        <f t="shared" ref="DB26:DB32" si="194">U26*($CK26/4)*DB$4</f>
        <v>46546.875000000029</v>
      </c>
      <c r="DC26" s="403">
        <f t="shared" ref="DC26:DC32" si="195">V26*($CK26/4)*DC$4</f>
        <v>46781.250000000029</v>
      </c>
      <c r="DD26" s="403">
        <f t="shared" ref="DD26:DD32" si="196">W26*($CK26/4)*DD$4</f>
        <v>47015.625000000036</v>
      </c>
      <c r="DE26" s="403">
        <f t="shared" ref="DE26:DE32" si="197">X26*($CK26/4)*DE$4</f>
        <v>47250.000000000036</v>
      </c>
      <c r="DF26" s="403">
        <f t="shared" ref="DF26:DF32" si="198">Y26*($CK26/4)*DF$4</f>
        <v>47484.375000000036</v>
      </c>
      <c r="DG26" s="403">
        <f t="shared" ref="DG26:DG33" si="199">Z26*($CK26/4)*DG$4</f>
        <v>47718.750000000036</v>
      </c>
      <c r="DH26" s="403">
        <f t="shared" ref="DH26:DH33" si="200">AA26*($CK26/4)*DH$4</f>
        <v>47953.125000000044</v>
      </c>
      <c r="DI26" s="403">
        <f t="shared" ref="DI26:DI33" si="201">AB26*($CK26/4)*DI$4</f>
        <v>48187.500000000044</v>
      </c>
      <c r="DJ26" s="403">
        <f t="shared" ref="DJ26:DJ33" si="202">AC26*($CK26/4)*DJ$4</f>
        <v>48421.875000000044</v>
      </c>
      <c r="DK26" s="403">
        <f t="shared" ref="DK26:DK33" si="203">AD26*($CK26/4)*DK$4</f>
        <v>48656.250000000044</v>
      </c>
      <c r="DL26" s="403">
        <f t="shared" ref="DL26:DL33" si="204">AE26*($CK26/4)*DL$4</f>
        <v>48890.625000000051</v>
      </c>
      <c r="DM26" s="403">
        <f t="shared" ref="DM26:DM33" si="205">AF26*($CK26/4)*DM$4</f>
        <v>49125.000000000051</v>
      </c>
      <c r="DN26" s="403">
        <f t="shared" ref="DN26:DN33" si="206">AG26*($CK26/4)*DN$4</f>
        <v>49359.375000000051</v>
      </c>
      <c r="DO26" s="403">
        <f t="shared" ref="DO26:DO33" si="207">AH26*($CK26/4)*DO$4</f>
        <v>49593.750000000051</v>
      </c>
      <c r="DP26" s="403">
        <f t="shared" ref="DP26:DP33" si="208">AI26*($CK26/4)*DP$4</f>
        <v>49828.125000000058</v>
      </c>
      <c r="DQ26" s="403">
        <f t="shared" ref="DQ26:DQ33" si="209">AJ26*($CK26/4)*DQ$4</f>
        <v>50062.500000000058</v>
      </c>
      <c r="DR26" s="403">
        <f t="shared" ref="DR26:DR33" si="210">AK26*($CK26/4)*DR$4</f>
        <v>50296.875000000058</v>
      </c>
      <c r="DS26" s="403">
        <f t="shared" ref="DS26:DS33" si="211">AL26*($CK26/4)*DS$4</f>
        <v>50531.250000000065</v>
      </c>
      <c r="DT26" s="403">
        <f t="shared" ref="DT26:DT33" si="212">AM26*($CK26/4)*DT$4</f>
        <v>50765.625000000065</v>
      </c>
      <c r="DU26" s="403">
        <f t="shared" ref="DU26:DU33" si="213">AN26*($CK26/4)*DU$4</f>
        <v>51000.000000000065</v>
      </c>
      <c r="DV26" s="403">
        <f t="shared" ref="DV26:DV32" si="214">AO26*($CK26/4)*DV$4</f>
        <v>51234.375000000065</v>
      </c>
      <c r="DW26" s="403">
        <f t="shared" ref="DW26:DW32" si="215">AP26*($CK26/4)*DW$4</f>
        <v>51468.750000000073</v>
      </c>
      <c r="DX26" s="403">
        <f t="shared" ref="DX26:DX32" si="216">AQ26*($CK26/4)*DX$4</f>
        <v>51703.125000000073</v>
      </c>
      <c r="DY26" s="403">
        <f t="shared" ref="DY26:DY32" si="217">AR26*($CK26/4)*DY$4</f>
        <v>51937.500000000073</v>
      </c>
      <c r="DZ26" s="403">
        <f t="shared" ref="DZ26:DZ32" si="218">AS26*($CK26/4)*DZ$4</f>
        <v>52171.875000000073</v>
      </c>
      <c r="EA26" s="403">
        <f>AS26*($CK26/4)*EA$4</f>
        <v>52406.25000000008</v>
      </c>
      <c r="EB26" s="403">
        <f>AS26*($CK26/4)*EB$4</f>
        <v>52640.62500000008</v>
      </c>
      <c r="EC26" s="403">
        <f>AS26*($CK26/4)*EC$4</f>
        <v>52875.00000000008</v>
      </c>
      <c r="ED26" s="403">
        <f>AS26*($CK26/4)*ED$4</f>
        <v>53109.37500000008</v>
      </c>
      <c r="EE26" s="403">
        <f>AS26*($CK26/4)*EE$4</f>
        <v>53343.750000000087</v>
      </c>
      <c r="EF26" s="403">
        <f>AS26*($CK26/4)*EF$4</f>
        <v>53578.125000000087</v>
      </c>
      <c r="EG26" s="403">
        <f>AS26*($CK26/4)*EG$4</f>
        <v>53812.500000000087</v>
      </c>
      <c r="EH26" s="403">
        <f>AS26*($CK26/4)*EH$4</f>
        <v>54046.875000000095</v>
      </c>
      <c r="EI26" s="403">
        <f>AS26*($CK26/4)*EI$4</f>
        <v>54281.250000000095</v>
      </c>
      <c r="EJ26" s="403">
        <f>AS26*($CK26/4)*EJ$4</f>
        <v>54515.625000000095</v>
      </c>
      <c r="EK26" s="403">
        <f>AS26*($CK26/4)*EK$4</f>
        <v>54750.000000000095</v>
      </c>
      <c r="EL26" s="403">
        <f>AS26*($CK26/4)*EL$4</f>
        <v>54984.375000000102</v>
      </c>
      <c r="EM26" s="403">
        <f>AS26*($CK26/4)*EM$4</f>
        <v>55218.750000000102</v>
      </c>
      <c r="EN26" s="403">
        <f>AS26*($CK26/4)*EN$4</f>
        <v>55453.125000000102</v>
      </c>
      <c r="EO26" s="403">
        <f>AS26*($CK26/4)*EO$4</f>
        <v>55687.500000000102</v>
      </c>
      <c r="EP26" s="403">
        <f>AS26*($CK26/4)*EP$4</f>
        <v>55921.875000000109</v>
      </c>
      <c r="EQ26" s="403">
        <f>AS26*($CK26/4)*EQ$4</f>
        <v>56156.250000000109</v>
      </c>
      <c r="ER26" s="403">
        <f>AS26*($CK26/4)*ER$4</f>
        <v>56390.625000000109</v>
      </c>
      <c r="ES26" s="403">
        <f>AS26*($CK26/4)*ES$4</f>
        <v>56625.000000000109</v>
      </c>
      <c r="ET26" s="403">
        <f>AS26*($CK26/4)*ET$4</f>
        <v>56859.375000000116</v>
      </c>
      <c r="EU26" s="403">
        <f>AS26*($CK26/4)*EU$4</f>
        <v>57093.750000000116</v>
      </c>
      <c r="EV26" s="403">
        <f>AS26*($CK26/4)*EV$4</f>
        <v>57328.125000000116</v>
      </c>
      <c r="EW26" s="403">
        <f>AS26*($CK26/4)*EW$4</f>
        <v>57562.500000000124</v>
      </c>
      <c r="EX26" s="403">
        <f>AS26*($CK26/4)*EX$4</f>
        <v>57796.875000000124</v>
      </c>
      <c r="EY26" s="403">
        <f>AS26*($CK26/4)*EY$4</f>
        <v>58031.250000000124</v>
      </c>
      <c r="EZ26" s="403">
        <f>AS26*($CK26/4)*EZ$4</f>
        <v>58265.625000000124</v>
      </c>
      <c r="FA26" s="403">
        <f>AS26*($CK26/4)*FA$4</f>
        <v>58500.000000000131</v>
      </c>
      <c r="FB26" s="403">
        <f>AS26*($CK26/4)*FB$4</f>
        <v>58734.375000000131</v>
      </c>
      <c r="FC26" s="403">
        <f>AS26*($CK26/4)*FC$4</f>
        <v>58968.750000000131</v>
      </c>
      <c r="FD26" s="403">
        <f>AS26*($CK26/4)*FD$4</f>
        <v>59203.125000000131</v>
      </c>
      <c r="FE26" s="403">
        <f>AS26*($CK26/4)*FE$4</f>
        <v>59437.500000000138</v>
      </c>
      <c r="FF26" s="403">
        <f>AS26*($CK26/4)*FF$4</f>
        <v>59671.875000000138</v>
      </c>
      <c r="FG26" s="403">
        <f>AS26*($CK26/4)*FG$4</f>
        <v>59906.250000000138</v>
      </c>
      <c r="FH26" s="403">
        <f>AS26*($CK26/4)*FH$4</f>
        <v>60140.625000000146</v>
      </c>
      <c r="FI26" s="403">
        <f>AS26*($CK26/4)*FI$4</f>
        <v>60375.000000000146</v>
      </c>
      <c r="FJ26" s="403">
        <f>AS26*($CK26/4)*FJ$4</f>
        <v>60609.375000000146</v>
      </c>
      <c r="FK26" s="403">
        <f>AS26*($CK26/4)*FK$4</f>
        <v>60843.750000000146</v>
      </c>
      <c r="FL26" s="403">
        <f>AS26*($CK26/4)*FL$4</f>
        <v>61078.125000000153</v>
      </c>
      <c r="FM26" s="403">
        <f>AS26*($CK26/4)*FM$4</f>
        <v>61312.500000000153</v>
      </c>
      <c r="FN26" s="403">
        <f>AS26*($CK26/4)*FN$4</f>
        <v>61546.875000000153</v>
      </c>
      <c r="FO26" s="254"/>
      <c r="FP26" s="254"/>
      <c r="FQ26" s="254"/>
      <c r="FR26" s="254"/>
    </row>
    <row r="27" spans="1:174" s="8" customFormat="1" x14ac:dyDescent="0.15">
      <c r="B27" s="397"/>
      <c r="C27" s="393" t="s">
        <v>436</v>
      </c>
      <c r="D27" s="399" t="s">
        <v>45</v>
      </c>
      <c r="E27" s="399"/>
      <c r="F27" s="400">
        <v>0</v>
      </c>
      <c r="G27" s="400">
        <v>0</v>
      </c>
      <c r="H27" s="400">
        <v>0</v>
      </c>
      <c r="I27" s="400">
        <v>0</v>
      </c>
      <c r="J27" s="400">
        <v>1</v>
      </c>
      <c r="K27" s="400">
        <v>1</v>
      </c>
      <c r="L27" s="400">
        <v>1</v>
      </c>
      <c r="M27" s="400">
        <v>1</v>
      </c>
      <c r="N27" s="400">
        <v>1</v>
      </c>
      <c r="O27" s="400">
        <v>1</v>
      </c>
      <c r="P27" s="400">
        <v>1</v>
      </c>
      <c r="Q27" s="400">
        <v>1</v>
      </c>
      <c r="R27" s="400">
        <v>1</v>
      </c>
      <c r="S27" s="400">
        <v>1</v>
      </c>
      <c r="T27" s="400">
        <v>1</v>
      </c>
      <c r="U27" s="400">
        <v>1</v>
      </c>
      <c r="V27" s="400">
        <v>1</v>
      </c>
      <c r="W27" s="400">
        <v>1</v>
      </c>
      <c r="X27" s="400">
        <v>1</v>
      </c>
      <c r="Y27" s="400">
        <v>1</v>
      </c>
      <c r="Z27" s="400">
        <v>1</v>
      </c>
      <c r="AA27" s="400">
        <v>1</v>
      </c>
      <c r="AB27" s="400">
        <v>1</v>
      </c>
      <c r="AC27" s="400">
        <v>1</v>
      </c>
      <c r="AD27" s="400">
        <v>1</v>
      </c>
      <c r="AE27" s="400">
        <v>1</v>
      </c>
      <c r="AF27" s="400">
        <v>1</v>
      </c>
      <c r="AG27" s="400">
        <v>1</v>
      </c>
      <c r="AH27" s="400">
        <v>1</v>
      </c>
      <c r="AI27" s="400">
        <v>1</v>
      </c>
      <c r="AJ27" s="400">
        <v>1</v>
      </c>
      <c r="AK27" s="400">
        <v>1</v>
      </c>
      <c r="AL27" s="400">
        <v>1</v>
      </c>
      <c r="AM27" s="400">
        <v>1</v>
      </c>
      <c r="AN27" s="400">
        <v>1</v>
      </c>
      <c r="AO27" s="400">
        <v>1</v>
      </c>
      <c r="AP27" s="400">
        <v>1</v>
      </c>
      <c r="AQ27" s="400">
        <v>1</v>
      </c>
      <c r="AR27" s="400">
        <v>1</v>
      </c>
      <c r="AS27" s="400">
        <v>1</v>
      </c>
      <c r="AT27" s="400">
        <v>1</v>
      </c>
      <c r="AU27" s="400">
        <v>1</v>
      </c>
      <c r="AV27" s="400">
        <v>1</v>
      </c>
      <c r="AW27" s="400">
        <v>1</v>
      </c>
      <c r="AX27" s="400">
        <v>1</v>
      </c>
      <c r="AY27" s="400">
        <v>1</v>
      </c>
      <c r="AZ27" s="400">
        <v>1</v>
      </c>
      <c r="BA27" s="400">
        <v>1</v>
      </c>
      <c r="BB27" s="400">
        <v>1</v>
      </c>
      <c r="BC27" s="400">
        <v>1</v>
      </c>
      <c r="BD27" s="400">
        <v>1</v>
      </c>
      <c r="BE27" s="400">
        <v>1</v>
      </c>
      <c r="BF27" s="400">
        <v>1</v>
      </c>
      <c r="BG27" s="400">
        <v>1</v>
      </c>
      <c r="BH27" s="400">
        <v>1</v>
      </c>
      <c r="BI27" s="400">
        <v>1</v>
      </c>
      <c r="BJ27" s="400">
        <v>1</v>
      </c>
      <c r="BK27" s="400">
        <v>1</v>
      </c>
      <c r="BL27" s="400">
        <v>1</v>
      </c>
      <c r="BM27" s="400">
        <v>1</v>
      </c>
      <c r="BN27" s="400">
        <v>1</v>
      </c>
      <c r="BO27" s="400">
        <v>1</v>
      </c>
      <c r="BP27" s="400">
        <v>1</v>
      </c>
      <c r="BQ27" s="400">
        <v>1</v>
      </c>
      <c r="BR27" s="400">
        <v>1</v>
      </c>
      <c r="BS27" s="400">
        <v>1</v>
      </c>
      <c r="BT27" s="400">
        <v>1</v>
      </c>
      <c r="BU27" s="400">
        <v>1</v>
      </c>
      <c r="BV27" s="400">
        <v>1</v>
      </c>
      <c r="BW27" s="400">
        <v>1</v>
      </c>
      <c r="BX27" s="400">
        <v>1</v>
      </c>
      <c r="BY27" s="400">
        <v>1</v>
      </c>
      <c r="BZ27" s="400">
        <v>1</v>
      </c>
      <c r="CA27" s="400">
        <v>1</v>
      </c>
      <c r="CB27" s="400">
        <v>1</v>
      </c>
      <c r="CC27" s="400">
        <v>1</v>
      </c>
      <c r="CD27" s="400">
        <v>1</v>
      </c>
      <c r="CE27" s="400">
        <v>1</v>
      </c>
      <c r="CF27" s="400">
        <v>1</v>
      </c>
      <c r="CG27" s="400">
        <v>1</v>
      </c>
      <c r="CH27" s="401"/>
      <c r="CI27" s="397"/>
      <c r="CJ27" s="393" t="str">
        <f>C27</f>
        <v>Marine Biologist</v>
      </c>
      <c r="CK27" s="398">
        <v>98250</v>
      </c>
      <c r="CL27" s="402"/>
      <c r="CM27" s="403">
        <f t="shared" si="179"/>
        <v>0</v>
      </c>
      <c r="CN27" s="403">
        <f t="shared" si="180"/>
        <v>0</v>
      </c>
      <c r="CO27" s="403">
        <f t="shared" si="181"/>
        <v>0</v>
      </c>
      <c r="CP27" s="403">
        <f t="shared" si="182"/>
        <v>0</v>
      </c>
      <c r="CQ27" s="403">
        <f t="shared" si="183"/>
        <v>34559.437500000007</v>
      </c>
      <c r="CR27" s="403">
        <f t="shared" si="184"/>
        <v>34743.656250000007</v>
      </c>
      <c r="CS27" s="403">
        <f t="shared" si="185"/>
        <v>34927.875000000007</v>
      </c>
      <c r="CT27" s="403">
        <f t="shared" si="186"/>
        <v>35112.093750000007</v>
      </c>
      <c r="CU27" s="403">
        <f t="shared" si="187"/>
        <v>35296.312500000015</v>
      </c>
      <c r="CV27" s="403">
        <f t="shared" si="188"/>
        <v>35480.531250000015</v>
      </c>
      <c r="CW27" s="403">
        <f t="shared" si="189"/>
        <v>35664.750000000015</v>
      </c>
      <c r="CX27" s="403">
        <f t="shared" si="190"/>
        <v>35848.968750000015</v>
      </c>
      <c r="CY27" s="403">
        <f t="shared" si="191"/>
        <v>36033.187500000022</v>
      </c>
      <c r="CZ27" s="403">
        <f t="shared" si="192"/>
        <v>36217.406250000022</v>
      </c>
      <c r="DA27" s="403">
        <f t="shared" si="193"/>
        <v>36401.625000000022</v>
      </c>
      <c r="DB27" s="403">
        <f t="shared" si="194"/>
        <v>36585.843750000022</v>
      </c>
      <c r="DC27" s="403">
        <f t="shared" si="195"/>
        <v>36770.062500000022</v>
      </c>
      <c r="DD27" s="403">
        <f t="shared" si="196"/>
        <v>36954.281250000029</v>
      </c>
      <c r="DE27" s="403">
        <f t="shared" si="197"/>
        <v>37138.500000000029</v>
      </c>
      <c r="DF27" s="403">
        <f t="shared" si="198"/>
        <v>37322.718750000029</v>
      </c>
      <c r="DG27" s="403">
        <f t="shared" si="199"/>
        <v>37506.937500000029</v>
      </c>
      <c r="DH27" s="403">
        <f t="shared" si="200"/>
        <v>37691.156250000029</v>
      </c>
      <c r="DI27" s="403">
        <f t="shared" si="201"/>
        <v>37875.375000000036</v>
      </c>
      <c r="DJ27" s="403">
        <f t="shared" si="202"/>
        <v>38059.593750000036</v>
      </c>
      <c r="DK27" s="403">
        <f t="shared" si="203"/>
        <v>38243.812500000036</v>
      </c>
      <c r="DL27" s="403">
        <f t="shared" si="204"/>
        <v>38428.031250000036</v>
      </c>
      <c r="DM27" s="403">
        <f t="shared" si="205"/>
        <v>38612.250000000036</v>
      </c>
      <c r="DN27" s="403">
        <f t="shared" si="206"/>
        <v>38796.468750000044</v>
      </c>
      <c r="DO27" s="403">
        <f t="shared" si="207"/>
        <v>38980.687500000044</v>
      </c>
      <c r="DP27" s="403">
        <f t="shared" si="208"/>
        <v>39164.906250000044</v>
      </c>
      <c r="DQ27" s="403">
        <f t="shared" si="209"/>
        <v>39349.125000000044</v>
      </c>
      <c r="DR27" s="403">
        <f t="shared" si="210"/>
        <v>39533.343750000051</v>
      </c>
      <c r="DS27" s="403">
        <f t="shared" si="211"/>
        <v>39717.562500000051</v>
      </c>
      <c r="DT27" s="403">
        <f t="shared" si="212"/>
        <v>39901.781250000051</v>
      </c>
      <c r="DU27" s="403">
        <f t="shared" si="213"/>
        <v>40086.000000000051</v>
      </c>
      <c r="DV27" s="403">
        <f t="shared" si="214"/>
        <v>40270.218750000051</v>
      </c>
      <c r="DW27" s="403">
        <f t="shared" si="215"/>
        <v>40454.437500000058</v>
      </c>
      <c r="DX27" s="403">
        <f t="shared" si="216"/>
        <v>40638.656250000058</v>
      </c>
      <c r="DY27" s="403">
        <f t="shared" si="217"/>
        <v>40822.875000000058</v>
      </c>
      <c r="DZ27" s="403">
        <f t="shared" si="218"/>
        <v>41007.093750000058</v>
      </c>
      <c r="EA27" s="403">
        <f t="shared" ref="EA27:EA33" si="219">AS27*($CK27/4)*EA$4</f>
        <v>41191.312500000058</v>
      </c>
      <c r="EB27" s="403">
        <f t="shared" ref="EB27:EB33" si="220">AS27*($CK27/4)*EB$4</f>
        <v>41375.531250000065</v>
      </c>
      <c r="EC27" s="403">
        <f t="shared" ref="EC27:EC33" si="221">AS27*($CK27/4)*EC$4</f>
        <v>41559.750000000065</v>
      </c>
      <c r="ED27" s="403">
        <f t="shared" ref="ED27:ED33" si="222">AS27*($CK27/4)*ED$4</f>
        <v>41743.968750000065</v>
      </c>
      <c r="EE27" s="403">
        <f t="shared" ref="EE27:EE33" si="223">AS27*($CK27/4)*EE$4</f>
        <v>41928.187500000065</v>
      </c>
      <c r="EF27" s="403">
        <f t="shared" ref="EF27:EF33" si="224">AS27*($CK27/4)*EF$4</f>
        <v>42112.406250000065</v>
      </c>
      <c r="EG27" s="403">
        <f t="shared" ref="EG27:EG33" si="225">AS27*($CK27/4)*EG$4</f>
        <v>42296.625000000073</v>
      </c>
      <c r="EH27" s="403">
        <f t="shared" ref="EH27:EH33" si="226">AS27*($CK27/4)*EH$4</f>
        <v>42480.843750000073</v>
      </c>
      <c r="EI27" s="403">
        <f t="shared" ref="EI27:EI33" si="227">AS27*($CK27/4)*EI$4</f>
        <v>42665.062500000073</v>
      </c>
      <c r="EJ27" s="403">
        <f t="shared" ref="EJ27:EJ33" si="228">AS27*($CK27/4)*EJ$4</f>
        <v>42849.281250000073</v>
      </c>
      <c r="EK27" s="403">
        <f t="shared" ref="EK27:EK33" si="229">AS27*($CK27/4)*EK$4</f>
        <v>43033.50000000008</v>
      </c>
      <c r="EL27" s="403">
        <f t="shared" ref="EL27:EL33" si="230">AS27*($CK27/4)*EL$4</f>
        <v>43217.71875000008</v>
      </c>
      <c r="EM27" s="403">
        <f t="shared" ref="EM27:EM33" si="231">AS27*($CK27/4)*EM$4</f>
        <v>43401.93750000008</v>
      </c>
      <c r="EN27" s="403">
        <f t="shared" ref="EN27:EN33" si="232">AS27*($CK27/4)*EN$4</f>
        <v>43586.15625000008</v>
      </c>
      <c r="EO27" s="403">
        <f t="shared" ref="EO27:EO33" si="233">AS27*($CK27/4)*EO$4</f>
        <v>43770.37500000008</v>
      </c>
      <c r="EP27" s="403">
        <f t="shared" ref="EP27:EP33" si="234">AS27*($CK27/4)*EP$4</f>
        <v>43954.593750000087</v>
      </c>
      <c r="EQ27" s="403">
        <f t="shared" ref="EQ27:EQ33" si="235">AS27*($CK27/4)*EQ$4</f>
        <v>44138.812500000087</v>
      </c>
      <c r="ER27" s="403">
        <f t="shared" ref="ER27:ER33" si="236">AS27*($CK27/4)*ER$4</f>
        <v>44323.031250000087</v>
      </c>
      <c r="ES27" s="403">
        <f t="shared" ref="ES27:ES33" si="237">AS27*($CK27/4)*ES$4</f>
        <v>44507.250000000087</v>
      </c>
      <c r="ET27" s="403">
        <f t="shared" ref="ET27:ET33" si="238">AS27*($CK27/4)*ET$4</f>
        <v>44691.468750000087</v>
      </c>
      <c r="EU27" s="403">
        <f t="shared" ref="EU27:EU33" si="239">AS27*($CK27/4)*EU$4</f>
        <v>44875.687500000095</v>
      </c>
      <c r="EV27" s="403">
        <f t="shared" ref="EV27:EV33" si="240">AS27*($CK27/4)*EV$4</f>
        <v>45059.906250000095</v>
      </c>
      <c r="EW27" s="403">
        <f t="shared" ref="EW27:EW33" si="241">AS27*($CK27/4)*EW$4</f>
        <v>45244.125000000095</v>
      </c>
      <c r="EX27" s="403">
        <f t="shared" ref="EX27:EX33" si="242">AS27*($CK27/4)*EX$4</f>
        <v>45428.343750000095</v>
      </c>
      <c r="EY27" s="403">
        <f t="shared" ref="EY27:EY33" si="243">AS27*($CK27/4)*EY$4</f>
        <v>45612.562500000095</v>
      </c>
      <c r="EZ27" s="403">
        <f t="shared" ref="EZ27:EZ33" si="244">AS27*($CK27/4)*EZ$4</f>
        <v>45796.781250000102</v>
      </c>
      <c r="FA27" s="403">
        <f t="shared" ref="FA27:FA33" si="245">AS27*($CK27/4)*FA$4</f>
        <v>45981.000000000102</v>
      </c>
      <c r="FB27" s="403">
        <f t="shared" ref="FB27:FB33" si="246">AS27*($CK27/4)*FB$4</f>
        <v>46165.218750000102</v>
      </c>
      <c r="FC27" s="403">
        <f t="shared" ref="FC27:FC33" si="247">AS27*($CK27/4)*FC$4</f>
        <v>46349.437500000102</v>
      </c>
      <c r="FD27" s="403">
        <f t="shared" ref="FD27:FD33" si="248">AS27*($CK27/4)*FD$4</f>
        <v>46533.656250000102</v>
      </c>
      <c r="FE27" s="403">
        <f t="shared" ref="FE27:FE33" si="249">AS27*($CK27/4)*FE$4</f>
        <v>46717.875000000109</v>
      </c>
      <c r="FF27" s="403">
        <f t="shared" ref="FF27:FF33" si="250">AS27*($CK27/4)*FF$4</f>
        <v>46902.093750000109</v>
      </c>
      <c r="FG27" s="403">
        <f t="shared" ref="FG27:FG33" si="251">AS27*($CK27/4)*FG$4</f>
        <v>47086.312500000109</v>
      </c>
      <c r="FH27" s="403">
        <f t="shared" ref="FH27:FH33" si="252">AS27*($CK27/4)*FH$4</f>
        <v>47270.531250000109</v>
      </c>
      <c r="FI27" s="403">
        <f t="shared" ref="FI27:FI33" si="253">AS27*($CK27/4)*FI$4</f>
        <v>47454.750000000116</v>
      </c>
      <c r="FJ27" s="403">
        <f t="shared" ref="FJ27:FJ33" si="254">AS27*($CK27/4)*FJ$4</f>
        <v>47638.968750000116</v>
      </c>
      <c r="FK27" s="403">
        <f t="shared" ref="FK27:FK33" si="255">AS27*($CK27/4)*FK$4</f>
        <v>47823.187500000116</v>
      </c>
      <c r="FL27" s="403">
        <f t="shared" ref="FL27:FL33" si="256">AS27*($CK27/4)*FL$4</f>
        <v>48007.406250000116</v>
      </c>
      <c r="FM27" s="403">
        <f t="shared" ref="FM27:FM33" si="257">AS27*($CK27/4)*FM$4</f>
        <v>48191.625000000116</v>
      </c>
      <c r="FN27" s="403">
        <f t="shared" ref="FN27:FN33" si="258">AS27*($CK27/4)*FN$4</f>
        <v>48375.843750000124</v>
      </c>
      <c r="FO27" s="254"/>
      <c r="FP27" s="254"/>
      <c r="FQ27" s="254"/>
      <c r="FR27" s="254"/>
    </row>
    <row r="28" spans="1:174" s="8" customFormat="1" x14ac:dyDescent="0.15">
      <c r="B28" s="397"/>
      <c r="C28" s="393" t="s">
        <v>437</v>
      </c>
      <c r="D28" s="399" t="s">
        <v>45</v>
      </c>
      <c r="E28" s="399"/>
      <c r="F28" s="400">
        <v>0</v>
      </c>
      <c r="G28" s="400">
        <v>0</v>
      </c>
      <c r="H28" s="400">
        <v>0</v>
      </c>
      <c r="I28" s="400">
        <v>0</v>
      </c>
      <c r="J28" s="400">
        <v>1</v>
      </c>
      <c r="K28" s="400">
        <v>1</v>
      </c>
      <c r="L28" s="400">
        <v>1</v>
      </c>
      <c r="M28" s="400">
        <v>1</v>
      </c>
      <c r="N28" s="400">
        <v>1</v>
      </c>
      <c r="O28" s="400">
        <v>1</v>
      </c>
      <c r="P28" s="400">
        <v>1</v>
      </c>
      <c r="Q28" s="400">
        <v>1</v>
      </c>
      <c r="R28" s="400">
        <v>1</v>
      </c>
      <c r="S28" s="400">
        <v>1</v>
      </c>
      <c r="T28" s="400">
        <v>1</v>
      </c>
      <c r="U28" s="400">
        <v>1</v>
      </c>
      <c r="V28" s="400">
        <v>1</v>
      </c>
      <c r="W28" s="400">
        <v>1</v>
      </c>
      <c r="X28" s="400">
        <v>1</v>
      </c>
      <c r="Y28" s="400">
        <v>1</v>
      </c>
      <c r="Z28" s="400">
        <v>1</v>
      </c>
      <c r="AA28" s="400">
        <v>1</v>
      </c>
      <c r="AB28" s="400">
        <v>1</v>
      </c>
      <c r="AC28" s="400">
        <v>1</v>
      </c>
      <c r="AD28" s="400">
        <v>1</v>
      </c>
      <c r="AE28" s="400">
        <v>1</v>
      </c>
      <c r="AF28" s="400">
        <v>1</v>
      </c>
      <c r="AG28" s="400">
        <v>1</v>
      </c>
      <c r="AH28" s="400">
        <v>1</v>
      </c>
      <c r="AI28" s="400">
        <v>1</v>
      </c>
      <c r="AJ28" s="400">
        <v>1</v>
      </c>
      <c r="AK28" s="400">
        <v>1</v>
      </c>
      <c r="AL28" s="400">
        <v>1</v>
      </c>
      <c r="AM28" s="400">
        <v>1</v>
      </c>
      <c r="AN28" s="400">
        <v>1</v>
      </c>
      <c r="AO28" s="400">
        <v>1</v>
      </c>
      <c r="AP28" s="400">
        <v>1</v>
      </c>
      <c r="AQ28" s="400">
        <v>1</v>
      </c>
      <c r="AR28" s="400">
        <v>1</v>
      </c>
      <c r="AS28" s="400">
        <v>1</v>
      </c>
      <c r="AT28" s="400">
        <v>1</v>
      </c>
      <c r="AU28" s="400">
        <v>1</v>
      </c>
      <c r="AV28" s="400">
        <v>1</v>
      </c>
      <c r="AW28" s="400">
        <v>1</v>
      </c>
      <c r="AX28" s="400">
        <v>1</v>
      </c>
      <c r="AY28" s="400">
        <v>1</v>
      </c>
      <c r="AZ28" s="400">
        <v>1</v>
      </c>
      <c r="BA28" s="400">
        <v>1</v>
      </c>
      <c r="BB28" s="400">
        <v>1</v>
      </c>
      <c r="BC28" s="400">
        <v>1</v>
      </c>
      <c r="BD28" s="400">
        <v>1</v>
      </c>
      <c r="BE28" s="400">
        <v>1</v>
      </c>
      <c r="BF28" s="400">
        <v>1</v>
      </c>
      <c r="BG28" s="400">
        <v>1</v>
      </c>
      <c r="BH28" s="400">
        <v>1</v>
      </c>
      <c r="BI28" s="400">
        <v>1</v>
      </c>
      <c r="BJ28" s="400">
        <v>1</v>
      </c>
      <c r="BK28" s="400">
        <v>1</v>
      </c>
      <c r="BL28" s="400">
        <v>1</v>
      </c>
      <c r="BM28" s="400">
        <v>1</v>
      </c>
      <c r="BN28" s="400">
        <v>1</v>
      </c>
      <c r="BO28" s="400">
        <v>1</v>
      </c>
      <c r="BP28" s="400">
        <v>1</v>
      </c>
      <c r="BQ28" s="400">
        <v>1</v>
      </c>
      <c r="BR28" s="400">
        <v>1</v>
      </c>
      <c r="BS28" s="400">
        <v>1</v>
      </c>
      <c r="BT28" s="400">
        <v>1</v>
      </c>
      <c r="BU28" s="400">
        <v>1</v>
      </c>
      <c r="BV28" s="400">
        <v>1</v>
      </c>
      <c r="BW28" s="400">
        <v>1</v>
      </c>
      <c r="BX28" s="400">
        <v>1</v>
      </c>
      <c r="BY28" s="400">
        <v>1</v>
      </c>
      <c r="BZ28" s="400">
        <v>1</v>
      </c>
      <c r="CA28" s="400">
        <v>1</v>
      </c>
      <c r="CB28" s="400">
        <v>1</v>
      </c>
      <c r="CC28" s="400">
        <v>1</v>
      </c>
      <c r="CD28" s="400">
        <v>1</v>
      </c>
      <c r="CE28" s="400">
        <v>1</v>
      </c>
      <c r="CF28" s="400">
        <v>1</v>
      </c>
      <c r="CG28" s="400">
        <v>1</v>
      </c>
      <c r="CH28" s="401"/>
      <c r="CI28" s="397"/>
      <c r="CJ28" s="393" t="str">
        <f t="shared" ref="CJ28:CJ33" si="259">C28</f>
        <v>Marine Ecologist</v>
      </c>
      <c r="CK28" s="398">
        <v>113400</v>
      </c>
      <c r="CL28" s="402"/>
      <c r="CM28" s="403">
        <f t="shared" si="179"/>
        <v>0</v>
      </c>
      <c r="CN28" s="403">
        <f t="shared" si="180"/>
        <v>0</v>
      </c>
      <c r="CO28" s="403">
        <f t="shared" si="181"/>
        <v>0</v>
      </c>
      <c r="CP28" s="403">
        <f t="shared" si="182"/>
        <v>0</v>
      </c>
      <c r="CQ28" s="403">
        <f t="shared" si="183"/>
        <v>39888.450000000004</v>
      </c>
      <c r="CR28" s="403">
        <f t="shared" si="184"/>
        <v>40101.075000000012</v>
      </c>
      <c r="CS28" s="403">
        <f t="shared" si="185"/>
        <v>40313.700000000012</v>
      </c>
      <c r="CT28" s="403">
        <f t="shared" si="186"/>
        <v>40526.325000000012</v>
      </c>
      <c r="CU28" s="403">
        <f t="shared" si="187"/>
        <v>40738.950000000012</v>
      </c>
      <c r="CV28" s="403">
        <f t="shared" si="188"/>
        <v>40951.575000000019</v>
      </c>
      <c r="CW28" s="403">
        <f t="shared" si="189"/>
        <v>41164.200000000019</v>
      </c>
      <c r="CX28" s="403">
        <f t="shared" si="190"/>
        <v>41376.825000000019</v>
      </c>
      <c r="CY28" s="403">
        <f t="shared" si="191"/>
        <v>41589.450000000019</v>
      </c>
      <c r="CZ28" s="403">
        <f t="shared" si="192"/>
        <v>41802.075000000026</v>
      </c>
      <c r="DA28" s="403">
        <f t="shared" si="193"/>
        <v>42014.700000000026</v>
      </c>
      <c r="DB28" s="403">
        <f t="shared" si="194"/>
        <v>42227.325000000026</v>
      </c>
      <c r="DC28" s="403">
        <f t="shared" si="195"/>
        <v>42439.950000000026</v>
      </c>
      <c r="DD28" s="403">
        <f t="shared" si="196"/>
        <v>42652.575000000033</v>
      </c>
      <c r="DE28" s="403">
        <f t="shared" si="197"/>
        <v>42865.200000000033</v>
      </c>
      <c r="DF28" s="403">
        <f t="shared" si="198"/>
        <v>43077.825000000033</v>
      </c>
      <c r="DG28" s="403">
        <f t="shared" si="199"/>
        <v>43290.450000000033</v>
      </c>
      <c r="DH28" s="403">
        <f t="shared" si="200"/>
        <v>43503.075000000033</v>
      </c>
      <c r="DI28" s="403">
        <f t="shared" si="201"/>
        <v>43715.700000000041</v>
      </c>
      <c r="DJ28" s="403">
        <f t="shared" si="202"/>
        <v>43928.325000000041</v>
      </c>
      <c r="DK28" s="403">
        <f t="shared" si="203"/>
        <v>44140.950000000041</v>
      </c>
      <c r="DL28" s="403">
        <f t="shared" si="204"/>
        <v>44353.575000000041</v>
      </c>
      <c r="DM28" s="403">
        <f t="shared" si="205"/>
        <v>44566.200000000048</v>
      </c>
      <c r="DN28" s="403">
        <f t="shared" si="206"/>
        <v>44778.825000000048</v>
      </c>
      <c r="DO28" s="403">
        <f t="shared" si="207"/>
        <v>44991.450000000048</v>
      </c>
      <c r="DP28" s="403">
        <f t="shared" si="208"/>
        <v>45204.075000000048</v>
      </c>
      <c r="DQ28" s="403">
        <f t="shared" si="209"/>
        <v>45416.700000000055</v>
      </c>
      <c r="DR28" s="403">
        <f t="shared" si="210"/>
        <v>45629.325000000055</v>
      </c>
      <c r="DS28" s="403">
        <f t="shared" si="211"/>
        <v>45841.950000000055</v>
      </c>
      <c r="DT28" s="403">
        <f t="shared" si="212"/>
        <v>46054.575000000055</v>
      </c>
      <c r="DU28" s="403">
        <f t="shared" si="213"/>
        <v>46267.200000000063</v>
      </c>
      <c r="DV28" s="403">
        <f t="shared" si="214"/>
        <v>46479.825000000063</v>
      </c>
      <c r="DW28" s="403">
        <f t="shared" si="215"/>
        <v>46692.450000000063</v>
      </c>
      <c r="DX28" s="403">
        <f t="shared" si="216"/>
        <v>46905.075000000063</v>
      </c>
      <c r="DY28" s="403">
        <f t="shared" si="217"/>
        <v>47117.70000000007</v>
      </c>
      <c r="DZ28" s="403">
        <f t="shared" si="218"/>
        <v>47330.32500000007</v>
      </c>
      <c r="EA28" s="403">
        <f t="shared" si="219"/>
        <v>47542.95000000007</v>
      </c>
      <c r="EB28" s="403">
        <f t="shared" si="220"/>
        <v>47755.57500000007</v>
      </c>
      <c r="EC28" s="403">
        <f t="shared" si="221"/>
        <v>47968.200000000077</v>
      </c>
      <c r="ED28" s="403">
        <f t="shared" si="222"/>
        <v>48180.825000000077</v>
      </c>
      <c r="EE28" s="403">
        <f t="shared" si="223"/>
        <v>48393.450000000077</v>
      </c>
      <c r="EF28" s="403">
        <f t="shared" si="224"/>
        <v>48606.075000000077</v>
      </c>
      <c r="EG28" s="403">
        <f t="shared" si="225"/>
        <v>48818.700000000084</v>
      </c>
      <c r="EH28" s="403">
        <f t="shared" si="226"/>
        <v>49031.325000000084</v>
      </c>
      <c r="EI28" s="403">
        <f t="shared" si="227"/>
        <v>49243.950000000084</v>
      </c>
      <c r="EJ28" s="403">
        <f t="shared" si="228"/>
        <v>49456.575000000084</v>
      </c>
      <c r="EK28" s="403">
        <f t="shared" si="229"/>
        <v>49669.200000000092</v>
      </c>
      <c r="EL28" s="403">
        <f t="shared" si="230"/>
        <v>49881.825000000092</v>
      </c>
      <c r="EM28" s="403">
        <f t="shared" si="231"/>
        <v>50094.450000000092</v>
      </c>
      <c r="EN28" s="403">
        <f t="shared" si="232"/>
        <v>50307.075000000092</v>
      </c>
      <c r="EO28" s="403">
        <f t="shared" si="233"/>
        <v>50519.700000000092</v>
      </c>
      <c r="EP28" s="403">
        <f t="shared" si="234"/>
        <v>50732.325000000099</v>
      </c>
      <c r="EQ28" s="403">
        <f t="shared" si="235"/>
        <v>50944.950000000099</v>
      </c>
      <c r="ER28" s="403">
        <f t="shared" si="236"/>
        <v>51157.575000000099</v>
      </c>
      <c r="ES28" s="403">
        <f t="shared" si="237"/>
        <v>51370.200000000099</v>
      </c>
      <c r="ET28" s="403">
        <f t="shared" si="238"/>
        <v>51582.825000000106</v>
      </c>
      <c r="EU28" s="403">
        <f t="shared" si="239"/>
        <v>51795.450000000106</v>
      </c>
      <c r="EV28" s="403">
        <f t="shared" si="240"/>
        <v>52008.075000000106</v>
      </c>
      <c r="EW28" s="403">
        <f t="shared" si="241"/>
        <v>52220.700000000106</v>
      </c>
      <c r="EX28" s="403">
        <f t="shared" si="242"/>
        <v>52433.325000000114</v>
      </c>
      <c r="EY28" s="403">
        <f t="shared" si="243"/>
        <v>52645.950000000114</v>
      </c>
      <c r="EZ28" s="403">
        <f t="shared" si="244"/>
        <v>52858.575000000114</v>
      </c>
      <c r="FA28" s="403">
        <f t="shared" si="245"/>
        <v>53071.200000000114</v>
      </c>
      <c r="FB28" s="403">
        <f t="shared" si="246"/>
        <v>53283.825000000121</v>
      </c>
      <c r="FC28" s="403">
        <f t="shared" si="247"/>
        <v>53496.450000000121</v>
      </c>
      <c r="FD28" s="403">
        <f t="shared" si="248"/>
        <v>53709.075000000121</v>
      </c>
      <c r="FE28" s="403">
        <f t="shared" si="249"/>
        <v>53921.700000000121</v>
      </c>
      <c r="FF28" s="403">
        <f t="shared" si="250"/>
        <v>54134.325000000128</v>
      </c>
      <c r="FG28" s="403">
        <f t="shared" si="251"/>
        <v>54346.950000000128</v>
      </c>
      <c r="FH28" s="403">
        <f t="shared" si="252"/>
        <v>54559.575000000128</v>
      </c>
      <c r="FI28" s="403">
        <f t="shared" si="253"/>
        <v>54772.200000000128</v>
      </c>
      <c r="FJ28" s="403">
        <f t="shared" si="254"/>
        <v>54984.825000000135</v>
      </c>
      <c r="FK28" s="403">
        <f t="shared" si="255"/>
        <v>55197.450000000135</v>
      </c>
      <c r="FL28" s="403">
        <f t="shared" si="256"/>
        <v>55410.075000000135</v>
      </c>
      <c r="FM28" s="403">
        <f t="shared" si="257"/>
        <v>55622.700000000135</v>
      </c>
      <c r="FN28" s="403">
        <f t="shared" si="258"/>
        <v>55835.325000000143</v>
      </c>
      <c r="FO28" s="254"/>
      <c r="FP28" s="254"/>
      <c r="FQ28" s="254"/>
      <c r="FR28" s="254"/>
    </row>
    <row r="29" spans="1:174" s="8" customFormat="1" x14ac:dyDescent="0.15">
      <c r="B29" s="397"/>
      <c r="C29" s="393" t="s">
        <v>438</v>
      </c>
      <c r="D29" s="399" t="s">
        <v>45</v>
      </c>
      <c r="E29" s="399"/>
      <c r="F29" s="400">
        <v>0</v>
      </c>
      <c r="G29" s="400">
        <v>0</v>
      </c>
      <c r="H29" s="400">
        <v>0</v>
      </c>
      <c r="I29" s="400">
        <v>0</v>
      </c>
      <c r="J29" s="400">
        <v>1</v>
      </c>
      <c r="K29" s="400">
        <v>1</v>
      </c>
      <c r="L29" s="400">
        <v>1</v>
      </c>
      <c r="M29" s="400">
        <v>1</v>
      </c>
      <c r="N29" s="400">
        <v>1</v>
      </c>
      <c r="O29" s="400">
        <v>1</v>
      </c>
      <c r="P29" s="400">
        <v>1</v>
      </c>
      <c r="Q29" s="400">
        <v>1</v>
      </c>
      <c r="R29" s="400">
        <v>1</v>
      </c>
      <c r="S29" s="400">
        <v>1</v>
      </c>
      <c r="T29" s="400">
        <v>1</v>
      </c>
      <c r="U29" s="400">
        <v>1</v>
      </c>
      <c r="V29" s="400">
        <v>1</v>
      </c>
      <c r="W29" s="400">
        <v>1</v>
      </c>
      <c r="X29" s="400">
        <v>1</v>
      </c>
      <c r="Y29" s="400">
        <v>1</v>
      </c>
      <c r="Z29" s="400">
        <v>1</v>
      </c>
      <c r="AA29" s="400">
        <v>1</v>
      </c>
      <c r="AB29" s="400">
        <v>1</v>
      </c>
      <c r="AC29" s="400">
        <v>1</v>
      </c>
      <c r="AD29" s="400">
        <v>1</v>
      </c>
      <c r="AE29" s="400">
        <v>1</v>
      </c>
      <c r="AF29" s="400">
        <v>1</v>
      </c>
      <c r="AG29" s="400">
        <v>1</v>
      </c>
      <c r="AH29" s="400">
        <v>1</v>
      </c>
      <c r="AI29" s="400">
        <v>1</v>
      </c>
      <c r="AJ29" s="400">
        <v>1</v>
      </c>
      <c r="AK29" s="400">
        <v>1</v>
      </c>
      <c r="AL29" s="400">
        <v>1</v>
      </c>
      <c r="AM29" s="400">
        <v>1</v>
      </c>
      <c r="AN29" s="400">
        <v>1</v>
      </c>
      <c r="AO29" s="400">
        <v>1</v>
      </c>
      <c r="AP29" s="400">
        <v>1</v>
      </c>
      <c r="AQ29" s="400">
        <v>1</v>
      </c>
      <c r="AR29" s="400">
        <v>1</v>
      </c>
      <c r="AS29" s="400">
        <v>1</v>
      </c>
      <c r="AT29" s="400">
        <v>1</v>
      </c>
      <c r="AU29" s="400">
        <v>1</v>
      </c>
      <c r="AV29" s="400">
        <v>1</v>
      </c>
      <c r="AW29" s="400">
        <v>1</v>
      </c>
      <c r="AX29" s="400">
        <v>1</v>
      </c>
      <c r="AY29" s="400">
        <v>1</v>
      </c>
      <c r="AZ29" s="400">
        <v>1</v>
      </c>
      <c r="BA29" s="400">
        <v>1</v>
      </c>
      <c r="BB29" s="400">
        <v>1</v>
      </c>
      <c r="BC29" s="400">
        <v>1</v>
      </c>
      <c r="BD29" s="400">
        <v>1</v>
      </c>
      <c r="BE29" s="400">
        <v>1</v>
      </c>
      <c r="BF29" s="400">
        <v>1</v>
      </c>
      <c r="BG29" s="400">
        <v>1</v>
      </c>
      <c r="BH29" s="400">
        <v>1</v>
      </c>
      <c r="BI29" s="400">
        <v>1</v>
      </c>
      <c r="BJ29" s="400">
        <v>1</v>
      </c>
      <c r="BK29" s="400">
        <v>1</v>
      </c>
      <c r="BL29" s="400">
        <v>1</v>
      </c>
      <c r="BM29" s="400">
        <v>1</v>
      </c>
      <c r="BN29" s="400">
        <v>1</v>
      </c>
      <c r="BO29" s="400">
        <v>1</v>
      </c>
      <c r="BP29" s="400">
        <v>1</v>
      </c>
      <c r="BQ29" s="400">
        <v>1</v>
      </c>
      <c r="BR29" s="400">
        <v>1</v>
      </c>
      <c r="BS29" s="400">
        <v>1</v>
      </c>
      <c r="BT29" s="400">
        <v>1</v>
      </c>
      <c r="BU29" s="400">
        <v>1</v>
      </c>
      <c r="BV29" s="400">
        <v>1</v>
      </c>
      <c r="BW29" s="400">
        <v>1</v>
      </c>
      <c r="BX29" s="400">
        <v>1</v>
      </c>
      <c r="BY29" s="400">
        <v>1</v>
      </c>
      <c r="BZ29" s="400">
        <v>1</v>
      </c>
      <c r="CA29" s="400">
        <v>1</v>
      </c>
      <c r="CB29" s="400">
        <v>1</v>
      </c>
      <c r="CC29" s="400">
        <v>1</v>
      </c>
      <c r="CD29" s="400">
        <v>1</v>
      </c>
      <c r="CE29" s="400">
        <v>1</v>
      </c>
      <c r="CF29" s="400">
        <v>1</v>
      </c>
      <c r="CG29" s="400">
        <v>1</v>
      </c>
      <c r="CH29" s="401"/>
      <c r="CI29" s="397"/>
      <c r="CJ29" s="393" t="str">
        <f t="shared" si="259"/>
        <v>Marine Chemist</v>
      </c>
      <c r="CK29" s="398">
        <v>92800</v>
      </c>
      <c r="CL29" s="402"/>
      <c r="CM29" s="403">
        <f t="shared" si="179"/>
        <v>0</v>
      </c>
      <c r="CN29" s="403">
        <f t="shared" si="180"/>
        <v>0</v>
      </c>
      <c r="CO29" s="403">
        <f t="shared" si="181"/>
        <v>0</v>
      </c>
      <c r="CP29" s="403">
        <f t="shared" si="182"/>
        <v>0</v>
      </c>
      <c r="CQ29" s="403">
        <f t="shared" si="183"/>
        <v>32642.400000000005</v>
      </c>
      <c r="CR29" s="403">
        <f t="shared" si="184"/>
        <v>32816.400000000009</v>
      </c>
      <c r="CS29" s="403">
        <f t="shared" si="185"/>
        <v>32990.400000000009</v>
      </c>
      <c r="CT29" s="403">
        <f t="shared" si="186"/>
        <v>33164.400000000009</v>
      </c>
      <c r="CU29" s="403">
        <f t="shared" si="187"/>
        <v>33338.400000000009</v>
      </c>
      <c r="CV29" s="403">
        <f t="shared" si="188"/>
        <v>33512.400000000016</v>
      </c>
      <c r="CW29" s="403">
        <f t="shared" si="189"/>
        <v>33686.400000000016</v>
      </c>
      <c r="CX29" s="403">
        <f t="shared" si="190"/>
        <v>33860.400000000016</v>
      </c>
      <c r="CY29" s="403">
        <f t="shared" si="191"/>
        <v>34034.400000000016</v>
      </c>
      <c r="CZ29" s="403">
        <f t="shared" si="192"/>
        <v>34208.400000000016</v>
      </c>
      <c r="DA29" s="403">
        <f t="shared" si="193"/>
        <v>34382.400000000023</v>
      </c>
      <c r="DB29" s="403">
        <f t="shared" si="194"/>
        <v>34556.400000000023</v>
      </c>
      <c r="DC29" s="403">
        <f t="shared" si="195"/>
        <v>34730.400000000023</v>
      </c>
      <c r="DD29" s="403">
        <f t="shared" si="196"/>
        <v>34904.400000000023</v>
      </c>
      <c r="DE29" s="403">
        <f t="shared" si="197"/>
        <v>35078.400000000023</v>
      </c>
      <c r="DF29" s="403">
        <f t="shared" si="198"/>
        <v>35252.400000000031</v>
      </c>
      <c r="DG29" s="403">
        <f t="shared" si="199"/>
        <v>35426.400000000031</v>
      </c>
      <c r="DH29" s="403">
        <f t="shared" si="200"/>
        <v>35600.400000000031</v>
      </c>
      <c r="DI29" s="403">
        <f t="shared" si="201"/>
        <v>35774.400000000031</v>
      </c>
      <c r="DJ29" s="403">
        <f t="shared" si="202"/>
        <v>35948.400000000031</v>
      </c>
      <c r="DK29" s="403">
        <f t="shared" si="203"/>
        <v>36122.400000000038</v>
      </c>
      <c r="DL29" s="403">
        <f t="shared" si="204"/>
        <v>36296.400000000038</v>
      </c>
      <c r="DM29" s="403">
        <f t="shared" si="205"/>
        <v>36470.400000000038</v>
      </c>
      <c r="DN29" s="403">
        <f t="shared" si="206"/>
        <v>36644.400000000038</v>
      </c>
      <c r="DO29" s="403">
        <f t="shared" si="207"/>
        <v>36818.400000000038</v>
      </c>
      <c r="DP29" s="403">
        <f t="shared" si="208"/>
        <v>36992.400000000045</v>
      </c>
      <c r="DQ29" s="403">
        <f t="shared" si="209"/>
        <v>37166.400000000045</v>
      </c>
      <c r="DR29" s="403">
        <f t="shared" si="210"/>
        <v>37340.400000000045</v>
      </c>
      <c r="DS29" s="403">
        <f t="shared" si="211"/>
        <v>37514.400000000045</v>
      </c>
      <c r="DT29" s="403">
        <f t="shared" si="212"/>
        <v>37688.400000000045</v>
      </c>
      <c r="DU29" s="403">
        <f t="shared" si="213"/>
        <v>37862.400000000052</v>
      </c>
      <c r="DV29" s="403">
        <f t="shared" si="214"/>
        <v>38036.400000000052</v>
      </c>
      <c r="DW29" s="403">
        <f t="shared" si="215"/>
        <v>38210.400000000052</v>
      </c>
      <c r="DX29" s="403">
        <f t="shared" si="216"/>
        <v>38384.400000000052</v>
      </c>
      <c r="DY29" s="403">
        <f t="shared" si="217"/>
        <v>38558.400000000052</v>
      </c>
      <c r="DZ29" s="403">
        <f t="shared" si="218"/>
        <v>38732.40000000006</v>
      </c>
      <c r="EA29" s="403">
        <f t="shared" si="219"/>
        <v>38906.40000000006</v>
      </c>
      <c r="EB29" s="403">
        <f t="shared" si="220"/>
        <v>39080.40000000006</v>
      </c>
      <c r="EC29" s="403">
        <f t="shared" si="221"/>
        <v>39254.40000000006</v>
      </c>
      <c r="ED29" s="403">
        <f t="shared" si="222"/>
        <v>39428.40000000006</v>
      </c>
      <c r="EE29" s="403">
        <f t="shared" si="223"/>
        <v>39602.400000000067</v>
      </c>
      <c r="EF29" s="403">
        <f t="shared" si="224"/>
        <v>39776.400000000067</v>
      </c>
      <c r="EG29" s="403">
        <f t="shared" si="225"/>
        <v>39950.400000000067</v>
      </c>
      <c r="EH29" s="403">
        <f t="shared" si="226"/>
        <v>40124.400000000067</v>
      </c>
      <c r="EI29" s="403">
        <f t="shared" si="227"/>
        <v>40298.400000000067</v>
      </c>
      <c r="EJ29" s="403">
        <f t="shared" si="228"/>
        <v>40472.400000000074</v>
      </c>
      <c r="EK29" s="403">
        <f t="shared" si="229"/>
        <v>40646.400000000074</v>
      </c>
      <c r="EL29" s="403">
        <f t="shared" si="230"/>
        <v>40820.400000000074</v>
      </c>
      <c r="EM29" s="403">
        <f t="shared" si="231"/>
        <v>40994.400000000074</v>
      </c>
      <c r="EN29" s="403">
        <f t="shared" si="232"/>
        <v>41168.400000000074</v>
      </c>
      <c r="EO29" s="403">
        <f t="shared" si="233"/>
        <v>41342.400000000081</v>
      </c>
      <c r="EP29" s="403">
        <f t="shared" si="234"/>
        <v>41516.400000000081</v>
      </c>
      <c r="EQ29" s="403">
        <f t="shared" si="235"/>
        <v>41690.400000000081</v>
      </c>
      <c r="ER29" s="403">
        <f t="shared" si="236"/>
        <v>41864.400000000081</v>
      </c>
      <c r="ES29" s="403">
        <f t="shared" si="237"/>
        <v>42038.400000000081</v>
      </c>
      <c r="ET29" s="403">
        <f t="shared" si="238"/>
        <v>42212.400000000089</v>
      </c>
      <c r="EU29" s="403">
        <f t="shared" si="239"/>
        <v>42386.400000000089</v>
      </c>
      <c r="EV29" s="403">
        <f t="shared" si="240"/>
        <v>42560.400000000089</v>
      </c>
      <c r="EW29" s="403">
        <f t="shared" si="241"/>
        <v>42734.400000000089</v>
      </c>
      <c r="EX29" s="403">
        <f t="shared" si="242"/>
        <v>42908.400000000089</v>
      </c>
      <c r="EY29" s="403">
        <f t="shared" si="243"/>
        <v>43082.400000000089</v>
      </c>
      <c r="EZ29" s="403">
        <f t="shared" si="244"/>
        <v>43256.400000000096</v>
      </c>
      <c r="FA29" s="403">
        <f t="shared" si="245"/>
        <v>43430.400000000096</v>
      </c>
      <c r="FB29" s="403">
        <f t="shared" si="246"/>
        <v>43604.400000000096</v>
      </c>
      <c r="FC29" s="403">
        <f t="shared" si="247"/>
        <v>43778.400000000096</v>
      </c>
      <c r="FD29" s="403">
        <f t="shared" si="248"/>
        <v>43952.400000000096</v>
      </c>
      <c r="FE29" s="403">
        <f t="shared" si="249"/>
        <v>44126.400000000103</v>
      </c>
      <c r="FF29" s="403">
        <f t="shared" si="250"/>
        <v>44300.400000000103</v>
      </c>
      <c r="FG29" s="403">
        <f t="shared" si="251"/>
        <v>44474.400000000103</v>
      </c>
      <c r="FH29" s="403">
        <f t="shared" si="252"/>
        <v>44648.400000000103</v>
      </c>
      <c r="FI29" s="403">
        <f t="shared" si="253"/>
        <v>44822.400000000103</v>
      </c>
      <c r="FJ29" s="403">
        <f t="shared" si="254"/>
        <v>44996.400000000111</v>
      </c>
      <c r="FK29" s="403">
        <f t="shared" si="255"/>
        <v>45170.400000000111</v>
      </c>
      <c r="FL29" s="403">
        <f t="shared" si="256"/>
        <v>45344.400000000111</v>
      </c>
      <c r="FM29" s="403">
        <f t="shared" si="257"/>
        <v>45518.400000000111</v>
      </c>
      <c r="FN29" s="403">
        <f t="shared" si="258"/>
        <v>45692.400000000111</v>
      </c>
      <c r="FO29" s="254"/>
      <c r="FP29" s="254"/>
      <c r="FQ29" s="254"/>
      <c r="FR29" s="254"/>
    </row>
    <row r="30" spans="1:174" s="8" customFormat="1" x14ac:dyDescent="0.15">
      <c r="B30" s="397"/>
      <c r="C30" s="393" t="s">
        <v>439</v>
      </c>
      <c r="D30" s="399" t="s">
        <v>45</v>
      </c>
      <c r="E30" s="399"/>
      <c r="F30" s="400">
        <v>0</v>
      </c>
      <c r="G30" s="400">
        <v>0</v>
      </c>
      <c r="H30" s="400">
        <v>0</v>
      </c>
      <c r="I30" s="400">
        <v>0</v>
      </c>
      <c r="J30" s="400">
        <v>0</v>
      </c>
      <c r="K30" s="400">
        <v>0</v>
      </c>
      <c r="L30" s="400">
        <v>0</v>
      </c>
      <c r="M30" s="400">
        <v>0</v>
      </c>
      <c r="N30" s="400">
        <v>0</v>
      </c>
      <c r="O30" s="400">
        <v>0</v>
      </c>
      <c r="P30" s="400">
        <v>0</v>
      </c>
      <c r="Q30" s="400">
        <v>0</v>
      </c>
      <c r="R30" s="400">
        <v>0</v>
      </c>
      <c r="S30" s="400">
        <v>0</v>
      </c>
      <c r="T30" s="400">
        <v>0</v>
      </c>
      <c r="U30" s="400">
        <v>0</v>
      </c>
      <c r="V30" s="400">
        <v>0</v>
      </c>
      <c r="W30" s="400">
        <v>0</v>
      </c>
      <c r="X30" s="400">
        <v>0</v>
      </c>
      <c r="Y30" s="400">
        <v>0</v>
      </c>
      <c r="Z30" s="400">
        <v>0</v>
      </c>
      <c r="AA30" s="400">
        <v>0</v>
      </c>
      <c r="AB30" s="400">
        <v>0</v>
      </c>
      <c r="AC30" s="400">
        <v>0</v>
      </c>
      <c r="AD30" s="400">
        <v>0</v>
      </c>
      <c r="AE30" s="400">
        <v>0</v>
      </c>
      <c r="AF30" s="400">
        <v>0</v>
      </c>
      <c r="AG30" s="400">
        <v>0</v>
      </c>
      <c r="AH30" s="400">
        <v>0</v>
      </c>
      <c r="AI30" s="400">
        <v>0</v>
      </c>
      <c r="AJ30" s="400">
        <v>0</v>
      </c>
      <c r="AK30" s="400">
        <v>0</v>
      </c>
      <c r="AL30" s="400">
        <v>0</v>
      </c>
      <c r="AM30" s="400">
        <v>0</v>
      </c>
      <c r="AN30" s="400">
        <v>0</v>
      </c>
      <c r="AO30" s="400">
        <v>0</v>
      </c>
      <c r="AP30" s="400">
        <v>0</v>
      </c>
      <c r="AQ30" s="400">
        <v>0</v>
      </c>
      <c r="AR30" s="400">
        <v>0</v>
      </c>
      <c r="AS30" s="400">
        <v>0</v>
      </c>
      <c r="AT30" s="400">
        <v>0</v>
      </c>
      <c r="AU30" s="400">
        <v>0</v>
      </c>
      <c r="AV30" s="400">
        <v>0</v>
      </c>
      <c r="AW30" s="400">
        <v>0</v>
      </c>
      <c r="AX30" s="400">
        <v>0</v>
      </c>
      <c r="AY30" s="400">
        <v>0</v>
      </c>
      <c r="AZ30" s="400">
        <v>0</v>
      </c>
      <c r="BA30" s="400">
        <v>0</v>
      </c>
      <c r="BB30" s="400">
        <v>0</v>
      </c>
      <c r="BC30" s="400">
        <v>0</v>
      </c>
      <c r="BD30" s="400">
        <v>0</v>
      </c>
      <c r="BE30" s="400">
        <v>0</v>
      </c>
      <c r="BF30" s="400">
        <v>0</v>
      </c>
      <c r="BG30" s="400">
        <v>0</v>
      </c>
      <c r="BH30" s="400">
        <v>0</v>
      </c>
      <c r="BI30" s="400">
        <v>0</v>
      </c>
      <c r="BJ30" s="400">
        <v>0</v>
      </c>
      <c r="BK30" s="400">
        <v>0</v>
      </c>
      <c r="BL30" s="400">
        <v>0</v>
      </c>
      <c r="BM30" s="400">
        <v>0</v>
      </c>
      <c r="BN30" s="400">
        <v>0</v>
      </c>
      <c r="BO30" s="400">
        <v>0</v>
      </c>
      <c r="BP30" s="400">
        <v>0</v>
      </c>
      <c r="BQ30" s="400">
        <v>0</v>
      </c>
      <c r="BR30" s="400">
        <v>0</v>
      </c>
      <c r="BS30" s="400">
        <v>0</v>
      </c>
      <c r="BT30" s="400">
        <v>0</v>
      </c>
      <c r="BU30" s="400">
        <v>0</v>
      </c>
      <c r="BV30" s="400">
        <v>0</v>
      </c>
      <c r="BW30" s="400">
        <v>0</v>
      </c>
      <c r="BX30" s="400">
        <v>0</v>
      </c>
      <c r="BY30" s="400">
        <v>0</v>
      </c>
      <c r="BZ30" s="400">
        <v>0</v>
      </c>
      <c r="CA30" s="400">
        <v>0</v>
      </c>
      <c r="CB30" s="400">
        <v>0</v>
      </c>
      <c r="CC30" s="400">
        <v>0</v>
      </c>
      <c r="CD30" s="400">
        <v>0</v>
      </c>
      <c r="CE30" s="400">
        <v>0</v>
      </c>
      <c r="CF30" s="400">
        <v>0</v>
      </c>
      <c r="CG30" s="400">
        <v>0</v>
      </c>
      <c r="CH30" s="401"/>
      <c r="CI30" s="397"/>
      <c r="CJ30" s="393" t="str">
        <f t="shared" si="259"/>
        <v>Post Doctoral Researcher</v>
      </c>
      <c r="CK30" s="398">
        <v>104250</v>
      </c>
      <c r="CL30" s="402"/>
      <c r="CM30" s="403">
        <f t="shared" si="179"/>
        <v>0</v>
      </c>
      <c r="CN30" s="403">
        <f t="shared" si="180"/>
        <v>0</v>
      </c>
      <c r="CO30" s="403">
        <f t="shared" si="181"/>
        <v>0</v>
      </c>
      <c r="CP30" s="403">
        <f t="shared" si="182"/>
        <v>0</v>
      </c>
      <c r="CQ30" s="403">
        <f t="shared" si="183"/>
        <v>0</v>
      </c>
      <c r="CR30" s="403">
        <f t="shared" si="184"/>
        <v>0</v>
      </c>
      <c r="CS30" s="403">
        <f t="shared" si="185"/>
        <v>0</v>
      </c>
      <c r="CT30" s="403">
        <f t="shared" si="186"/>
        <v>0</v>
      </c>
      <c r="CU30" s="403">
        <f t="shared" si="187"/>
        <v>0</v>
      </c>
      <c r="CV30" s="403">
        <f t="shared" si="188"/>
        <v>0</v>
      </c>
      <c r="CW30" s="403">
        <f t="shared" si="189"/>
        <v>0</v>
      </c>
      <c r="CX30" s="403">
        <f t="shared" si="190"/>
        <v>0</v>
      </c>
      <c r="CY30" s="403">
        <f t="shared" si="191"/>
        <v>0</v>
      </c>
      <c r="CZ30" s="403">
        <f t="shared" si="192"/>
        <v>0</v>
      </c>
      <c r="DA30" s="403">
        <f t="shared" si="193"/>
        <v>0</v>
      </c>
      <c r="DB30" s="403">
        <f t="shared" si="194"/>
        <v>0</v>
      </c>
      <c r="DC30" s="403">
        <f t="shared" si="195"/>
        <v>0</v>
      </c>
      <c r="DD30" s="403">
        <f t="shared" si="196"/>
        <v>0</v>
      </c>
      <c r="DE30" s="403">
        <f t="shared" si="197"/>
        <v>0</v>
      </c>
      <c r="DF30" s="403">
        <f t="shared" si="198"/>
        <v>0</v>
      </c>
      <c r="DG30" s="403">
        <f t="shared" si="199"/>
        <v>0</v>
      </c>
      <c r="DH30" s="403">
        <f t="shared" si="200"/>
        <v>0</v>
      </c>
      <c r="DI30" s="403">
        <f t="shared" si="201"/>
        <v>0</v>
      </c>
      <c r="DJ30" s="403">
        <f t="shared" si="202"/>
        <v>0</v>
      </c>
      <c r="DK30" s="403">
        <f t="shared" si="203"/>
        <v>0</v>
      </c>
      <c r="DL30" s="403">
        <f t="shared" si="204"/>
        <v>0</v>
      </c>
      <c r="DM30" s="403">
        <f t="shared" si="205"/>
        <v>0</v>
      </c>
      <c r="DN30" s="403">
        <f t="shared" si="206"/>
        <v>0</v>
      </c>
      <c r="DO30" s="403">
        <f t="shared" si="207"/>
        <v>0</v>
      </c>
      <c r="DP30" s="403">
        <f t="shared" si="208"/>
        <v>0</v>
      </c>
      <c r="DQ30" s="403">
        <f t="shared" si="209"/>
        <v>0</v>
      </c>
      <c r="DR30" s="403">
        <f t="shared" si="210"/>
        <v>0</v>
      </c>
      <c r="DS30" s="403">
        <f t="shared" si="211"/>
        <v>0</v>
      </c>
      <c r="DT30" s="403">
        <f t="shared" si="212"/>
        <v>0</v>
      </c>
      <c r="DU30" s="403">
        <f t="shared" si="213"/>
        <v>0</v>
      </c>
      <c r="DV30" s="403">
        <f t="shared" si="214"/>
        <v>0</v>
      </c>
      <c r="DW30" s="403">
        <f t="shared" si="215"/>
        <v>0</v>
      </c>
      <c r="DX30" s="403">
        <f t="shared" si="216"/>
        <v>0</v>
      </c>
      <c r="DY30" s="403">
        <f t="shared" si="217"/>
        <v>0</v>
      </c>
      <c r="DZ30" s="403">
        <f t="shared" si="218"/>
        <v>0</v>
      </c>
      <c r="EA30" s="403">
        <f t="shared" si="219"/>
        <v>0</v>
      </c>
      <c r="EB30" s="403">
        <f t="shared" si="220"/>
        <v>0</v>
      </c>
      <c r="EC30" s="403">
        <f t="shared" si="221"/>
        <v>0</v>
      </c>
      <c r="ED30" s="403">
        <f t="shared" si="222"/>
        <v>0</v>
      </c>
      <c r="EE30" s="403">
        <f t="shared" si="223"/>
        <v>0</v>
      </c>
      <c r="EF30" s="403">
        <f t="shared" si="224"/>
        <v>0</v>
      </c>
      <c r="EG30" s="403">
        <f t="shared" si="225"/>
        <v>0</v>
      </c>
      <c r="EH30" s="403">
        <f t="shared" si="226"/>
        <v>0</v>
      </c>
      <c r="EI30" s="403">
        <f t="shared" si="227"/>
        <v>0</v>
      </c>
      <c r="EJ30" s="403">
        <f t="shared" si="228"/>
        <v>0</v>
      </c>
      <c r="EK30" s="403">
        <f t="shared" si="229"/>
        <v>0</v>
      </c>
      <c r="EL30" s="403">
        <f t="shared" si="230"/>
        <v>0</v>
      </c>
      <c r="EM30" s="403">
        <f t="shared" si="231"/>
        <v>0</v>
      </c>
      <c r="EN30" s="403">
        <f t="shared" si="232"/>
        <v>0</v>
      </c>
      <c r="EO30" s="403">
        <f t="shared" si="233"/>
        <v>0</v>
      </c>
      <c r="EP30" s="403">
        <f t="shared" si="234"/>
        <v>0</v>
      </c>
      <c r="EQ30" s="403">
        <f t="shared" si="235"/>
        <v>0</v>
      </c>
      <c r="ER30" s="403">
        <f t="shared" si="236"/>
        <v>0</v>
      </c>
      <c r="ES30" s="403">
        <f t="shared" si="237"/>
        <v>0</v>
      </c>
      <c r="ET30" s="403">
        <f t="shared" si="238"/>
        <v>0</v>
      </c>
      <c r="EU30" s="403">
        <f t="shared" si="239"/>
        <v>0</v>
      </c>
      <c r="EV30" s="403">
        <f t="shared" si="240"/>
        <v>0</v>
      </c>
      <c r="EW30" s="403">
        <f t="shared" si="241"/>
        <v>0</v>
      </c>
      <c r="EX30" s="403">
        <f t="shared" si="242"/>
        <v>0</v>
      </c>
      <c r="EY30" s="403">
        <f t="shared" si="243"/>
        <v>0</v>
      </c>
      <c r="EZ30" s="403">
        <f t="shared" si="244"/>
        <v>0</v>
      </c>
      <c r="FA30" s="403">
        <f t="shared" si="245"/>
        <v>0</v>
      </c>
      <c r="FB30" s="403">
        <f t="shared" si="246"/>
        <v>0</v>
      </c>
      <c r="FC30" s="403">
        <f t="shared" si="247"/>
        <v>0</v>
      </c>
      <c r="FD30" s="403">
        <f t="shared" si="248"/>
        <v>0</v>
      </c>
      <c r="FE30" s="403">
        <f t="shared" si="249"/>
        <v>0</v>
      </c>
      <c r="FF30" s="403">
        <f t="shared" si="250"/>
        <v>0</v>
      </c>
      <c r="FG30" s="403">
        <f t="shared" si="251"/>
        <v>0</v>
      </c>
      <c r="FH30" s="403">
        <f t="shared" si="252"/>
        <v>0</v>
      </c>
      <c r="FI30" s="403">
        <f t="shared" si="253"/>
        <v>0</v>
      </c>
      <c r="FJ30" s="403">
        <f t="shared" si="254"/>
        <v>0</v>
      </c>
      <c r="FK30" s="403">
        <f t="shared" si="255"/>
        <v>0</v>
      </c>
      <c r="FL30" s="403">
        <f t="shared" si="256"/>
        <v>0</v>
      </c>
      <c r="FM30" s="403">
        <f t="shared" si="257"/>
        <v>0</v>
      </c>
      <c r="FN30" s="403">
        <f t="shared" si="258"/>
        <v>0</v>
      </c>
      <c r="FO30" s="254"/>
      <c r="FP30" s="254"/>
      <c r="FQ30" s="254"/>
      <c r="FR30" s="254"/>
    </row>
    <row r="31" spans="1:174" s="8" customFormat="1" x14ac:dyDescent="0.15">
      <c r="B31" s="397"/>
      <c r="C31" s="393" t="s">
        <v>441</v>
      </c>
      <c r="D31" s="399" t="s">
        <v>45</v>
      </c>
      <c r="E31" s="399"/>
      <c r="F31" s="400">
        <v>0</v>
      </c>
      <c r="G31" s="400">
        <v>0</v>
      </c>
      <c r="H31" s="400">
        <v>0</v>
      </c>
      <c r="I31" s="400">
        <v>0</v>
      </c>
      <c r="J31" s="400">
        <v>0</v>
      </c>
      <c r="K31" s="400">
        <v>0</v>
      </c>
      <c r="L31" s="400">
        <v>0</v>
      </c>
      <c r="M31" s="400">
        <v>0</v>
      </c>
      <c r="N31" s="400">
        <v>0</v>
      </c>
      <c r="O31" s="400">
        <v>0</v>
      </c>
      <c r="P31" s="400">
        <v>0</v>
      </c>
      <c r="Q31" s="400">
        <v>0</v>
      </c>
      <c r="R31" s="400">
        <v>0</v>
      </c>
      <c r="S31" s="400">
        <v>0</v>
      </c>
      <c r="T31" s="400">
        <v>0</v>
      </c>
      <c r="U31" s="400">
        <v>0</v>
      </c>
      <c r="V31" s="400">
        <v>0</v>
      </c>
      <c r="W31" s="400">
        <v>0</v>
      </c>
      <c r="X31" s="400">
        <v>0</v>
      </c>
      <c r="Y31" s="400">
        <v>0</v>
      </c>
      <c r="Z31" s="400">
        <v>0</v>
      </c>
      <c r="AA31" s="400">
        <v>0</v>
      </c>
      <c r="AB31" s="400">
        <v>0</v>
      </c>
      <c r="AC31" s="400">
        <v>0</v>
      </c>
      <c r="AD31" s="400">
        <v>0</v>
      </c>
      <c r="AE31" s="400">
        <v>0</v>
      </c>
      <c r="AF31" s="400">
        <v>0</v>
      </c>
      <c r="AG31" s="400">
        <v>0</v>
      </c>
      <c r="AH31" s="400">
        <v>0</v>
      </c>
      <c r="AI31" s="400">
        <v>0</v>
      </c>
      <c r="AJ31" s="400">
        <v>0</v>
      </c>
      <c r="AK31" s="400">
        <v>0</v>
      </c>
      <c r="AL31" s="400">
        <v>0</v>
      </c>
      <c r="AM31" s="400">
        <v>0</v>
      </c>
      <c r="AN31" s="400">
        <v>0</v>
      </c>
      <c r="AO31" s="400">
        <v>0</v>
      </c>
      <c r="AP31" s="400">
        <v>0</v>
      </c>
      <c r="AQ31" s="400">
        <v>0</v>
      </c>
      <c r="AR31" s="400">
        <v>0</v>
      </c>
      <c r="AS31" s="400">
        <v>0</v>
      </c>
      <c r="AT31" s="400">
        <v>0</v>
      </c>
      <c r="AU31" s="400">
        <v>0</v>
      </c>
      <c r="AV31" s="400">
        <v>0</v>
      </c>
      <c r="AW31" s="400">
        <v>0</v>
      </c>
      <c r="AX31" s="400">
        <v>0</v>
      </c>
      <c r="AY31" s="400">
        <v>0</v>
      </c>
      <c r="AZ31" s="400">
        <v>0</v>
      </c>
      <c r="BA31" s="400">
        <v>0</v>
      </c>
      <c r="BB31" s="400">
        <v>0</v>
      </c>
      <c r="BC31" s="400">
        <v>0</v>
      </c>
      <c r="BD31" s="400">
        <v>0</v>
      </c>
      <c r="BE31" s="400">
        <v>0</v>
      </c>
      <c r="BF31" s="400">
        <v>0</v>
      </c>
      <c r="BG31" s="400">
        <v>0</v>
      </c>
      <c r="BH31" s="400">
        <v>0</v>
      </c>
      <c r="BI31" s="400">
        <v>0</v>
      </c>
      <c r="BJ31" s="400">
        <v>0</v>
      </c>
      <c r="BK31" s="400">
        <v>0</v>
      </c>
      <c r="BL31" s="400">
        <v>0</v>
      </c>
      <c r="BM31" s="400">
        <v>0</v>
      </c>
      <c r="BN31" s="400">
        <v>0</v>
      </c>
      <c r="BO31" s="400">
        <v>0</v>
      </c>
      <c r="BP31" s="400">
        <v>0</v>
      </c>
      <c r="BQ31" s="400">
        <v>0</v>
      </c>
      <c r="BR31" s="400">
        <v>0</v>
      </c>
      <c r="BS31" s="400">
        <v>0</v>
      </c>
      <c r="BT31" s="400">
        <v>0</v>
      </c>
      <c r="BU31" s="400">
        <v>0</v>
      </c>
      <c r="BV31" s="400">
        <v>0</v>
      </c>
      <c r="BW31" s="400">
        <v>0</v>
      </c>
      <c r="BX31" s="400">
        <v>0</v>
      </c>
      <c r="BY31" s="400">
        <v>0</v>
      </c>
      <c r="BZ31" s="400">
        <v>0</v>
      </c>
      <c r="CA31" s="400">
        <v>0</v>
      </c>
      <c r="CB31" s="400">
        <v>0</v>
      </c>
      <c r="CC31" s="400">
        <v>0</v>
      </c>
      <c r="CD31" s="400">
        <v>0</v>
      </c>
      <c r="CE31" s="400">
        <v>0</v>
      </c>
      <c r="CF31" s="400">
        <v>0</v>
      </c>
      <c r="CG31" s="400">
        <v>0</v>
      </c>
      <c r="CH31" s="401"/>
      <c r="CI31" s="397"/>
      <c r="CJ31" s="393" t="str">
        <f t="shared" si="259"/>
        <v>Senior Research Assistant</v>
      </c>
      <c r="CK31" s="398">
        <v>108100</v>
      </c>
      <c r="CL31" s="402"/>
      <c r="CM31" s="403">
        <f t="shared" si="179"/>
        <v>0</v>
      </c>
      <c r="CN31" s="403">
        <f t="shared" si="180"/>
        <v>0</v>
      </c>
      <c r="CO31" s="403">
        <f t="shared" si="181"/>
        <v>0</v>
      </c>
      <c r="CP31" s="403">
        <f t="shared" si="182"/>
        <v>0</v>
      </c>
      <c r="CQ31" s="403">
        <f t="shared" si="183"/>
        <v>0</v>
      </c>
      <c r="CR31" s="403">
        <f t="shared" si="184"/>
        <v>0</v>
      </c>
      <c r="CS31" s="403">
        <f t="shared" si="185"/>
        <v>0</v>
      </c>
      <c r="CT31" s="403">
        <f t="shared" si="186"/>
        <v>0</v>
      </c>
      <c r="CU31" s="403">
        <f t="shared" si="187"/>
        <v>0</v>
      </c>
      <c r="CV31" s="403">
        <f t="shared" si="188"/>
        <v>0</v>
      </c>
      <c r="CW31" s="403">
        <f t="shared" si="189"/>
        <v>0</v>
      </c>
      <c r="CX31" s="403">
        <f t="shared" si="190"/>
        <v>0</v>
      </c>
      <c r="CY31" s="403">
        <f t="shared" si="191"/>
        <v>0</v>
      </c>
      <c r="CZ31" s="403">
        <f t="shared" si="192"/>
        <v>0</v>
      </c>
      <c r="DA31" s="403">
        <f t="shared" si="193"/>
        <v>0</v>
      </c>
      <c r="DB31" s="403">
        <f t="shared" si="194"/>
        <v>0</v>
      </c>
      <c r="DC31" s="403">
        <f t="shared" si="195"/>
        <v>0</v>
      </c>
      <c r="DD31" s="403">
        <f t="shared" si="196"/>
        <v>0</v>
      </c>
      <c r="DE31" s="403">
        <f t="shared" si="197"/>
        <v>0</v>
      </c>
      <c r="DF31" s="403">
        <f t="shared" si="198"/>
        <v>0</v>
      </c>
      <c r="DG31" s="403">
        <f t="shared" si="199"/>
        <v>0</v>
      </c>
      <c r="DH31" s="403">
        <f t="shared" si="200"/>
        <v>0</v>
      </c>
      <c r="DI31" s="403">
        <f t="shared" si="201"/>
        <v>0</v>
      </c>
      <c r="DJ31" s="403">
        <f t="shared" si="202"/>
        <v>0</v>
      </c>
      <c r="DK31" s="403">
        <f t="shared" si="203"/>
        <v>0</v>
      </c>
      <c r="DL31" s="403">
        <f t="shared" si="204"/>
        <v>0</v>
      </c>
      <c r="DM31" s="403">
        <f t="shared" si="205"/>
        <v>0</v>
      </c>
      <c r="DN31" s="403">
        <f t="shared" si="206"/>
        <v>0</v>
      </c>
      <c r="DO31" s="403">
        <f t="shared" si="207"/>
        <v>0</v>
      </c>
      <c r="DP31" s="403">
        <f t="shared" si="208"/>
        <v>0</v>
      </c>
      <c r="DQ31" s="403">
        <f t="shared" si="209"/>
        <v>0</v>
      </c>
      <c r="DR31" s="403">
        <f t="shared" si="210"/>
        <v>0</v>
      </c>
      <c r="DS31" s="403">
        <f t="shared" si="211"/>
        <v>0</v>
      </c>
      <c r="DT31" s="403">
        <f t="shared" si="212"/>
        <v>0</v>
      </c>
      <c r="DU31" s="403">
        <f t="shared" si="213"/>
        <v>0</v>
      </c>
      <c r="DV31" s="403">
        <f t="shared" si="214"/>
        <v>0</v>
      </c>
      <c r="DW31" s="403">
        <f t="shared" si="215"/>
        <v>0</v>
      </c>
      <c r="DX31" s="403">
        <f t="shared" si="216"/>
        <v>0</v>
      </c>
      <c r="DY31" s="403">
        <f t="shared" si="217"/>
        <v>0</v>
      </c>
      <c r="DZ31" s="403">
        <f t="shared" si="218"/>
        <v>0</v>
      </c>
      <c r="EA31" s="403">
        <f t="shared" si="219"/>
        <v>0</v>
      </c>
      <c r="EB31" s="403">
        <f t="shared" si="220"/>
        <v>0</v>
      </c>
      <c r="EC31" s="403">
        <f t="shared" si="221"/>
        <v>0</v>
      </c>
      <c r="ED31" s="403">
        <f t="shared" si="222"/>
        <v>0</v>
      </c>
      <c r="EE31" s="403">
        <f t="shared" si="223"/>
        <v>0</v>
      </c>
      <c r="EF31" s="403">
        <f t="shared" si="224"/>
        <v>0</v>
      </c>
      <c r="EG31" s="403">
        <f t="shared" si="225"/>
        <v>0</v>
      </c>
      <c r="EH31" s="403">
        <f t="shared" si="226"/>
        <v>0</v>
      </c>
      <c r="EI31" s="403">
        <f t="shared" si="227"/>
        <v>0</v>
      </c>
      <c r="EJ31" s="403">
        <f t="shared" si="228"/>
        <v>0</v>
      </c>
      <c r="EK31" s="403">
        <f t="shared" si="229"/>
        <v>0</v>
      </c>
      <c r="EL31" s="403">
        <f t="shared" si="230"/>
        <v>0</v>
      </c>
      <c r="EM31" s="403">
        <f t="shared" si="231"/>
        <v>0</v>
      </c>
      <c r="EN31" s="403">
        <f t="shared" si="232"/>
        <v>0</v>
      </c>
      <c r="EO31" s="403">
        <f t="shared" si="233"/>
        <v>0</v>
      </c>
      <c r="EP31" s="403">
        <f t="shared" si="234"/>
        <v>0</v>
      </c>
      <c r="EQ31" s="403">
        <f t="shared" si="235"/>
        <v>0</v>
      </c>
      <c r="ER31" s="403">
        <f t="shared" si="236"/>
        <v>0</v>
      </c>
      <c r="ES31" s="403">
        <f t="shared" si="237"/>
        <v>0</v>
      </c>
      <c r="ET31" s="403">
        <f t="shared" si="238"/>
        <v>0</v>
      </c>
      <c r="EU31" s="403">
        <f t="shared" si="239"/>
        <v>0</v>
      </c>
      <c r="EV31" s="403">
        <f t="shared" si="240"/>
        <v>0</v>
      </c>
      <c r="EW31" s="403">
        <f t="shared" si="241"/>
        <v>0</v>
      </c>
      <c r="EX31" s="403">
        <f t="shared" si="242"/>
        <v>0</v>
      </c>
      <c r="EY31" s="403">
        <f t="shared" si="243"/>
        <v>0</v>
      </c>
      <c r="EZ31" s="403">
        <f t="shared" si="244"/>
        <v>0</v>
      </c>
      <c r="FA31" s="403">
        <f t="shared" si="245"/>
        <v>0</v>
      </c>
      <c r="FB31" s="403">
        <f t="shared" si="246"/>
        <v>0</v>
      </c>
      <c r="FC31" s="403">
        <f t="shared" si="247"/>
        <v>0</v>
      </c>
      <c r="FD31" s="403">
        <f t="shared" si="248"/>
        <v>0</v>
      </c>
      <c r="FE31" s="403">
        <f t="shared" si="249"/>
        <v>0</v>
      </c>
      <c r="FF31" s="403">
        <f t="shared" si="250"/>
        <v>0</v>
      </c>
      <c r="FG31" s="403">
        <f t="shared" si="251"/>
        <v>0</v>
      </c>
      <c r="FH31" s="403">
        <f t="shared" si="252"/>
        <v>0</v>
      </c>
      <c r="FI31" s="403">
        <f t="shared" si="253"/>
        <v>0</v>
      </c>
      <c r="FJ31" s="403">
        <f t="shared" si="254"/>
        <v>0</v>
      </c>
      <c r="FK31" s="403">
        <f t="shared" si="255"/>
        <v>0</v>
      </c>
      <c r="FL31" s="403">
        <f t="shared" si="256"/>
        <v>0</v>
      </c>
      <c r="FM31" s="403">
        <f t="shared" si="257"/>
        <v>0</v>
      </c>
      <c r="FN31" s="403">
        <f t="shared" si="258"/>
        <v>0</v>
      </c>
      <c r="FO31" s="254"/>
      <c r="FP31" s="254"/>
      <c r="FQ31" s="254"/>
      <c r="FR31" s="254"/>
    </row>
    <row r="32" spans="1:174" s="8" customFormat="1" x14ac:dyDescent="0.15">
      <c r="B32" s="397"/>
      <c r="C32" s="393" t="s">
        <v>300</v>
      </c>
      <c r="D32" s="399" t="s">
        <v>45</v>
      </c>
      <c r="E32" s="399"/>
      <c r="F32" s="400">
        <v>0</v>
      </c>
      <c r="G32" s="400">
        <v>0</v>
      </c>
      <c r="H32" s="400">
        <v>0</v>
      </c>
      <c r="I32" s="400">
        <v>0</v>
      </c>
      <c r="J32" s="400">
        <v>1</v>
      </c>
      <c r="K32" s="400">
        <v>1</v>
      </c>
      <c r="L32" s="400">
        <v>1</v>
      </c>
      <c r="M32" s="400">
        <v>1</v>
      </c>
      <c r="N32" s="400">
        <v>1</v>
      </c>
      <c r="O32" s="400">
        <v>1</v>
      </c>
      <c r="P32" s="400">
        <v>1</v>
      </c>
      <c r="Q32" s="400">
        <v>1</v>
      </c>
      <c r="R32" s="400">
        <v>1</v>
      </c>
      <c r="S32" s="400">
        <v>1</v>
      </c>
      <c r="T32" s="400">
        <v>1</v>
      </c>
      <c r="U32" s="400">
        <v>1</v>
      </c>
      <c r="V32" s="400">
        <v>1</v>
      </c>
      <c r="W32" s="400">
        <v>1</v>
      </c>
      <c r="X32" s="400">
        <v>1</v>
      </c>
      <c r="Y32" s="400">
        <v>1</v>
      </c>
      <c r="Z32" s="400">
        <v>1</v>
      </c>
      <c r="AA32" s="400">
        <v>1</v>
      </c>
      <c r="AB32" s="400">
        <v>1</v>
      </c>
      <c r="AC32" s="400">
        <v>1</v>
      </c>
      <c r="AD32" s="400">
        <v>1</v>
      </c>
      <c r="AE32" s="400">
        <v>1</v>
      </c>
      <c r="AF32" s="400">
        <v>1</v>
      </c>
      <c r="AG32" s="400">
        <v>1</v>
      </c>
      <c r="AH32" s="400">
        <v>1</v>
      </c>
      <c r="AI32" s="400">
        <v>1</v>
      </c>
      <c r="AJ32" s="400">
        <v>1</v>
      </c>
      <c r="AK32" s="400">
        <v>1</v>
      </c>
      <c r="AL32" s="400">
        <v>1</v>
      </c>
      <c r="AM32" s="400">
        <v>1</v>
      </c>
      <c r="AN32" s="400">
        <v>1</v>
      </c>
      <c r="AO32" s="400">
        <v>1</v>
      </c>
      <c r="AP32" s="400">
        <v>1</v>
      </c>
      <c r="AQ32" s="400">
        <v>1</v>
      </c>
      <c r="AR32" s="400">
        <v>1</v>
      </c>
      <c r="AS32" s="400">
        <v>1</v>
      </c>
      <c r="AT32" s="400">
        <v>1</v>
      </c>
      <c r="AU32" s="400">
        <v>1</v>
      </c>
      <c r="AV32" s="400">
        <v>1</v>
      </c>
      <c r="AW32" s="400">
        <v>1</v>
      </c>
      <c r="AX32" s="400">
        <v>1</v>
      </c>
      <c r="AY32" s="400">
        <v>1</v>
      </c>
      <c r="AZ32" s="400">
        <v>1</v>
      </c>
      <c r="BA32" s="400">
        <v>1</v>
      </c>
      <c r="BB32" s="400">
        <v>1</v>
      </c>
      <c r="BC32" s="400">
        <v>1</v>
      </c>
      <c r="BD32" s="400">
        <v>1</v>
      </c>
      <c r="BE32" s="400">
        <v>1</v>
      </c>
      <c r="BF32" s="400">
        <v>1</v>
      </c>
      <c r="BG32" s="400">
        <v>1</v>
      </c>
      <c r="BH32" s="400">
        <v>1</v>
      </c>
      <c r="BI32" s="400">
        <v>1</v>
      </c>
      <c r="BJ32" s="400">
        <v>1</v>
      </c>
      <c r="BK32" s="400">
        <v>1</v>
      </c>
      <c r="BL32" s="400">
        <v>1</v>
      </c>
      <c r="BM32" s="400">
        <v>1</v>
      </c>
      <c r="BN32" s="400">
        <v>1</v>
      </c>
      <c r="BO32" s="400">
        <v>1</v>
      </c>
      <c r="BP32" s="400">
        <v>1</v>
      </c>
      <c r="BQ32" s="400">
        <v>1</v>
      </c>
      <c r="BR32" s="400">
        <v>1</v>
      </c>
      <c r="BS32" s="400">
        <v>1</v>
      </c>
      <c r="BT32" s="400">
        <v>1</v>
      </c>
      <c r="BU32" s="400">
        <v>1</v>
      </c>
      <c r="BV32" s="400">
        <v>1</v>
      </c>
      <c r="BW32" s="400">
        <v>1</v>
      </c>
      <c r="BX32" s="400">
        <v>1</v>
      </c>
      <c r="BY32" s="400">
        <v>1</v>
      </c>
      <c r="BZ32" s="400">
        <v>1</v>
      </c>
      <c r="CA32" s="400">
        <v>1</v>
      </c>
      <c r="CB32" s="400">
        <v>1</v>
      </c>
      <c r="CC32" s="400">
        <v>1</v>
      </c>
      <c r="CD32" s="400">
        <v>1</v>
      </c>
      <c r="CE32" s="400">
        <v>1</v>
      </c>
      <c r="CF32" s="400">
        <v>1</v>
      </c>
      <c r="CG32" s="400">
        <v>1</v>
      </c>
      <c r="CH32" s="401"/>
      <c r="CI32" s="397"/>
      <c r="CJ32" s="393" t="str">
        <f t="shared" si="259"/>
        <v>Chemical Engineer</v>
      </c>
      <c r="CK32" s="398">
        <v>114470</v>
      </c>
      <c r="CL32" s="402"/>
      <c r="CM32" s="403">
        <f t="shared" si="179"/>
        <v>0</v>
      </c>
      <c r="CN32" s="403">
        <f t="shared" si="180"/>
        <v>0</v>
      </c>
      <c r="CO32" s="403">
        <f t="shared" si="181"/>
        <v>0</v>
      </c>
      <c r="CP32" s="403">
        <f t="shared" si="182"/>
        <v>0</v>
      </c>
      <c r="CQ32" s="403">
        <f t="shared" si="183"/>
        <v>40264.822500000009</v>
      </c>
      <c r="CR32" s="403">
        <f t="shared" si="184"/>
        <v>40479.453750000008</v>
      </c>
      <c r="CS32" s="403">
        <f t="shared" si="185"/>
        <v>40694.085000000014</v>
      </c>
      <c r="CT32" s="403">
        <f t="shared" si="186"/>
        <v>40908.716250000012</v>
      </c>
      <c r="CU32" s="403">
        <f t="shared" si="187"/>
        <v>41123.347500000011</v>
      </c>
      <c r="CV32" s="403">
        <f t="shared" si="188"/>
        <v>41337.978750000017</v>
      </c>
      <c r="CW32" s="403">
        <f t="shared" si="189"/>
        <v>41552.610000000015</v>
      </c>
      <c r="CX32" s="403">
        <f t="shared" si="190"/>
        <v>41767.241250000021</v>
      </c>
      <c r="CY32" s="403">
        <f t="shared" si="191"/>
        <v>41981.872500000019</v>
      </c>
      <c r="CZ32" s="403">
        <f t="shared" si="192"/>
        <v>42196.503750000025</v>
      </c>
      <c r="DA32" s="403">
        <f t="shared" si="193"/>
        <v>42411.135000000024</v>
      </c>
      <c r="DB32" s="403">
        <f t="shared" si="194"/>
        <v>42625.76625000003</v>
      </c>
      <c r="DC32" s="403">
        <f t="shared" si="195"/>
        <v>42840.397500000028</v>
      </c>
      <c r="DD32" s="403">
        <f t="shared" si="196"/>
        <v>43055.028750000027</v>
      </c>
      <c r="DE32" s="403">
        <f t="shared" si="197"/>
        <v>43269.660000000033</v>
      </c>
      <c r="DF32" s="403">
        <f t="shared" si="198"/>
        <v>43484.291250000031</v>
      </c>
      <c r="DG32" s="403">
        <f t="shared" si="199"/>
        <v>43698.922500000037</v>
      </c>
      <c r="DH32" s="403">
        <f t="shared" si="200"/>
        <v>43913.553750000036</v>
      </c>
      <c r="DI32" s="403">
        <f t="shared" si="201"/>
        <v>44128.185000000041</v>
      </c>
      <c r="DJ32" s="403">
        <f t="shared" si="202"/>
        <v>44342.81625000004</v>
      </c>
      <c r="DK32" s="403">
        <f t="shared" si="203"/>
        <v>44557.447500000046</v>
      </c>
      <c r="DL32" s="403">
        <f t="shared" si="204"/>
        <v>44772.078750000044</v>
      </c>
      <c r="DM32" s="403">
        <f t="shared" si="205"/>
        <v>44986.710000000043</v>
      </c>
      <c r="DN32" s="403">
        <f t="shared" si="206"/>
        <v>45201.341250000049</v>
      </c>
      <c r="DO32" s="403">
        <f t="shared" si="207"/>
        <v>45415.972500000047</v>
      </c>
      <c r="DP32" s="403">
        <f t="shared" si="208"/>
        <v>45630.603750000053</v>
      </c>
      <c r="DQ32" s="403">
        <f t="shared" si="209"/>
        <v>45845.235000000052</v>
      </c>
      <c r="DR32" s="403">
        <f t="shared" si="210"/>
        <v>46059.866250000057</v>
      </c>
      <c r="DS32" s="403">
        <f t="shared" si="211"/>
        <v>46274.497500000056</v>
      </c>
      <c r="DT32" s="403">
        <f t="shared" si="212"/>
        <v>46489.128750000062</v>
      </c>
      <c r="DU32" s="403">
        <f t="shared" si="213"/>
        <v>46703.76000000006</v>
      </c>
      <c r="DV32" s="403">
        <f t="shared" si="214"/>
        <v>46918.391250000059</v>
      </c>
      <c r="DW32" s="403">
        <f t="shared" si="215"/>
        <v>47133.022500000065</v>
      </c>
      <c r="DX32" s="403">
        <f t="shared" si="216"/>
        <v>47347.653750000063</v>
      </c>
      <c r="DY32" s="403">
        <f t="shared" si="217"/>
        <v>47562.285000000069</v>
      </c>
      <c r="DZ32" s="403">
        <f t="shared" si="218"/>
        <v>47776.916250000068</v>
      </c>
      <c r="EA32" s="403">
        <f t="shared" si="219"/>
        <v>47991.547500000073</v>
      </c>
      <c r="EB32" s="403">
        <f t="shared" si="220"/>
        <v>48206.178750000072</v>
      </c>
      <c r="EC32" s="403">
        <f t="shared" si="221"/>
        <v>48420.810000000078</v>
      </c>
      <c r="ED32" s="403">
        <f t="shared" si="222"/>
        <v>48635.441250000076</v>
      </c>
      <c r="EE32" s="403">
        <f t="shared" si="223"/>
        <v>48850.072500000075</v>
      </c>
      <c r="EF32" s="403">
        <f t="shared" si="224"/>
        <v>49064.703750000081</v>
      </c>
      <c r="EG32" s="403">
        <f t="shared" si="225"/>
        <v>49279.335000000079</v>
      </c>
      <c r="EH32" s="403">
        <f t="shared" si="226"/>
        <v>49493.966250000085</v>
      </c>
      <c r="EI32" s="403">
        <f t="shared" si="227"/>
        <v>49708.597500000084</v>
      </c>
      <c r="EJ32" s="403">
        <f t="shared" si="228"/>
        <v>49923.228750000089</v>
      </c>
      <c r="EK32" s="403">
        <f t="shared" si="229"/>
        <v>50137.860000000088</v>
      </c>
      <c r="EL32" s="403">
        <f t="shared" si="230"/>
        <v>50352.491250000094</v>
      </c>
      <c r="EM32" s="403">
        <f t="shared" si="231"/>
        <v>50567.122500000092</v>
      </c>
      <c r="EN32" s="403">
        <f t="shared" si="232"/>
        <v>50781.753750000091</v>
      </c>
      <c r="EO32" s="403">
        <f t="shared" si="233"/>
        <v>50996.385000000097</v>
      </c>
      <c r="EP32" s="403">
        <f t="shared" si="234"/>
        <v>51211.016250000095</v>
      </c>
      <c r="EQ32" s="403">
        <f t="shared" si="235"/>
        <v>51425.647500000101</v>
      </c>
      <c r="ER32" s="403">
        <f t="shared" si="236"/>
        <v>51640.2787500001</v>
      </c>
      <c r="ES32" s="403">
        <f t="shared" si="237"/>
        <v>51854.910000000105</v>
      </c>
      <c r="ET32" s="403">
        <f t="shared" si="238"/>
        <v>52069.541250000104</v>
      </c>
      <c r="EU32" s="403">
        <f t="shared" si="239"/>
        <v>52284.17250000011</v>
      </c>
      <c r="EV32" s="403">
        <f t="shared" si="240"/>
        <v>52498.803750000108</v>
      </c>
      <c r="EW32" s="403">
        <f t="shared" si="241"/>
        <v>52713.435000000107</v>
      </c>
      <c r="EX32" s="403">
        <f t="shared" si="242"/>
        <v>52928.066250000113</v>
      </c>
      <c r="EY32" s="403">
        <f t="shared" si="243"/>
        <v>53142.697500000111</v>
      </c>
      <c r="EZ32" s="403">
        <f t="shared" si="244"/>
        <v>53357.328750000117</v>
      </c>
      <c r="FA32" s="403">
        <f t="shared" si="245"/>
        <v>53571.960000000116</v>
      </c>
      <c r="FB32" s="403">
        <f t="shared" si="246"/>
        <v>53786.591250000121</v>
      </c>
      <c r="FC32" s="403">
        <f t="shared" si="247"/>
        <v>54001.22250000012</v>
      </c>
      <c r="FD32" s="403">
        <f t="shared" si="248"/>
        <v>54215.853750000126</v>
      </c>
      <c r="FE32" s="403">
        <f t="shared" si="249"/>
        <v>54430.485000000124</v>
      </c>
      <c r="FF32" s="403">
        <f t="shared" si="250"/>
        <v>54645.116250000123</v>
      </c>
      <c r="FG32" s="403">
        <f t="shared" si="251"/>
        <v>54859.747500000129</v>
      </c>
      <c r="FH32" s="403">
        <f t="shared" si="252"/>
        <v>55074.378750000127</v>
      </c>
      <c r="FI32" s="403">
        <f t="shared" si="253"/>
        <v>55289.010000000133</v>
      </c>
      <c r="FJ32" s="403">
        <f t="shared" si="254"/>
        <v>55503.641250000132</v>
      </c>
      <c r="FK32" s="403">
        <f t="shared" si="255"/>
        <v>55718.272500000137</v>
      </c>
      <c r="FL32" s="403">
        <f t="shared" si="256"/>
        <v>55932.903750000136</v>
      </c>
      <c r="FM32" s="403">
        <f t="shared" si="257"/>
        <v>56147.535000000142</v>
      </c>
      <c r="FN32" s="403">
        <f t="shared" si="258"/>
        <v>56362.16625000014</v>
      </c>
      <c r="FO32" s="254"/>
      <c r="FP32" s="254"/>
      <c r="FQ32" s="254"/>
      <c r="FR32" s="254"/>
    </row>
    <row r="33" spans="1:174" s="8" customFormat="1" x14ac:dyDescent="0.15">
      <c r="B33" s="397"/>
      <c r="C33" s="393" t="s">
        <v>267</v>
      </c>
      <c r="D33" s="399" t="s">
        <v>45</v>
      </c>
      <c r="E33" s="399"/>
      <c r="F33" s="400">
        <v>0</v>
      </c>
      <c r="G33" s="400">
        <v>0</v>
      </c>
      <c r="H33" s="400">
        <v>0</v>
      </c>
      <c r="I33" s="400">
        <v>0</v>
      </c>
      <c r="J33" s="400">
        <v>2</v>
      </c>
      <c r="K33" s="400">
        <v>2</v>
      </c>
      <c r="L33" s="400">
        <v>2</v>
      </c>
      <c r="M33" s="400">
        <v>2</v>
      </c>
      <c r="N33" s="400">
        <v>2</v>
      </c>
      <c r="O33" s="400">
        <v>2</v>
      </c>
      <c r="P33" s="400">
        <v>2</v>
      </c>
      <c r="Q33" s="400">
        <v>2</v>
      </c>
      <c r="R33" s="400">
        <v>2</v>
      </c>
      <c r="S33" s="400">
        <v>2</v>
      </c>
      <c r="T33" s="400">
        <v>2</v>
      </c>
      <c r="U33" s="400">
        <v>2</v>
      </c>
      <c r="V33" s="400">
        <v>2</v>
      </c>
      <c r="W33" s="400">
        <v>2</v>
      </c>
      <c r="X33" s="400">
        <v>2</v>
      </c>
      <c r="Y33" s="400">
        <v>2</v>
      </c>
      <c r="Z33" s="400">
        <v>2</v>
      </c>
      <c r="AA33" s="400">
        <v>2</v>
      </c>
      <c r="AB33" s="400">
        <v>2</v>
      </c>
      <c r="AC33" s="400">
        <v>2</v>
      </c>
      <c r="AD33" s="400">
        <v>2</v>
      </c>
      <c r="AE33" s="400">
        <v>2</v>
      </c>
      <c r="AF33" s="400">
        <v>2</v>
      </c>
      <c r="AG33" s="400">
        <v>2</v>
      </c>
      <c r="AH33" s="400">
        <v>2</v>
      </c>
      <c r="AI33" s="400">
        <v>2</v>
      </c>
      <c r="AJ33" s="400">
        <v>2</v>
      </c>
      <c r="AK33" s="400">
        <v>2</v>
      </c>
      <c r="AL33" s="400">
        <v>2</v>
      </c>
      <c r="AM33" s="400">
        <v>2</v>
      </c>
      <c r="AN33" s="400">
        <v>2</v>
      </c>
      <c r="AO33" s="400">
        <v>2</v>
      </c>
      <c r="AP33" s="400">
        <v>2</v>
      </c>
      <c r="AQ33" s="400">
        <v>2</v>
      </c>
      <c r="AR33" s="400">
        <v>2</v>
      </c>
      <c r="AS33" s="400">
        <v>2</v>
      </c>
      <c r="AT33" s="400">
        <v>2</v>
      </c>
      <c r="AU33" s="400">
        <v>2</v>
      </c>
      <c r="AV33" s="400">
        <v>2</v>
      </c>
      <c r="AW33" s="400">
        <v>2</v>
      </c>
      <c r="AX33" s="400">
        <v>2</v>
      </c>
      <c r="AY33" s="400">
        <v>2</v>
      </c>
      <c r="AZ33" s="400">
        <v>2</v>
      </c>
      <c r="BA33" s="400">
        <v>2</v>
      </c>
      <c r="BB33" s="400">
        <v>2</v>
      </c>
      <c r="BC33" s="400">
        <v>2</v>
      </c>
      <c r="BD33" s="400">
        <v>2</v>
      </c>
      <c r="BE33" s="400">
        <v>2</v>
      </c>
      <c r="BF33" s="400">
        <v>2</v>
      </c>
      <c r="BG33" s="400">
        <v>2</v>
      </c>
      <c r="BH33" s="400">
        <v>2</v>
      </c>
      <c r="BI33" s="400">
        <v>2</v>
      </c>
      <c r="BJ33" s="400">
        <v>2</v>
      </c>
      <c r="BK33" s="400">
        <v>2</v>
      </c>
      <c r="BL33" s="400">
        <v>2</v>
      </c>
      <c r="BM33" s="400">
        <v>2</v>
      </c>
      <c r="BN33" s="400">
        <v>2</v>
      </c>
      <c r="BO33" s="400">
        <v>2</v>
      </c>
      <c r="BP33" s="400">
        <v>2</v>
      </c>
      <c r="BQ33" s="400">
        <v>2</v>
      </c>
      <c r="BR33" s="400">
        <v>2</v>
      </c>
      <c r="BS33" s="400">
        <v>2</v>
      </c>
      <c r="BT33" s="400">
        <v>2</v>
      </c>
      <c r="BU33" s="400">
        <v>2</v>
      </c>
      <c r="BV33" s="400">
        <v>2</v>
      </c>
      <c r="BW33" s="400">
        <v>2</v>
      </c>
      <c r="BX33" s="400">
        <v>2</v>
      </c>
      <c r="BY33" s="400">
        <v>2</v>
      </c>
      <c r="BZ33" s="400">
        <v>2</v>
      </c>
      <c r="CA33" s="400">
        <v>2</v>
      </c>
      <c r="CB33" s="400">
        <v>2</v>
      </c>
      <c r="CC33" s="400">
        <v>2</v>
      </c>
      <c r="CD33" s="400">
        <v>2</v>
      </c>
      <c r="CE33" s="400">
        <v>2</v>
      </c>
      <c r="CF33" s="400">
        <v>2</v>
      </c>
      <c r="CG33" s="400">
        <v>2</v>
      </c>
      <c r="CH33" s="401"/>
      <c r="CI33" s="397"/>
      <c r="CJ33" s="393" t="str">
        <f t="shared" si="259"/>
        <v>Lab Technician</v>
      </c>
      <c r="CK33" s="398">
        <v>65100</v>
      </c>
      <c r="CL33" s="402"/>
      <c r="CM33" s="403">
        <f t="shared" si="179"/>
        <v>0</v>
      </c>
      <c r="CN33" s="403">
        <f t="shared" si="180"/>
        <v>0</v>
      </c>
      <c r="CO33" s="403">
        <f t="shared" si="181"/>
        <v>0</v>
      </c>
      <c r="CP33" s="403">
        <f t="shared" si="182"/>
        <v>0</v>
      </c>
      <c r="CQ33" s="403">
        <f t="shared" si="183"/>
        <v>45797.850000000006</v>
      </c>
      <c r="CR33" s="403">
        <f t="shared" si="184"/>
        <v>46041.975000000013</v>
      </c>
      <c r="CS33" s="403">
        <f t="shared" si="185"/>
        <v>46286.100000000013</v>
      </c>
      <c r="CT33" s="403">
        <f t="shared" si="186"/>
        <v>46530.225000000013</v>
      </c>
      <c r="CU33" s="403">
        <f t="shared" si="187"/>
        <v>46774.350000000013</v>
      </c>
      <c r="CV33" s="403">
        <f t="shared" si="188"/>
        <v>47018.47500000002</v>
      </c>
      <c r="CW33" s="403">
        <f t="shared" si="189"/>
        <v>47262.60000000002</v>
      </c>
      <c r="CX33" s="403">
        <f t="shared" si="190"/>
        <v>47506.72500000002</v>
      </c>
      <c r="CY33" s="403">
        <f t="shared" si="191"/>
        <v>47750.850000000028</v>
      </c>
      <c r="CZ33" s="403">
        <f t="shared" si="192"/>
        <v>47994.975000000028</v>
      </c>
      <c r="DA33" s="403">
        <f t="shared" si="193"/>
        <v>48239.100000000028</v>
      </c>
      <c r="DB33" s="403">
        <f>U33*($CK33/4)*DB$4</f>
        <v>48483.225000000028</v>
      </c>
      <c r="DC33" s="403">
        <f>V33*($CK33/4)*DC$4</f>
        <v>48727.350000000035</v>
      </c>
      <c r="DD33" s="403">
        <f>W33*($CK33/4)*DD$4</f>
        <v>48971.475000000035</v>
      </c>
      <c r="DE33" s="403">
        <f>X33*($CK33/4)*DE$4</f>
        <v>49215.600000000035</v>
      </c>
      <c r="DF33" s="403">
        <f>Y33*($CK33/4)*DF$4</f>
        <v>49459.725000000035</v>
      </c>
      <c r="DG33" s="403">
        <f t="shared" si="199"/>
        <v>49703.850000000042</v>
      </c>
      <c r="DH33" s="403">
        <f t="shared" si="200"/>
        <v>49947.975000000042</v>
      </c>
      <c r="DI33" s="403">
        <f t="shared" si="201"/>
        <v>50192.100000000042</v>
      </c>
      <c r="DJ33" s="403">
        <f t="shared" si="202"/>
        <v>50436.225000000049</v>
      </c>
      <c r="DK33" s="403">
        <f t="shared" si="203"/>
        <v>50680.350000000049</v>
      </c>
      <c r="DL33" s="403">
        <f t="shared" si="204"/>
        <v>50924.475000000049</v>
      </c>
      <c r="DM33" s="403">
        <f t="shared" si="205"/>
        <v>51168.600000000049</v>
      </c>
      <c r="DN33" s="403">
        <f t="shared" si="206"/>
        <v>51412.725000000057</v>
      </c>
      <c r="DO33" s="403">
        <f t="shared" si="207"/>
        <v>51656.850000000057</v>
      </c>
      <c r="DP33" s="403">
        <f t="shared" si="208"/>
        <v>51900.975000000057</v>
      </c>
      <c r="DQ33" s="403">
        <f t="shared" si="209"/>
        <v>52145.100000000064</v>
      </c>
      <c r="DR33" s="403">
        <f t="shared" si="210"/>
        <v>52389.225000000064</v>
      </c>
      <c r="DS33" s="403">
        <f t="shared" si="211"/>
        <v>52633.350000000064</v>
      </c>
      <c r="DT33" s="403">
        <f t="shared" si="212"/>
        <v>52877.475000000064</v>
      </c>
      <c r="DU33" s="403">
        <f t="shared" si="213"/>
        <v>53121.600000000071</v>
      </c>
      <c r="DV33" s="403">
        <f>AO33*($CK33/4)*DV$4</f>
        <v>53365.725000000071</v>
      </c>
      <c r="DW33" s="403">
        <f>AP33*($CK33/4)*DW$4</f>
        <v>53609.850000000071</v>
      </c>
      <c r="DX33" s="403">
        <f>AQ33*($CK33/4)*DX$4</f>
        <v>53853.975000000071</v>
      </c>
      <c r="DY33" s="403">
        <f>AR33*($CK33/4)*DY$4</f>
        <v>54098.100000000079</v>
      </c>
      <c r="DZ33" s="403">
        <f>AS33*($CK33/4)*DZ$4</f>
        <v>54342.225000000079</v>
      </c>
      <c r="EA33" s="403">
        <f t="shared" si="219"/>
        <v>54586.350000000079</v>
      </c>
      <c r="EB33" s="403">
        <f t="shared" si="220"/>
        <v>54830.475000000086</v>
      </c>
      <c r="EC33" s="403">
        <f t="shared" si="221"/>
        <v>55074.600000000086</v>
      </c>
      <c r="ED33" s="403">
        <f t="shared" si="222"/>
        <v>55318.725000000086</v>
      </c>
      <c r="EE33" s="403">
        <f t="shared" si="223"/>
        <v>55562.850000000086</v>
      </c>
      <c r="EF33" s="403">
        <f t="shared" si="224"/>
        <v>55806.975000000093</v>
      </c>
      <c r="EG33" s="403">
        <f t="shared" si="225"/>
        <v>56051.100000000093</v>
      </c>
      <c r="EH33" s="403">
        <f t="shared" si="226"/>
        <v>56295.225000000093</v>
      </c>
      <c r="EI33" s="403">
        <f t="shared" si="227"/>
        <v>56539.3500000001</v>
      </c>
      <c r="EJ33" s="403">
        <f t="shared" si="228"/>
        <v>56783.4750000001</v>
      </c>
      <c r="EK33" s="403">
        <f t="shared" si="229"/>
        <v>57027.6000000001</v>
      </c>
      <c r="EL33" s="403">
        <f t="shared" si="230"/>
        <v>57271.7250000001</v>
      </c>
      <c r="EM33" s="403">
        <f t="shared" si="231"/>
        <v>57515.850000000108</v>
      </c>
      <c r="EN33" s="403">
        <f t="shared" si="232"/>
        <v>57759.975000000108</v>
      </c>
      <c r="EO33" s="403">
        <f t="shared" si="233"/>
        <v>58004.100000000108</v>
      </c>
      <c r="EP33" s="403">
        <f t="shared" si="234"/>
        <v>58248.225000000115</v>
      </c>
      <c r="EQ33" s="403">
        <f t="shared" si="235"/>
        <v>58492.350000000115</v>
      </c>
      <c r="ER33" s="403">
        <f t="shared" si="236"/>
        <v>58736.475000000115</v>
      </c>
      <c r="ES33" s="403">
        <f t="shared" si="237"/>
        <v>58980.600000000115</v>
      </c>
      <c r="ET33" s="403">
        <f t="shared" si="238"/>
        <v>59224.725000000122</v>
      </c>
      <c r="EU33" s="403">
        <f t="shared" si="239"/>
        <v>59468.850000000122</v>
      </c>
      <c r="EV33" s="403">
        <f t="shared" si="240"/>
        <v>59712.975000000122</v>
      </c>
      <c r="EW33" s="403">
        <f t="shared" si="241"/>
        <v>59957.100000000122</v>
      </c>
      <c r="EX33" s="403">
        <f t="shared" si="242"/>
        <v>60201.22500000013</v>
      </c>
      <c r="EY33" s="403">
        <f t="shared" si="243"/>
        <v>60445.35000000013</v>
      </c>
      <c r="EZ33" s="403">
        <f t="shared" si="244"/>
        <v>60689.47500000013</v>
      </c>
      <c r="FA33" s="403">
        <f t="shared" si="245"/>
        <v>60933.600000000137</v>
      </c>
      <c r="FB33" s="403">
        <f t="shared" si="246"/>
        <v>61177.725000000137</v>
      </c>
      <c r="FC33" s="403">
        <f t="shared" si="247"/>
        <v>61421.850000000137</v>
      </c>
      <c r="FD33" s="403">
        <f t="shared" si="248"/>
        <v>61665.975000000137</v>
      </c>
      <c r="FE33" s="403">
        <f t="shared" si="249"/>
        <v>61910.100000000144</v>
      </c>
      <c r="FF33" s="403">
        <f t="shared" si="250"/>
        <v>62154.225000000144</v>
      </c>
      <c r="FG33" s="403">
        <f t="shared" si="251"/>
        <v>62398.350000000144</v>
      </c>
      <c r="FH33" s="403">
        <f t="shared" si="252"/>
        <v>62642.475000000151</v>
      </c>
      <c r="FI33" s="403">
        <f t="shared" si="253"/>
        <v>62886.600000000151</v>
      </c>
      <c r="FJ33" s="403">
        <f t="shared" si="254"/>
        <v>63130.725000000151</v>
      </c>
      <c r="FK33" s="403">
        <f t="shared" si="255"/>
        <v>63374.850000000151</v>
      </c>
      <c r="FL33" s="403">
        <f t="shared" si="256"/>
        <v>63618.975000000159</v>
      </c>
      <c r="FM33" s="403">
        <f t="shared" si="257"/>
        <v>63863.100000000159</v>
      </c>
      <c r="FN33" s="403">
        <f t="shared" si="258"/>
        <v>64107.225000000159</v>
      </c>
      <c r="FO33" s="254"/>
      <c r="FP33" s="254"/>
      <c r="FQ33" s="254"/>
      <c r="FR33" s="254"/>
    </row>
    <row r="34" spans="1:174" s="3" customFormat="1" x14ac:dyDescent="0.15">
      <c r="B34" s="397"/>
      <c r="C34" s="404" t="s">
        <v>32</v>
      </c>
      <c r="D34" s="404"/>
      <c r="E34" s="404"/>
      <c r="F34" s="405">
        <f t="shared" ref="F34:AK34" si="260">SUM(F26:F33)</f>
        <v>1</v>
      </c>
      <c r="G34" s="405">
        <f t="shared" si="260"/>
        <v>1</v>
      </c>
      <c r="H34" s="405">
        <f t="shared" si="260"/>
        <v>1</v>
      </c>
      <c r="I34" s="405">
        <f t="shared" si="260"/>
        <v>1</v>
      </c>
      <c r="J34" s="405">
        <f t="shared" si="260"/>
        <v>7</v>
      </c>
      <c r="K34" s="405">
        <f t="shared" si="260"/>
        <v>7</v>
      </c>
      <c r="L34" s="405">
        <f t="shared" si="260"/>
        <v>7</v>
      </c>
      <c r="M34" s="405">
        <f t="shared" si="260"/>
        <v>7</v>
      </c>
      <c r="N34" s="405">
        <f t="shared" si="260"/>
        <v>7</v>
      </c>
      <c r="O34" s="405">
        <f t="shared" si="260"/>
        <v>7</v>
      </c>
      <c r="P34" s="405">
        <f t="shared" si="260"/>
        <v>7</v>
      </c>
      <c r="Q34" s="405">
        <f t="shared" si="260"/>
        <v>7</v>
      </c>
      <c r="R34" s="405">
        <f t="shared" si="260"/>
        <v>7</v>
      </c>
      <c r="S34" s="405">
        <f t="shared" si="260"/>
        <v>7</v>
      </c>
      <c r="T34" s="405">
        <f t="shared" si="260"/>
        <v>7</v>
      </c>
      <c r="U34" s="405">
        <f t="shared" si="260"/>
        <v>7</v>
      </c>
      <c r="V34" s="405">
        <f t="shared" si="260"/>
        <v>7</v>
      </c>
      <c r="W34" s="405">
        <f t="shared" si="260"/>
        <v>7</v>
      </c>
      <c r="X34" s="405">
        <f t="shared" si="260"/>
        <v>7</v>
      </c>
      <c r="Y34" s="405">
        <f t="shared" si="260"/>
        <v>7</v>
      </c>
      <c r="Z34" s="405">
        <f t="shared" si="260"/>
        <v>7</v>
      </c>
      <c r="AA34" s="405">
        <f t="shared" si="260"/>
        <v>7</v>
      </c>
      <c r="AB34" s="405">
        <f t="shared" si="260"/>
        <v>7</v>
      </c>
      <c r="AC34" s="405">
        <f t="shared" si="260"/>
        <v>7</v>
      </c>
      <c r="AD34" s="405">
        <f t="shared" si="260"/>
        <v>7</v>
      </c>
      <c r="AE34" s="405">
        <f t="shared" si="260"/>
        <v>7</v>
      </c>
      <c r="AF34" s="405">
        <f t="shared" si="260"/>
        <v>7</v>
      </c>
      <c r="AG34" s="405">
        <f t="shared" si="260"/>
        <v>7</v>
      </c>
      <c r="AH34" s="405">
        <f t="shared" si="260"/>
        <v>7</v>
      </c>
      <c r="AI34" s="405">
        <f t="shared" si="260"/>
        <v>7</v>
      </c>
      <c r="AJ34" s="405">
        <f t="shared" si="260"/>
        <v>7</v>
      </c>
      <c r="AK34" s="405">
        <f t="shared" si="260"/>
        <v>7</v>
      </c>
      <c r="AL34" s="405">
        <f t="shared" ref="AL34:CG34" si="261">SUM(AL26:AL33)</f>
        <v>7</v>
      </c>
      <c r="AM34" s="405">
        <f t="shared" si="261"/>
        <v>7</v>
      </c>
      <c r="AN34" s="405">
        <f t="shared" si="261"/>
        <v>7</v>
      </c>
      <c r="AO34" s="405">
        <f t="shared" si="261"/>
        <v>7</v>
      </c>
      <c r="AP34" s="405">
        <f t="shared" si="261"/>
        <v>7</v>
      </c>
      <c r="AQ34" s="405">
        <f t="shared" si="261"/>
        <v>7</v>
      </c>
      <c r="AR34" s="405">
        <f t="shared" si="261"/>
        <v>7</v>
      </c>
      <c r="AS34" s="405">
        <f t="shared" si="261"/>
        <v>7</v>
      </c>
      <c r="AT34" s="405">
        <f t="shared" si="261"/>
        <v>7</v>
      </c>
      <c r="AU34" s="405">
        <f t="shared" si="261"/>
        <v>7</v>
      </c>
      <c r="AV34" s="405">
        <f t="shared" si="261"/>
        <v>7</v>
      </c>
      <c r="AW34" s="405">
        <f t="shared" si="261"/>
        <v>7</v>
      </c>
      <c r="AX34" s="405">
        <f t="shared" si="261"/>
        <v>7</v>
      </c>
      <c r="AY34" s="405">
        <f t="shared" si="261"/>
        <v>7</v>
      </c>
      <c r="AZ34" s="405">
        <f t="shared" si="261"/>
        <v>7</v>
      </c>
      <c r="BA34" s="405">
        <f t="shared" si="261"/>
        <v>7</v>
      </c>
      <c r="BB34" s="405">
        <f t="shared" si="261"/>
        <v>7</v>
      </c>
      <c r="BC34" s="405">
        <f t="shared" si="261"/>
        <v>7</v>
      </c>
      <c r="BD34" s="405">
        <f t="shared" si="261"/>
        <v>7</v>
      </c>
      <c r="BE34" s="405">
        <f t="shared" si="261"/>
        <v>7</v>
      </c>
      <c r="BF34" s="405">
        <f t="shared" si="261"/>
        <v>7</v>
      </c>
      <c r="BG34" s="405">
        <f t="shared" si="261"/>
        <v>7</v>
      </c>
      <c r="BH34" s="405">
        <f t="shared" si="261"/>
        <v>7</v>
      </c>
      <c r="BI34" s="405">
        <f t="shared" si="261"/>
        <v>7</v>
      </c>
      <c r="BJ34" s="405">
        <f t="shared" si="261"/>
        <v>7</v>
      </c>
      <c r="BK34" s="405">
        <f t="shared" si="261"/>
        <v>7</v>
      </c>
      <c r="BL34" s="405">
        <f t="shared" si="261"/>
        <v>7</v>
      </c>
      <c r="BM34" s="405">
        <f t="shared" si="261"/>
        <v>7</v>
      </c>
      <c r="BN34" s="405">
        <f t="shared" si="261"/>
        <v>7</v>
      </c>
      <c r="BO34" s="405">
        <f t="shared" si="261"/>
        <v>7</v>
      </c>
      <c r="BP34" s="405">
        <f t="shared" si="261"/>
        <v>7</v>
      </c>
      <c r="BQ34" s="405">
        <f t="shared" si="261"/>
        <v>7</v>
      </c>
      <c r="BR34" s="405">
        <f t="shared" si="261"/>
        <v>7</v>
      </c>
      <c r="BS34" s="405">
        <f t="shared" si="261"/>
        <v>7</v>
      </c>
      <c r="BT34" s="405">
        <f t="shared" si="261"/>
        <v>7</v>
      </c>
      <c r="BU34" s="405">
        <f t="shared" si="261"/>
        <v>7</v>
      </c>
      <c r="BV34" s="405">
        <f t="shared" si="261"/>
        <v>7</v>
      </c>
      <c r="BW34" s="405">
        <f t="shared" si="261"/>
        <v>7</v>
      </c>
      <c r="BX34" s="405">
        <f t="shared" si="261"/>
        <v>7</v>
      </c>
      <c r="BY34" s="405">
        <f t="shared" si="261"/>
        <v>7</v>
      </c>
      <c r="BZ34" s="405">
        <f t="shared" si="261"/>
        <v>7</v>
      </c>
      <c r="CA34" s="405">
        <f t="shared" si="261"/>
        <v>7</v>
      </c>
      <c r="CB34" s="405">
        <f t="shared" si="261"/>
        <v>7</v>
      </c>
      <c r="CC34" s="405">
        <f t="shared" si="261"/>
        <v>7</v>
      </c>
      <c r="CD34" s="405">
        <f t="shared" si="261"/>
        <v>7</v>
      </c>
      <c r="CE34" s="405">
        <f t="shared" si="261"/>
        <v>7</v>
      </c>
      <c r="CF34" s="405">
        <f t="shared" si="261"/>
        <v>7</v>
      </c>
      <c r="CG34" s="405">
        <f t="shared" si="261"/>
        <v>7</v>
      </c>
      <c r="CH34" s="397"/>
      <c r="CI34" s="397"/>
      <c r="CJ34" s="404" t="s">
        <v>32</v>
      </c>
      <c r="CK34" s="406"/>
      <c r="CL34" s="407" t="s">
        <v>155</v>
      </c>
      <c r="CM34" s="408">
        <f t="shared" ref="CM34:EX34" si="262">SUM(CM26:CM33)</f>
        <v>43031.25</v>
      </c>
      <c r="CN34" s="408">
        <f t="shared" si="262"/>
        <v>43265.625</v>
      </c>
      <c r="CO34" s="408">
        <f t="shared" si="262"/>
        <v>43500.000000000007</v>
      </c>
      <c r="CP34" s="408">
        <f t="shared" si="262"/>
        <v>43734.375000000007</v>
      </c>
      <c r="CQ34" s="408">
        <f t="shared" si="262"/>
        <v>237121.71000000002</v>
      </c>
      <c r="CR34" s="408">
        <f t="shared" si="262"/>
        <v>238385.68500000006</v>
      </c>
      <c r="CS34" s="408">
        <f t="shared" si="262"/>
        <v>239649.66000000006</v>
      </c>
      <c r="CT34" s="408">
        <f t="shared" si="262"/>
        <v>240913.63500000004</v>
      </c>
      <c r="CU34" s="408">
        <f t="shared" si="262"/>
        <v>242177.61000000004</v>
      </c>
      <c r="CV34" s="408">
        <f t="shared" si="262"/>
        <v>243441.58500000008</v>
      </c>
      <c r="CW34" s="408">
        <f t="shared" si="262"/>
        <v>244705.56000000011</v>
      </c>
      <c r="CX34" s="408">
        <f t="shared" si="262"/>
        <v>245969.53500000009</v>
      </c>
      <c r="CY34" s="408">
        <f t="shared" si="262"/>
        <v>247233.51000000015</v>
      </c>
      <c r="CZ34" s="408">
        <f t="shared" si="262"/>
        <v>248497.48500000016</v>
      </c>
      <c r="DA34" s="408">
        <f t="shared" si="262"/>
        <v>249761.46000000014</v>
      </c>
      <c r="DB34" s="408">
        <f t="shared" si="262"/>
        <v>251025.43500000017</v>
      </c>
      <c r="DC34" s="408">
        <f t="shared" si="262"/>
        <v>252289.41000000015</v>
      </c>
      <c r="DD34" s="408">
        <f t="shared" si="262"/>
        <v>253553.38500000018</v>
      </c>
      <c r="DE34" s="408">
        <f t="shared" si="262"/>
        <v>254817.36000000019</v>
      </c>
      <c r="DF34" s="408">
        <f t="shared" si="262"/>
        <v>256081.3350000002</v>
      </c>
      <c r="DG34" s="408">
        <f t="shared" si="262"/>
        <v>257345.3100000002</v>
      </c>
      <c r="DH34" s="408">
        <f t="shared" si="262"/>
        <v>258609.28500000021</v>
      </c>
      <c r="DI34" s="408">
        <f t="shared" si="262"/>
        <v>259873.26000000024</v>
      </c>
      <c r="DJ34" s="408">
        <f t="shared" si="262"/>
        <v>261137.23500000022</v>
      </c>
      <c r="DK34" s="408">
        <f t="shared" si="262"/>
        <v>262401.21000000025</v>
      </c>
      <c r="DL34" s="408">
        <f t="shared" si="262"/>
        <v>263665.18500000023</v>
      </c>
      <c r="DM34" s="408">
        <f t="shared" si="262"/>
        <v>264929.16000000027</v>
      </c>
      <c r="DN34" s="408">
        <f t="shared" si="262"/>
        <v>266193.13500000024</v>
      </c>
      <c r="DO34" s="408">
        <f t="shared" si="262"/>
        <v>267457.11000000022</v>
      </c>
      <c r="DP34" s="408">
        <f t="shared" si="262"/>
        <v>268721.08500000031</v>
      </c>
      <c r="DQ34" s="408">
        <f t="shared" si="262"/>
        <v>269985.06000000029</v>
      </c>
      <c r="DR34" s="408">
        <f t="shared" si="262"/>
        <v>271249.03500000038</v>
      </c>
      <c r="DS34" s="408">
        <f t="shared" si="262"/>
        <v>272513.01000000036</v>
      </c>
      <c r="DT34" s="408">
        <f t="shared" si="262"/>
        <v>273776.98500000034</v>
      </c>
      <c r="DU34" s="408">
        <f t="shared" si="262"/>
        <v>275040.96000000037</v>
      </c>
      <c r="DV34" s="408">
        <f t="shared" si="262"/>
        <v>276304.93500000041</v>
      </c>
      <c r="DW34" s="408">
        <f t="shared" si="262"/>
        <v>277568.91000000038</v>
      </c>
      <c r="DX34" s="408">
        <f t="shared" si="262"/>
        <v>278832.88500000036</v>
      </c>
      <c r="DY34" s="408">
        <f t="shared" si="262"/>
        <v>280096.86000000039</v>
      </c>
      <c r="DZ34" s="408">
        <f t="shared" si="262"/>
        <v>281360.83500000037</v>
      </c>
      <c r="EA34" s="408">
        <f t="shared" si="262"/>
        <v>282624.81000000041</v>
      </c>
      <c r="EB34" s="408">
        <f t="shared" si="262"/>
        <v>283888.78500000044</v>
      </c>
      <c r="EC34" s="408">
        <f t="shared" si="262"/>
        <v>285152.76000000042</v>
      </c>
      <c r="ED34" s="408">
        <f t="shared" si="262"/>
        <v>286416.73500000045</v>
      </c>
      <c r="EE34" s="408">
        <f t="shared" si="262"/>
        <v>287680.71000000043</v>
      </c>
      <c r="EF34" s="408">
        <f t="shared" si="262"/>
        <v>288944.68500000041</v>
      </c>
      <c r="EG34" s="408">
        <f t="shared" si="262"/>
        <v>290208.6600000005</v>
      </c>
      <c r="EH34" s="408">
        <f t="shared" si="262"/>
        <v>291472.63500000047</v>
      </c>
      <c r="EI34" s="408">
        <f t="shared" si="262"/>
        <v>292736.61000000051</v>
      </c>
      <c r="EJ34" s="408">
        <f t="shared" si="262"/>
        <v>294000.58500000054</v>
      </c>
      <c r="EK34" s="408">
        <f t="shared" si="262"/>
        <v>295264.56000000052</v>
      </c>
      <c r="EL34" s="408">
        <f t="shared" si="262"/>
        <v>296528.53500000056</v>
      </c>
      <c r="EM34" s="408">
        <f t="shared" si="262"/>
        <v>297792.51000000053</v>
      </c>
      <c r="EN34" s="408">
        <f t="shared" si="262"/>
        <v>299056.48500000057</v>
      </c>
      <c r="EO34" s="408">
        <f t="shared" si="262"/>
        <v>300320.46000000054</v>
      </c>
      <c r="EP34" s="408">
        <f t="shared" si="262"/>
        <v>301584.43500000058</v>
      </c>
      <c r="EQ34" s="408">
        <f t="shared" si="262"/>
        <v>302848.41000000061</v>
      </c>
      <c r="ER34" s="408">
        <f t="shared" si="262"/>
        <v>304112.38500000059</v>
      </c>
      <c r="ES34" s="408">
        <f t="shared" si="262"/>
        <v>305376.36000000057</v>
      </c>
      <c r="ET34" s="408">
        <f t="shared" si="262"/>
        <v>306640.3350000006</v>
      </c>
      <c r="EU34" s="408">
        <f t="shared" si="262"/>
        <v>307904.31000000064</v>
      </c>
      <c r="EV34" s="408">
        <f t="shared" si="262"/>
        <v>309168.28500000061</v>
      </c>
      <c r="EW34" s="408">
        <f t="shared" si="262"/>
        <v>310432.26000000065</v>
      </c>
      <c r="EX34" s="408">
        <f t="shared" si="262"/>
        <v>311696.23500000068</v>
      </c>
      <c r="EY34" s="408">
        <f t="shared" ref="EY34:FN34" si="263">SUM(EY26:EY33)</f>
        <v>312960.21000000066</v>
      </c>
      <c r="EZ34" s="408">
        <f t="shared" si="263"/>
        <v>314224.1850000007</v>
      </c>
      <c r="FA34" s="408">
        <f t="shared" si="263"/>
        <v>315488.16000000067</v>
      </c>
      <c r="FB34" s="408">
        <f t="shared" si="263"/>
        <v>316752.13500000071</v>
      </c>
      <c r="FC34" s="408">
        <f t="shared" si="263"/>
        <v>318016.11000000068</v>
      </c>
      <c r="FD34" s="408">
        <f t="shared" si="263"/>
        <v>319280.08500000072</v>
      </c>
      <c r="FE34" s="408">
        <f t="shared" si="263"/>
        <v>320544.06000000075</v>
      </c>
      <c r="FF34" s="408">
        <f t="shared" si="263"/>
        <v>321808.03500000073</v>
      </c>
      <c r="FG34" s="408">
        <f t="shared" si="263"/>
        <v>323072.01000000077</v>
      </c>
      <c r="FH34" s="408">
        <f t="shared" si="263"/>
        <v>324335.9850000008</v>
      </c>
      <c r="FI34" s="408">
        <f t="shared" si="263"/>
        <v>325599.96000000078</v>
      </c>
      <c r="FJ34" s="408">
        <f t="shared" si="263"/>
        <v>326863.93500000081</v>
      </c>
      <c r="FK34" s="408">
        <f t="shared" si="263"/>
        <v>328127.91000000079</v>
      </c>
      <c r="FL34" s="408">
        <f t="shared" si="263"/>
        <v>329391.88500000077</v>
      </c>
      <c r="FM34" s="408">
        <f t="shared" si="263"/>
        <v>330655.8600000008</v>
      </c>
      <c r="FN34" s="408">
        <f t="shared" si="263"/>
        <v>331919.83500000084</v>
      </c>
      <c r="FO34" s="77"/>
      <c r="FP34" s="77"/>
      <c r="FQ34" s="77"/>
      <c r="FR34" s="77"/>
    </row>
    <row r="35" spans="1:174" s="3" customFormat="1" x14ac:dyDescent="0.15">
      <c r="C35" s="2"/>
      <c r="D35" s="2"/>
      <c r="E35" s="2"/>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J35" s="2"/>
      <c r="CK35" s="315"/>
      <c r="CL35" s="20"/>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row>
    <row r="36" spans="1:174" x14ac:dyDescent="0.15">
      <c r="A36" s="443" t="s">
        <v>409</v>
      </c>
      <c r="B36" s="443"/>
      <c r="C36" s="443"/>
      <c r="D36" s="116"/>
      <c r="E36" s="116"/>
      <c r="F36" s="117"/>
      <c r="G36" s="117"/>
      <c r="H36" s="117"/>
      <c r="I36" s="117"/>
      <c r="J36" s="117"/>
      <c r="K36" s="117"/>
      <c r="L36" s="117"/>
      <c r="M36" s="117"/>
      <c r="N36" s="117"/>
      <c r="O36" s="117"/>
      <c r="P36" s="117"/>
      <c r="Q36" s="117"/>
      <c r="R36" s="117"/>
      <c r="S36" s="118"/>
      <c r="T36" s="118"/>
      <c r="U36" s="118"/>
      <c r="V36" s="118"/>
      <c r="W36" s="118"/>
      <c r="X36" s="118"/>
      <c r="Y36" s="118"/>
      <c r="Z36" s="118"/>
      <c r="AA36" s="118"/>
      <c r="AB36" s="118"/>
      <c r="AC36" s="118"/>
      <c r="AD36" s="118"/>
      <c r="AE36" s="118"/>
      <c r="AF36" s="117"/>
      <c r="AG36" s="117"/>
      <c r="AH36" s="117"/>
      <c r="AI36" s="117"/>
      <c r="AJ36" s="117"/>
      <c r="AK36" s="117"/>
      <c r="AL36" s="117"/>
      <c r="AM36" s="118"/>
      <c r="AN36" s="118"/>
      <c r="AO36" s="118"/>
      <c r="AP36" s="118"/>
      <c r="AQ36" s="118"/>
      <c r="AR36" s="118"/>
      <c r="AS36" s="118"/>
      <c r="AT36" s="117"/>
      <c r="AU36" s="117"/>
      <c r="AV36" s="117"/>
      <c r="AW36" s="117"/>
      <c r="AX36" s="117"/>
      <c r="AY36" s="117"/>
      <c r="AZ36" s="117"/>
      <c r="BA36" s="117"/>
      <c r="BB36" s="117"/>
      <c r="BC36" s="117"/>
      <c r="BD36" s="117"/>
      <c r="BE36" s="117"/>
      <c r="BF36" s="117"/>
      <c r="BG36" s="118"/>
      <c r="BH36" s="118"/>
      <c r="BI36" s="118"/>
      <c r="BJ36" s="118"/>
      <c r="BK36" s="118"/>
      <c r="BL36" s="118"/>
      <c r="BM36" s="118"/>
      <c r="BN36" s="118"/>
      <c r="BO36" s="118"/>
      <c r="BP36" s="118"/>
      <c r="BQ36" s="118"/>
      <c r="BR36" s="118"/>
      <c r="BS36" s="118"/>
      <c r="BT36" s="117"/>
      <c r="BU36" s="117"/>
      <c r="BV36" s="117"/>
      <c r="BW36" s="117"/>
      <c r="BX36" s="117"/>
      <c r="BY36" s="117"/>
      <c r="BZ36" s="117"/>
      <c r="CA36" s="118"/>
      <c r="CB36" s="118"/>
      <c r="CC36" s="118"/>
      <c r="CD36" s="118"/>
      <c r="CE36" s="118"/>
      <c r="CF36" s="118"/>
      <c r="CG36" s="118"/>
      <c r="CH36" s="119"/>
      <c r="CI36" s="120" t="s">
        <v>30</v>
      </c>
      <c r="CJ36" s="116"/>
      <c r="CK36" s="313"/>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row>
    <row r="37" spans="1:174" s="8" customFormat="1" x14ac:dyDescent="0.15">
      <c r="B37" s="120"/>
      <c r="C37" s="116" t="s">
        <v>342</v>
      </c>
      <c r="D37" s="121" t="s">
        <v>45</v>
      </c>
      <c r="E37" s="121"/>
      <c r="F37" s="349">
        <v>1</v>
      </c>
      <c r="G37" s="349">
        <v>1</v>
      </c>
      <c r="H37" s="349">
        <v>1</v>
      </c>
      <c r="I37" s="349">
        <v>1</v>
      </c>
      <c r="J37" s="349">
        <v>1</v>
      </c>
      <c r="K37" s="349">
        <v>1</v>
      </c>
      <c r="L37" s="349">
        <v>1</v>
      </c>
      <c r="M37" s="349">
        <v>1</v>
      </c>
      <c r="N37" s="349">
        <v>1</v>
      </c>
      <c r="O37" s="349">
        <v>1</v>
      </c>
      <c r="P37" s="349">
        <v>1</v>
      </c>
      <c r="Q37" s="349">
        <v>1</v>
      </c>
      <c r="R37" s="349">
        <v>1</v>
      </c>
      <c r="S37" s="349">
        <v>1</v>
      </c>
      <c r="T37" s="349">
        <v>1</v>
      </c>
      <c r="U37" s="349">
        <v>1</v>
      </c>
      <c r="V37" s="349">
        <v>1</v>
      </c>
      <c r="W37" s="349">
        <v>1</v>
      </c>
      <c r="X37" s="349">
        <v>1</v>
      </c>
      <c r="Y37" s="349">
        <v>1</v>
      </c>
      <c r="Z37" s="349">
        <v>1</v>
      </c>
      <c r="AA37" s="349">
        <v>1</v>
      </c>
      <c r="AB37" s="349">
        <v>1</v>
      </c>
      <c r="AC37" s="349">
        <v>1</v>
      </c>
      <c r="AD37" s="349">
        <v>1</v>
      </c>
      <c r="AE37" s="349">
        <v>1</v>
      </c>
      <c r="AF37" s="349">
        <v>1</v>
      </c>
      <c r="AG37" s="349">
        <v>1</v>
      </c>
      <c r="AH37" s="349">
        <v>1</v>
      </c>
      <c r="AI37" s="349">
        <v>1</v>
      </c>
      <c r="AJ37" s="349">
        <v>1</v>
      </c>
      <c r="AK37" s="349">
        <v>1</v>
      </c>
      <c r="AL37" s="349">
        <v>1</v>
      </c>
      <c r="AM37" s="349">
        <v>1</v>
      </c>
      <c r="AN37" s="349">
        <v>1</v>
      </c>
      <c r="AO37" s="349">
        <v>1</v>
      </c>
      <c r="AP37" s="349">
        <v>1</v>
      </c>
      <c r="AQ37" s="349">
        <v>1</v>
      </c>
      <c r="AR37" s="349">
        <v>1</v>
      </c>
      <c r="AS37" s="349">
        <v>1</v>
      </c>
      <c r="AT37" s="349">
        <v>1</v>
      </c>
      <c r="AU37" s="349">
        <v>1</v>
      </c>
      <c r="AV37" s="349">
        <v>1</v>
      </c>
      <c r="AW37" s="349">
        <v>1</v>
      </c>
      <c r="AX37" s="349">
        <v>1</v>
      </c>
      <c r="AY37" s="349">
        <v>1</v>
      </c>
      <c r="AZ37" s="349">
        <v>1</v>
      </c>
      <c r="BA37" s="349">
        <v>1</v>
      </c>
      <c r="BB37" s="349">
        <v>1</v>
      </c>
      <c r="BC37" s="349">
        <v>1</v>
      </c>
      <c r="BD37" s="349">
        <v>1</v>
      </c>
      <c r="BE37" s="349">
        <v>1</v>
      </c>
      <c r="BF37" s="349">
        <v>1</v>
      </c>
      <c r="BG37" s="349">
        <v>1</v>
      </c>
      <c r="BH37" s="349">
        <v>1</v>
      </c>
      <c r="BI37" s="349">
        <v>1</v>
      </c>
      <c r="BJ37" s="349">
        <v>1</v>
      </c>
      <c r="BK37" s="349">
        <v>1</v>
      </c>
      <c r="BL37" s="349">
        <v>1</v>
      </c>
      <c r="BM37" s="349">
        <v>1</v>
      </c>
      <c r="BN37" s="349">
        <v>1</v>
      </c>
      <c r="BO37" s="349">
        <v>1</v>
      </c>
      <c r="BP37" s="349">
        <v>1</v>
      </c>
      <c r="BQ37" s="349">
        <v>1</v>
      </c>
      <c r="BR37" s="349">
        <v>1</v>
      </c>
      <c r="BS37" s="349">
        <v>1</v>
      </c>
      <c r="BT37" s="349">
        <v>1</v>
      </c>
      <c r="BU37" s="349">
        <v>1</v>
      </c>
      <c r="BV37" s="349">
        <v>1</v>
      </c>
      <c r="BW37" s="349">
        <v>1</v>
      </c>
      <c r="BX37" s="349">
        <v>1</v>
      </c>
      <c r="BY37" s="349">
        <v>1</v>
      </c>
      <c r="BZ37" s="349">
        <v>1</v>
      </c>
      <c r="CA37" s="349">
        <v>1</v>
      </c>
      <c r="CB37" s="349">
        <v>1</v>
      </c>
      <c r="CC37" s="349">
        <v>1</v>
      </c>
      <c r="CD37" s="349">
        <v>1</v>
      </c>
      <c r="CE37" s="349">
        <v>1</v>
      </c>
      <c r="CF37" s="349">
        <v>1</v>
      </c>
      <c r="CG37" s="349">
        <v>1</v>
      </c>
      <c r="CH37" s="122"/>
      <c r="CI37" s="120"/>
      <c r="CJ37" s="116" t="str">
        <f>C37</f>
        <v>CTO</v>
      </c>
      <c r="CK37" s="313">
        <v>125000</v>
      </c>
      <c r="CL37" s="124"/>
      <c r="CM37" s="125">
        <f t="shared" ref="CM37:CM44" si="264">F37*($CK37/4)*CM$4</f>
        <v>43031.25</v>
      </c>
      <c r="CN37" s="125">
        <f t="shared" ref="CN37:CN44" si="265">G37*($CK37/4)*CN$4</f>
        <v>43265.625</v>
      </c>
      <c r="CO37" s="125">
        <f t="shared" ref="CO37:CO44" si="266">H37*($CK37/4)*CO$4</f>
        <v>43500.000000000007</v>
      </c>
      <c r="CP37" s="125">
        <f t="shared" ref="CP37:CP44" si="267">I37*($CK37/4)*CP$4</f>
        <v>43734.375000000007</v>
      </c>
      <c r="CQ37" s="125">
        <f t="shared" ref="CQ37:CQ44" si="268">J37*($CK37/4)*CQ$4</f>
        <v>43968.750000000007</v>
      </c>
      <c r="CR37" s="125">
        <f t="shared" ref="CR37:CR44" si="269">K37*($CK37/4)*CR$4</f>
        <v>44203.125000000007</v>
      </c>
      <c r="CS37" s="125">
        <f t="shared" ref="CS37:CS44" si="270">L37*($CK37/4)*CS$4</f>
        <v>44437.500000000015</v>
      </c>
      <c r="CT37" s="125">
        <f t="shared" ref="CT37:CT44" si="271">M37*($CK37/4)*CT$4</f>
        <v>44671.875000000015</v>
      </c>
      <c r="CU37" s="125">
        <f t="shared" ref="CU37:CU44" si="272">N37*($CK37/4)*CU$4</f>
        <v>44906.250000000015</v>
      </c>
      <c r="CV37" s="125">
        <f t="shared" ref="CV37:CV44" si="273">O37*($CK37/4)*CV$4</f>
        <v>45140.625000000015</v>
      </c>
      <c r="CW37" s="125">
        <f t="shared" ref="CW37:CW44" si="274">P37*($CK37/4)*CW$4</f>
        <v>45375.000000000022</v>
      </c>
      <c r="CX37" s="125">
        <f t="shared" ref="CX37:CX44" si="275">Q37*($CK37/4)*CX$4</f>
        <v>45609.375000000022</v>
      </c>
      <c r="CY37" s="125">
        <f t="shared" ref="CY37:CY44" si="276">R37*($CK37/4)*CY$4</f>
        <v>45843.750000000022</v>
      </c>
      <c r="CZ37" s="125">
        <f t="shared" ref="CZ37:CZ44" si="277">S37*($CK37/4)*CZ$4</f>
        <v>46078.125000000022</v>
      </c>
      <c r="DA37" s="125">
        <f t="shared" ref="DA37:DA44" si="278">T37*($CK37/4)*DA$4</f>
        <v>46312.500000000029</v>
      </c>
      <c r="DB37" s="125">
        <f t="shared" ref="DB37:DF43" si="279">U37*($CK37/4)*DB$4</f>
        <v>46546.875000000029</v>
      </c>
      <c r="DC37" s="125">
        <f t="shared" si="279"/>
        <v>46781.250000000029</v>
      </c>
      <c r="DD37" s="125">
        <f t="shared" si="279"/>
        <v>47015.625000000036</v>
      </c>
      <c r="DE37" s="125">
        <f t="shared" si="279"/>
        <v>47250.000000000036</v>
      </c>
      <c r="DF37" s="125">
        <f t="shared" si="279"/>
        <v>47484.375000000036</v>
      </c>
      <c r="DG37" s="125">
        <f t="shared" ref="DG37:DG44" si="280">Z37*($CK37/4)*DG$4</f>
        <v>47718.750000000036</v>
      </c>
      <c r="DH37" s="125">
        <f t="shared" ref="DH37:DH44" si="281">AA37*($CK37/4)*DH$4</f>
        <v>47953.125000000044</v>
      </c>
      <c r="DI37" s="125">
        <f t="shared" ref="DI37:DI44" si="282">AB37*($CK37/4)*DI$4</f>
        <v>48187.500000000044</v>
      </c>
      <c r="DJ37" s="125">
        <f t="shared" ref="DJ37:DJ44" si="283">AC37*($CK37/4)*DJ$4</f>
        <v>48421.875000000044</v>
      </c>
      <c r="DK37" s="125">
        <f t="shared" ref="DK37:DK44" si="284">AD37*($CK37/4)*DK$4</f>
        <v>48656.250000000044</v>
      </c>
      <c r="DL37" s="125">
        <f t="shared" ref="DL37:DL44" si="285">AE37*($CK37/4)*DL$4</f>
        <v>48890.625000000051</v>
      </c>
      <c r="DM37" s="125">
        <f t="shared" ref="DM37:DM44" si="286">AF37*($CK37/4)*DM$4</f>
        <v>49125.000000000051</v>
      </c>
      <c r="DN37" s="125">
        <f t="shared" ref="DN37:DN44" si="287">AG37*($CK37/4)*DN$4</f>
        <v>49359.375000000051</v>
      </c>
      <c r="DO37" s="125">
        <f t="shared" ref="DO37:DO44" si="288">AH37*($CK37/4)*DO$4</f>
        <v>49593.750000000051</v>
      </c>
      <c r="DP37" s="125">
        <f t="shared" ref="DP37:DP44" si="289">AI37*($CK37/4)*DP$4</f>
        <v>49828.125000000058</v>
      </c>
      <c r="DQ37" s="125">
        <f t="shared" ref="DQ37:DQ44" si="290">AJ37*($CK37/4)*DQ$4</f>
        <v>50062.500000000058</v>
      </c>
      <c r="DR37" s="125">
        <f t="shared" ref="DR37:DR44" si="291">AK37*($CK37/4)*DR$4</f>
        <v>50296.875000000058</v>
      </c>
      <c r="DS37" s="125">
        <f t="shared" ref="DS37:DS44" si="292">AL37*($CK37/4)*DS$4</f>
        <v>50531.250000000065</v>
      </c>
      <c r="DT37" s="125">
        <f t="shared" ref="DT37:DT44" si="293">AM37*($CK37/4)*DT$4</f>
        <v>50765.625000000065</v>
      </c>
      <c r="DU37" s="125">
        <f t="shared" ref="DU37:DU44" si="294">AN37*($CK37/4)*DU$4</f>
        <v>51000.000000000065</v>
      </c>
      <c r="DV37" s="125">
        <f t="shared" ref="DV37:DZ43" si="295">AO37*($CK37/4)*DV$4</f>
        <v>51234.375000000065</v>
      </c>
      <c r="DW37" s="125">
        <f t="shared" si="295"/>
        <v>51468.750000000073</v>
      </c>
      <c r="DX37" s="125">
        <f t="shared" si="295"/>
        <v>51703.125000000073</v>
      </c>
      <c r="DY37" s="125">
        <f t="shared" si="295"/>
        <v>51937.500000000073</v>
      </c>
      <c r="DZ37" s="125">
        <f t="shared" si="295"/>
        <v>52171.875000000073</v>
      </c>
      <c r="EA37" s="125">
        <f>AS37*($CK37/4)*EA$4</f>
        <v>52406.25000000008</v>
      </c>
      <c r="EB37" s="125">
        <f>AS37*($CK37/4)*EB$4</f>
        <v>52640.62500000008</v>
      </c>
      <c r="EC37" s="125">
        <f>AS37*($CK37/4)*EC$4</f>
        <v>52875.00000000008</v>
      </c>
      <c r="ED37" s="125">
        <f>AS37*($CK37/4)*ED$4</f>
        <v>53109.37500000008</v>
      </c>
      <c r="EE37" s="125">
        <f>AS37*($CK37/4)*EE$4</f>
        <v>53343.750000000087</v>
      </c>
      <c r="EF37" s="125">
        <f>AS37*($CK37/4)*EF$4</f>
        <v>53578.125000000087</v>
      </c>
      <c r="EG37" s="125">
        <f>AS37*($CK37/4)*EG$4</f>
        <v>53812.500000000087</v>
      </c>
      <c r="EH37" s="125">
        <f>AS37*($CK37/4)*EH$4</f>
        <v>54046.875000000095</v>
      </c>
      <c r="EI37" s="125">
        <f>AS37*($CK37/4)*EI$4</f>
        <v>54281.250000000095</v>
      </c>
      <c r="EJ37" s="125">
        <f>AS37*($CK37/4)*EJ$4</f>
        <v>54515.625000000095</v>
      </c>
      <c r="EK37" s="125">
        <f>AS37*($CK37/4)*EK$4</f>
        <v>54750.000000000095</v>
      </c>
      <c r="EL37" s="125">
        <f>AS37*($CK37/4)*EL$4</f>
        <v>54984.375000000102</v>
      </c>
      <c r="EM37" s="125">
        <f>AS37*($CK37/4)*EM$4</f>
        <v>55218.750000000102</v>
      </c>
      <c r="EN37" s="125">
        <f>AS37*($CK37/4)*EN$4</f>
        <v>55453.125000000102</v>
      </c>
      <c r="EO37" s="125">
        <f>AS37*($CK37/4)*EO$4</f>
        <v>55687.500000000102</v>
      </c>
      <c r="EP37" s="125">
        <f>AS37*($CK37/4)*EP$4</f>
        <v>55921.875000000109</v>
      </c>
      <c r="EQ37" s="125">
        <f>AS37*($CK37/4)*EQ$4</f>
        <v>56156.250000000109</v>
      </c>
      <c r="ER37" s="125">
        <f>AS37*($CK37/4)*ER$4</f>
        <v>56390.625000000109</v>
      </c>
      <c r="ES37" s="125">
        <f>AS37*($CK37/4)*ES$4</f>
        <v>56625.000000000109</v>
      </c>
      <c r="ET37" s="125">
        <f>AS37*($CK37/4)*ET$4</f>
        <v>56859.375000000116</v>
      </c>
      <c r="EU37" s="125">
        <f>AS37*($CK37/4)*EU$4</f>
        <v>57093.750000000116</v>
      </c>
      <c r="EV37" s="125">
        <f>AS37*($CK37/4)*EV$4</f>
        <v>57328.125000000116</v>
      </c>
      <c r="EW37" s="125">
        <f>AS37*($CK37/4)*EW$4</f>
        <v>57562.500000000124</v>
      </c>
      <c r="EX37" s="125">
        <f>AS37*($CK37/4)*EX$4</f>
        <v>57796.875000000124</v>
      </c>
      <c r="EY37" s="125">
        <f>AS37*($CK37/4)*EY$4</f>
        <v>58031.250000000124</v>
      </c>
      <c r="EZ37" s="125">
        <f>AS37*($CK37/4)*EZ$4</f>
        <v>58265.625000000124</v>
      </c>
      <c r="FA37" s="125">
        <f>AS37*($CK37/4)*FA$4</f>
        <v>58500.000000000131</v>
      </c>
      <c r="FB37" s="125">
        <f>AS37*($CK37/4)*FB$4</f>
        <v>58734.375000000131</v>
      </c>
      <c r="FC37" s="125">
        <f>AS37*($CK37/4)*FC$4</f>
        <v>58968.750000000131</v>
      </c>
      <c r="FD37" s="125">
        <f>AS37*($CK37/4)*FD$4</f>
        <v>59203.125000000131</v>
      </c>
      <c r="FE37" s="125">
        <f>AS37*($CK37/4)*FE$4</f>
        <v>59437.500000000138</v>
      </c>
      <c r="FF37" s="125">
        <f>AS37*($CK37/4)*FF$4</f>
        <v>59671.875000000138</v>
      </c>
      <c r="FG37" s="125">
        <f>AS37*($CK37/4)*FG$4</f>
        <v>59906.250000000138</v>
      </c>
      <c r="FH37" s="125">
        <f>AS37*($CK37/4)*FH$4</f>
        <v>60140.625000000146</v>
      </c>
      <c r="FI37" s="125">
        <f>AS37*($CK37/4)*FI$4</f>
        <v>60375.000000000146</v>
      </c>
      <c r="FJ37" s="125">
        <f>AS37*($CK37/4)*FJ$4</f>
        <v>60609.375000000146</v>
      </c>
      <c r="FK37" s="125">
        <f>AS37*($CK37/4)*FK$4</f>
        <v>60843.750000000146</v>
      </c>
      <c r="FL37" s="125">
        <f>AS37*($CK37/4)*FL$4</f>
        <v>61078.125000000153</v>
      </c>
      <c r="FM37" s="125">
        <f>AS37*($CK37/4)*FM$4</f>
        <v>61312.500000000153</v>
      </c>
      <c r="FN37" s="125">
        <f>AS37*($CK37/4)*FN$4</f>
        <v>61546.875000000153</v>
      </c>
      <c r="FO37" s="254"/>
      <c r="FP37" s="254"/>
      <c r="FQ37" s="254"/>
      <c r="FR37" s="254"/>
    </row>
    <row r="38" spans="1:174" s="8" customFormat="1" x14ac:dyDescent="0.15">
      <c r="B38" s="120"/>
      <c r="C38" s="126" t="s">
        <v>144</v>
      </c>
      <c r="D38" s="121" t="s">
        <v>45</v>
      </c>
      <c r="E38" s="121"/>
      <c r="F38" s="349">
        <v>0</v>
      </c>
      <c r="G38" s="349">
        <v>0</v>
      </c>
      <c r="H38" s="349">
        <v>0</v>
      </c>
      <c r="I38" s="349">
        <v>0</v>
      </c>
      <c r="J38" s="349">
        <v>1</v>
      </c>
      <c r="K38" s="349">
        <v>1</v>
      </c>
      <c r="L38" s="349">
        <v>1</v>
      </c>
      <c r="M38" s="349">
        <v>1</v>
      </c>
      <c r="N38" s="349">
        <v>1</v>
      </c>
      <c r="O38" s="349">
        <v>1</v>
      </c>
      <c r="P38" s="349">
        <v>1</v>
      </c>
      <c r="Q38" s="349">
        <v>1</v>
      </c>
      <c r="R38" s="349">
        <v>1</v>
      </c>
      <c r="S38" s="349">
        <v>1</v>
      </c>
      <c r="T38" s="349">
        <v>1</v>
      </c>
      <c r="U38" s="349">
        <v>1</v>
      </c>
      <c r="V38" s="349">
        <v>1</v>
      </c>
      <c r="W38" s="349">
        <v>1</v>
      </c>
      <c r="X38" s="349">
        <v>1</v>
      </c>
      <c r="Y38" s="349">
        <v>1</v>
      </c>
      <c r="Z38" s="349">
        <v>1</v>
      </c>
      <c r="AA38" s="349">
        <v>1</v>
      </c>
      <c r="AB38" s="349">
        <v>1</v>
      </c>
      <c r="AC38" s="349">
        <v>1</v>
      </c>
      <c r="AD38" s="349">
        <v>1</v>
      </c>
      <c r="AE38" s="349">
        <v>1</v>
      </c>
      <c r="AF38" s="349">
        <v>1</v>
      </c>
      <c r="AG38" s="349">
        <v>1</v>
      </c>
      <c r="AH38" s="349">
        <v>1</v>
      </c>
      <c r="AI38" s="349">
        <v>1</v>
      </c>
      <c r="AJ38" s="349">
        <v>1</v>
      </c>
      <c r="AK38" s="349">
        <v>1</v>
      </c>
      <c r="AL38" s="349">
        <v>1</v>
      </c>
      <c r="AM38" s="349">
        <v>1</v>
      </c>
      <c r="AN38" s="349">
        <v>1</v>
      </c>
      <c r="AO38" s="349">
        <v>1</v>
      </c>
      <c r="AP38" s="349">
        <v>1</v>
      </c>
      <c r="AQ38" s="349">
        <v>1</v>
      </c>
      <c r="AR38" s="349">
        <v>1</v>
      </c>
      <c r="AS38" s="349">
        <v>1</v>
      </c>
      <c r="AT38" s="349">
        <v>1</v>
      </c>
      <c r="AU38" s="349">
        <v>1</v>
      </c>
      <c r="AV38" s="349">
        <v>1</v>
      </c>
      <c r="AW38" s="349">
        <v>1</v>
      </c>
      <c r="AX38" s="349">
        <v>1</v>
      </c>
      <c r="AY38" s="349">
        <v>1</v>
      </c>
      <c r="AZ38" s="349">
        <v>1</v>
      </c>
      <c r="BA38" s="349">
        <v>1</v>
      </c>
      <c r="BB38" s="349">
        <v>1</v>
      </c>
      <c r="BC38" s="349">
        <v>1</v>
      </c>
      <c r="BD38" s="349">
        <v>1</v>
      </c>
      <c r="BE38" s="349">
        <v>1</v>
      </c>
      <c r="BF38" s="349">
        <v>1</v>
      </c>
      <c r="BG38" s="349">
        <v>1</v>
      </c>
      <c r="BH38" s="349">
        <v>1</v>
      </c>
      <c r="BI38" s="349">
        <v>1</v>
      </c>
      <c r="BJ38" s="349">
        <v>1</v>
      </c>
      <c r="BK38" s="349">
        <v>1</v>
      </c>
      <c r="BL38" s="349">
        <v>1</v>
      </c>
      <c r="BM38" s="349">
        <v>1</v>
      </c>
      <c r="BN38" s="349">
        <v>1</v>
      </c>
      <c r="BO38" s="349">
        <v>1</v>
      </c>
      <c r="BP38" s="349">
        <v>1</v>
      </c>
      <c r="BQ38" s="349">
        <v>1</v>
      </c>
      <c r="BR38" s="349">
        <v>1</v>
      </c>
      <c r="BS38" s="349">
        <v>1</v>
      </c>
      <c r="BT38" s="349">
        <v>1</v>
      </c>
      <c r="BU38" s="349">
        <v>1</v>
      </c>
      <c r="BV38" s="349">
        <v>1</v>
      </c>
      <c r="BW38" s="349">
        <v>1</v>
      </c>
      <c r="BX38" s="349">
        <v>1</v>
      </c>
      <c r="BY38" s="349">
        <v>1</v>
      </c>
      <c r="BZ38" s="349">
        <v>1</v>
      </c>
      <c r="CA38" s="349">
        <v>1</v>
      </c>
      <c r="CB38" s="349">
        <v>1</v>
      </c>
      <c r="CC38" s="349">
        <v>1</v>
      </c>
      <c r="CD38" s="349">
        <v>1</v>
      </c>
      <c r="CE38" s="349">
        <v>1</v>
      </c>
      <c r="CF38" s="349">
        <v>1</v>
      </c>
      <c r="CG38" s="349">
        <v>1</v>
      </c>
      <c r="CH38" s="122"/>
      <c r="CI38" s="120"/>
      <c r="CJ38" s="116" t="str">
        <f>C38</f>
        <v>Process Engineer</v>
      </c>
      <c r="CK38" s="313">
        <v>98250</v>
      </c>
      <c r="CL38" s="124"/>
      <c r="CM38" s="125">
        <f t="shared" si="264"/>
        <v>0</v>
      </c>
      <c r="CN38" s="125">
        <f t="shared" si="265"/>
        <v>0</v>
      </c>
      <c r="CO38" s="125">
        <f t="shared" si="266"/>
        <v>0</v>
      </c>
      <c r="CP38" s="125">
        <f t="shared" si="267"/>
        <v>0</v>
      </c>
      <c r="CQ38" s="125">
        <f t="shared" si="268"/>
        <v>34559.437500000007</v>
      </c>
      <c r="CR38" s="125">
        <f t="shared" si="269"/>
        <v>34743.656250000007</v>
      </c>
      <c r="CS38" s="125">
        <f t="shared" si="270"/>
        <v>34927.875000000007</v>
      </c>
      <c r="CT38" s="125">
        <f t="shared" si="271"/>
        <v>35112.093750000007</v>
      </c>
      <c r="CU38" s="125">
        <f t="shared" si="272"/>
        <v>35296.312500000015</v>
      </c>
      <c r="CV38" s="125">
        <f t="shared" si="273"/>
        <v>35480.531250000015</v>
      </c>
      <c r="CW38" s="125">
        <f t="shared" si="274"/>
        <v>35664.750000000015</v>
      </c>
      <c r="CX38" s="125">
        <f t="shared" si="275"/>
        <v>35848.968750000015</v>
      </c>
      <c r="CY38" s="125">
        <f t="shared" si="276"/>
        <v>36033.187500000022</v>
      </c>
      <c r="CZ38" s="125">
        <f t="shared" si="277"/>
        <v>36217.406250000022</v>
      </c>
      <c r="DA38" s="125">
        <f t="shared" si="278"/>
        <v>36401.625000000022</v>
      </c>
      <c r="DB38" s="125">
        <f t="shared" si="279"/>
        <v>36585.843750000022</v>
      </c>
      <c r="DC38" s="125">
        <f t="shared" si="279"/>
        <v>36770.062500000022</v>
      </c>
      <c r="DD38" s="125">
        <f t="shared" si="279"/>
        <v>36954.281250000029</v>
      </c>
      <c r="DE38" s="125">
        <f t="shared" si="279"/>
        <v>37138.500000000029</v>
      </c>
      <c r="DF38" s="125">
        <f t="shared" si="279"/>
        <v>37322.718750000029</v>
      </c>
      <c r="DG38" s="125">
        <f t="shared" si="280"/>
        <v>37506.937500000029</v>
      </c>
      <c r="DH38" s="125">
        <f t="shared" si="281"/>
        <v>37691.156250000029</v>
      </c>
      <c r="DI38" s="125">
        <f t="shared" si="282"/>
        <v>37875.375000000036</v>
      </c>
      <c r="DJ38" s="125">
        <f t="shared" si="283"/>
        <v>38059.593750000036</v>
      </c>
      <c r="DK38" s="125">
        <f t="shared" si="284"/>
        <v>38243.812500000036</v>
      </c>
      <c r="DL38" s="125">
        <f t="shared" si="285"/>
        <v>38428.031250000036</v>
      </c>
      <c r="DM38" s="125">
        <f t="shared" si="286"/>
        <v>38612.250000000036</v>
      </c>
      <c r="DN38" s="125">
        <f t="shared" si="287"/>
        <v>38796.468750000044</v>
      </c>
      <c r="DO38" s="125">
        <f t="shared" si="288"/>
        <v>38980.687500000044</v>
      </c>
      <c r="DP38" s="125">
        <f t="shared" si="289"/>
        <v>39164.906250000044</v>
      </c>
      <c r="DQ38" s="125">
        <f t="shared" si="290"/>
        <v>39349.125000000044</v>
      </c>
      <c r="DR38" s="125">
        <f t="shared" si="291"/>
        <v>39533.343750000051</v>
      </c>
      <c r="DS38" s="125">
        <f t="shared" si="292"/>
        <v>39717.562500000051</v>
      </c>
      <c r="DT38" s="125">
        <f t="shared" si="293"/>
        <v>39901.781250000051</v>
      </c>
      <c r="DU38" s="125">
        <f t="shared" si="294"/>
        <v>40086.000000000051</v>
      </c>
      <c r="DV38" s="125">
        <f t="shared" si="295"/>
        <v>40270.218750000051</v>
      </c>
      <c r="DW38" s="125">
        <f t="shared" si="295"/>
        <v>40454.437500000058</v>
      </c>
      <c r="DX38" s="125">
        <f t="shared" si="295"/>
        <v>40638.656250000058</v>
      </c>
      <c r="DY38" s="125">
        <f t="shared" si="295"/>
        <v>40822.875000000058</v>
      </c>
      <c r="DZ38" s="125">
        <f t="shared" si="295"/>
        <v>41007.093750000058</v>
      </c>
      <c r="EA38" s="125">
        <f t="shared" ref="EA38:EA44" si="296">AS38*($CK38/4)*EA$4</f>
        <v>41191.312500000058</v>
      </c>
      <c r="EB38" s="125">
        <f t="shared" ref="EB38:EB44" si="297">AS38*($CK38/4)*EB$4</f>
        <v>41375.531250000065</v>
      </c>
      <c r="EC38" s="125">
        <f t="shared" ref="EC38:EC44" si="298">AS38*($CK38/4)*EC$4</f>
        <v>41559.750000000065</v>
      </c>
      <c r="ED38" s="125">
        <f t="shared" ref="ED38:ED44" si="299">AS38*($CK38/4)*ED$4</f>
        <v>41743.968750000065</v>
      </c>
      <c r="EE38" s="125">
        <f t="shared" ref="EE38:EE44" si="300">AS38*($CK38/4)*EE$4</f>
        <v>41928.187500000065</v>
      </c>
      <c r="EF38" s="125">
        <f t="shared" ref="EF38:EF44" si="301">AS38*($CK38/4)*EF$4</f>
        <v>42112.406250000065</v>
      </c>
      <c r="EG38" s="125">
        <f t="shared" ref="EG38:EG44" si="302">AS38*($CK38/4)*EG$4</f>
        <v>42296.625000000073</v>
      </c>
      <c r="EH38" s="125">
        <f t="shared" ref="EH38:EH44" si="303">AS38*($CK38/4)*EH$4</f>
        <v>42480.843750000073</v>
      </c>
      <c r="EI38" s="125">
        <f t="shared" ref="EI38:EI44" si="304">AS38*($CK38/4)*EI$4</f>
        <v>42665.062500000073</v>
      </c>
      <c r="EJ38" s="125">
        <f t="shared" ref="EJ38:EJ44" si="305">AS38*($CK38/4)*EJ$4</f>
        <v>42849.281250000073</v>
      </c>
      <c r="EK38" s="125">
        <f t="shared" ref="EK38:EK44" si="306">AS38*($CK38/4)*EK$4</f>
        <v>43033.50000000008</v>
      </c>
      <c r="EL38" s="125">
        <f t="shared" ref="EL38:EL44" si="307">AS38*($CK38/4)*EL$4</f>
        <v>43217.71875000008</v>
      </c>
      <c r="EM38" s="125">
        <f t="shared" ref="EM38:EM44" si="308">AS38*($CK38/4)*EM$4</f>
        <v>43401.93750000008</v>
      </c>
      <c r="EN38" s="125">
        <f t="shared" ref="EN38:EN44" si="309">AS38*($CK38/4)*EN$4</f>
        <v>43586.15625000008</v>
      </c>
      <c r="EO38" s="125">
        <f t="shared" ref="EO38:EO44" si="310">AS38*($CK38/4)*EO$4</f>
        <v>43770.37500000008</v>
      </c>
      <c r="EP38" s="125">
        <f t="shared" ref="EP38:EP44" si="311">AS38*($CK38/4)*EP$4</f>
        <v>43954.593750000087</v>
      </c>
      <c r="EQ38" s="125">
        <f t="shared" ref="EQ38:EQ44" si="312">AS38*($CK38/4)*EQ$4</f>
        <v>44138.812500000087</v>
      </c>
      <c r="ER38" s="125">
        <f t="shared" ref="ER38:ER44" si="313">AS38*($CK38/4)*ER$4</f>
        <v>44323.031250000087</v>
      </c>
      <c r="ES38" s="125">
        <f t="shared" ref="ES38:ES44" si="314">AS38*($CK38/4)*ES$4</f>
        <v>44507.250000000087</v>
      </c>
      <c r="ET38" s="125">
        <f t="shared" ref="ET38:ET44" si="315">AS38*($CK38/4)*ET$4</f>
        <v>44691.468750000087</v>
      </c>
      <c r="EU38" s="125">
        <f t="shared" ref="EU38:EU44" si="316">AS38*($CK38/4)*EU$4</f>
        <v>44875.687500000095</v>
      </c>
      <c r="EV38" s="125">
        <f t="shared" ref="EV38:EV44" si="317">AS38*($CK38/4)*EV$4</f>
        <v>45059.906250000095</v>
      </c>
      <c r="EW38" s="125">
        <f t="shared" ref="EW38:EW44" si="318">AS38*($CK38/4)*EW$4</f>
        <v>45244.125000000095</v>
      </c>
      <c r="EX38" s="125">
        <f t="shared" ref="EX38:EX44" si="319">AS38*($CK38/4)*EX$4</f>
        <v>45428.343750000095</v>
      </c>
      <c r="EY38" s="125">
        <f t="shared" ref="EY38:EY44" si="320">AS38*($CK38/4)*EY$4</f>
        <v>45612.562500000095</v>
      </c>
      <c r="EZ38" s="125">
        <f t="shared" ref="EZ38:EZ44" si="321">AS38*($CK38/4)*EZ$4</f>
        <v>45796.781250000102</v>
      </c>
      <c r="FA38" s="125">
        <f t="shared" ref="FA38:FA44" si="322">AS38*($CK38/4)*FA$4</f>
        <v>45981.000000000102</v>
      </c>
      <c r="FB38" s="125">
        <f t="shared" ref="FB38:FB44" si="323">AS38*($CK38/4)*FB$4</f>
        <v>46165.218750000102</v>
      </c>
      <c r="FC38" s="125">
        <f t="shared" ref="FC38:FC44" si="324">AS38*($CK38/4)*FC$4</f>
        <v>46349.437500000102</v>
      </c>
      <c r="FD38" s="125">
        <f t="shared" ref="FD38:FD44" si="325">AS38*($CK38/4)*FD$4</f>
        <v>46533.656250000102</v>
      </c>
      <c r="FE38" s="125">
        <f t="shared" ref="FE38:FE44" si="326">AS38*($CK38/4)*FE$4</f>
        <v>46717.875000000109</v>
      </c>
      <c r="FF38" s="125">
        <f t="shared" ref="FF38:FF44" si="327">AS38*($CK38/4)*FF$4</f>
        <v>46902.093750000109</v>
      </c>
      <c r="FG38" s="125">
        <f t="shared" ref="FG38:FG44" si="328">AS38*($CK38/4)*FG$4</f>
        <v>47086.312500000109</v>
      </c>
      <c r="FH38" s="125">
        <f t="shared" ref="FH38:FH44" si="329">AS38*($CK38/4)*FH$4</f>
        <v>47270.531250000109</v>
      </c>
      <c r="FI38" s="125">
        <f t="shared" ref="FI38:FI44" si="330">AS38*($CK38/4)*FI$4</f>
        <v>47454.750000000116</v>
      </c>
      <c r="FJ38" s="125">
        <f t="shared" ref="FJ38:FJ44" si="331">AS38*($CK38/4)*FJ$4</f>
        <v>47638.968750000116</v>
      </c>
      <c r="FK38" s="125">
        <f t="shared" ref="FK38:FK44" si="332">AS38*($CK38/4)*FK$4</f>
        <v>47823.187500000116</v>
      </c>
      <c r="FL38" s="125">
        <f t="shared" ref="FL38:FL44" si="333">AS38*($CK38/4)*FL$4</f>
        <v>48007.406250000116</v>
      </c>
      <c r="FM38" s="125">
        <f t="shared" ref="FM38:FM44" si="334">AS38*($CK38/4)*FM$4</f>
        <v>48191.625000000116</v>
      </c>
      <c r="FN38" s="125">
        <f t="shared" ref="FN38:FN44" si="335">AS38*($CK38/4)*FN$4</f>
        <v>48375.843750000124</v>
      </c>
      <c r="FO38" s="254"/>
      <c r="FP38" s="254"/>
      <c r="FQ38" s="254"/>
      <c r="FR38" s="254"/>
    </row>
    <row r="39" spans="1:174" s="8" customFormat="1" x14ac:dyDescent="0.15">
      <c r="B39" s="120"/>
      <c r="C39" s="116" t="s">
        <v>56</v>
      </c>
      <c r="D39" s="121" t="s">
        <v>45</v>
      </c>
      <c r="E39" s="121"/>
      <c r="F39" s="349">
        <v>0</v>
      </c>
      <c r="G39" s="349">
        <v>0</v>
      </c>
      <c r="H39" s="349">
        <v>0</v>
      </c>
      <c r="I39" s="349">
        <v>0</v>
      </c>
      <c r="J39" s="349">
        <v>1</v>
      </c>
      <c r="K39" s="349">
        <v>1</v>
      </c>
      <c r="L39" s="349">
        <v>1</v>
      </c>
      <c r="M39" s="349">
        <v>1</v>
      </c>
      <c r="N39" s="349">
        <v>1</v>
      </c>
      <c r="O39" s="349">
        <v>1</v>
      </c>
      <c r="P39" s="349">
        <v>1</v>
      </c>
      <c r="Q39" s="349">
        <v>1</v>
      </c>
      <c r="R39" s="349">
        <v>1</v>
      </c>
      <c r="S39" s="349">
        <v>1</v>
      </c>
      <c r="T39" s="349">
        <v>1</v>
      </c>
      <c r="U39" s="349">
        <v>1</v>
      </c>
      <c r="V39" s="349">
        <v>1</v>
      </c>
      <c r="W39" s="349">
        <v>1</v>
      </c>
      <c r="X39" s="349">
        <v>1</v>
      </c>
      <c r="Y39" s="349">
        <v>1</v>
      </c>
      <c r="Z39" s="349">
        <v>1</v>
      </c>
      <c r="AA39" s="349">
        <v>1</v>
      </c>
      <c r="AB39" s="349">
        <v>1</v>
      </c>
      <c r="AC39" s="349">
        <v>1</v>
      </c>
      <c r="AD39" s="349">
        <v>1</v>
      </c>
      <c r="AE39" s="349">
        <v>1</v>
      </c>
      <c r="AF39" s="349">
        <v>1</v>
      </c>
      <c r="AG39" s="349">
        <v>1</v>
      </c>
      <c r="AH39" s="349">
        <v>1</v>
      </c>
      <c r="AI39" s="349">
        <v>1</v>
      </c>
      <c r="AJ39" s="349">
        <v>1</v>
      </c>
      <c r="AK39" s="349">
        <v>1</v>
      </c>
      <c r="AL39" s="349">
        <v>1</v>
      </c>
      <c r="AM39" s="349">
        <v>1</v>
      </c>
      <c r="AN39" s="349">
        <v>1</v>
      </c>
      <c r="AO39" s="349">
        <v>1</v>
      </c>
      <c r="AP39" s="349">
        <v>1</v>
      </c>
      <c r="AQ39" s="349">
        <v>1</v>
      </c>
      <c r="AR39" s="349">
        <v>1</v>
      </c>
      <c r="AS39" s="349">
        <v>1</v>
      </c>
      <c r="AT39" s="349">
        <v>1</v>
      </c>
      <c r="AU39" s="349">
        <v>1</v>
      </c>
      <c r="AV39" s="349">
        <v>1</v>
      </c>
      <c r="AW39" s="349">
        <v>1</v>
      </c>
      <c r="AX39" s="349">
        <v>1</v>
      </c>
      <c r="AY39" s="349">
        <v>1</v>
      </c>
      <c r="AZ39" s="349">
        <v>1</v>
      </c>
      <c r="BA39" s="349">
        <v>1</v>
      </c>
      <c r="BB39" s="349">
        <v>1</v>
      </c>
      <c r="BC39" s="349">
        <v>1</v>
      </c>
      <c r="BD39" s="349">
        <v>1</v>
      </c>
      <c r="BE39" s="349">
        <v>1</v>
      </c>
      <c r="BF39" s="349">
        <v>1</v>
      </c>
      <c r="BG39" s="349">
        <v>1</v>
      </c>
      <c r="BH39" s="349">
        <v>1</v>
      </c>
      <c r="BI39" s="349">
        <v>1</v>
      </c>
      <c r="BJ39" s="349">
        <v>1</v>
      </c>
      <c r="BK39" s="349">
        <v>1</v>
      </c>
      <c r="BL39" s="349">
        <v>1</v>
      </c>
      <c r="BM39" s="349">
        <v>1</v>
      </c>
      <c r="BN39" s="349">
        <v>1</v>
      </c>
      <c r="BO39" s="349">
        <v>1</v>
      </c>
      <c r="BP39" s="349">
        <v>1</v>
      </c>
      <c r="BQ39" s="349">
        <v>1</v>
      </c>
      <c r="BR39" s="349">
        <v>1</v>
      </c>
      <c r="BS39" s="349">
        <v>1</v>
      </c>
      <c r="BT39" s="349">
        <v>1</v>
      </c>
      <c r="BU39" s="349">
        <v>1</v>
      </c>
      <c r="BV39" s="349">
        <v>1</v>
      </c>
      <c r="BW39" s="349">
        <v>1</v>
      </c>
      <c r="BX39" s="349">
        <v>1</v>
      </c>
      <c r="BY39" s="349">
        <v>1</v>
      </c>
      <c r="BZ39" s="349">
        <v>1</v>
      </c>
      <c r="CA39" s="349">
        <v>1</v>
      </c>
      <c r="CB39" s="349">
        <v>1</v>
      </c>
      <c r="CC39" s="349">
        <v>1</v>
      </c>
      <c r="CD39" s="349">
        <v>1</v>
      </c>
      <c r="CE39" s="349">
        <v>1</v>
      </c>
      <c r="CF39" s="349">
        <v>1</v>
      </c>
      <c r="CG39" s="349">
        <v>1</v>
      </c>
      <c r="CH39" s="122"/>
      <c r="CI39" s="120"/>
      <c r="CJ39" s="116" t="str">
        <f t="shared" ref="CJ39:CJ44" si="336">C39</f>
        <v>Project Manager</v>
      </c>
      <c r="CK39" s="313">
        <v>113400</v>
      </c>
      <c r="CL39" s="124"/>
      <c r="CM39" s="125">
        <f t="shared" si="264"/>
        <v>0</v>
      </c>
      <c r="CN39" s="125">
        <f t="shared" si="265"/>
        <v>0</v>
      </c>
      <c r="CO39" s="125">
        <f t="shared" si="266"/>
        <v>0</v>
      </c>
      <c r="CP39" s="125">
        <f t="shared" si="267"/>
        <v>0</v>
      </c>
      <c r="CQ39" s="125">
        <f t="shared" si="268"/>
        <v>39888.450000000004</v>
      </c>
      <c r="CR39" s="125">
        <f t="shared" si="269"/>
        <v>40101.075000000012</v>
      </c>
      <c r="CS39" s="125">
        <f t="shared" si="270"/>
        <v>40313.700000000012</v>
      </c>
      <c r="CT39" s="125">
        <f t="shared" si="271"/>
        <v>40526.325000000012</v>
      </c>
      <c r="CU39" s="125">
        <f t="shared" si="272"/>
        <v>40738.950000000012</v>
      </c>
      <c r="CV39" s="125">
        <f t="shared" si="273"/>
        <v>40951.575000000019</v>
      </c>
      <c r="CW39" s="125">
        <f t="shared" si="274"/>
        <v>41164.200000000019</v>
      </c>
      <c r="CX39" s="125">
        <f t="shared" si="275"/>
        <v>41376.825000000019</v>
      </c>
      <c r="CY39" s="125">
        <f t="shared" si="276"/>
        <v>41589.450000000019</v>
      </c>
      <c r="CZ39" s="125">
        <f t="shared" si="277"/>
        <v>41802.075000000026</v>
      </c>
      <c r="DA39" s="125">
        <f t="shared" si="278"/>
        <v>42014.700000000026</v>
      </c>
      <c r="DB39" s="125">
        <f t="shared" si="279"/>
        <v>42227.325000000026</v>
      </c>
      <c r="DC39" s="125">
        <f t="shared" si="279"/>
        <v>42439.950000000026</v>
      </c>
      <c r="DD39" s="125">
        <f t="shared" si="279"/>
        <v>42652.575000000033</v>
      </c>
      <c r="DE39" s="125">
        <f t="shared" si="279"/>
        <v>42865.200000000033</v>
      </c>
      <c r="DF39" s="125">
        <f t="shared" si="279"/>
        <v>43077.825000000033</v>
      </c>
      <c r="DG39" s="125">
        <f t="shared" si="280"/>
        <v>43290.450000000033</v>
      </c>
      <c r="DH39" s="125">
        <f t="shared" si="281"/>
        <v>43503.075000000033</v>
      </c>
      <c r="DI39" s="125">
        <f t="shared" si="282"/>
        <v>43715.700000000041</v>
      </c>
      <c r="DJ39" s="125">
        <f t="shared" si="283"/>
        <v>43928.325000000041</v>
      </c>
      <c r="DK39" s="125">
        <f t="shared" si="284"/>
        <v>44140.950000000041</v>
      </c>
      <c r="DL39" s="125">
        <f t="shared" si="285"/>
        <v>44353.575000000041</v>
      </c>
      <c r="DM39" s="125">
        <f t="shared" si="286"/>
        <v>44566.200000000048</v>
      </c>
      <c r="DN39" s="125">
        <f t="shared" si="287"/>
        <v>44778.825000000048</v>
      </c>
      <c r="DO39" s="125">
        <f t="shared" si="288"/>
        <v>44991.450000000048</v>
      </c>
      <c r="DP39" s="125">
        <f t="shared" si="289"/>
        <v>45204.075000000048</v>
      </c>
      <c r="DQ39" s="125">
        <f t="shared" si="290"/>
        <v>45416.700000000055</v>
      </c>
      <c r="DR39" s="125">
        <f t="shared" si="291"/>
        <v>45629.325000000055</v>
      </c>
      <c r="DS39" s="125">
        <f t="shared" si="292"/>
        <v>45841.950000000055</v>
      </c>
      <c r="DT39" s="125">
        <f t="shared" si="293"/>
        <v>46054.575000000055</v>
      </c>
      <c r="DU39" s="125">
        <f t="shared" si="294"/>
        <v>46267.200000000063</v>
      </c>
      <c r="DV39" s="125">
        <f t="shared" si="295"/>
        <v>46479.825000000063</v>
      </c>
      <c r="DW39" s="125">
        <f t="shared" si="295"/>
        <v>46692.450000000063</v>
      </c>
      <c r="DX39" s="125">
        <f t="shared" si="295"/>
        <v>46905.075000000063</v>
      </c>
      <c r="DY39" s="125">
        <f t="shared" si="295"/>
        <v>47117.70000000007</v>
      </c>
      <c r="DZ39" s="125">
        <f t="shared" si="295"/>
        <v>47330.32500000007</v>
      </c>
      <c r="EA39" s="125">
        <f t="shared" si="296"/>
        <v>47542.95000000007</v>
      </c>
      <c r="EB39" s="125">
        <f t="shared" si="297"/>
        <v>47755.57500000007</v>
      </c>
      <c r="EC39" s="125">
        <f t="shared" si="298"/>
        <v>47968.200000000077</v>
      </c>
      <c r="ED39" s="125">
        <f t="shared" si="299"/>
        <v>48180.825000000077</v>
      </c>
      <c r="EE39" s="125">
        <f t="shared" si="300"/>
        <v>48393.450000000077</v>
      </c>
      <c r="EF39" s="125">
        <f t="shared" si="301"/>
        <v>48606.075000000077</v>
      </c>
      <c r="EG39" s="125">
        <f t="shared" si="302"/>
        <v>48818.700000000084</v>
      </c>
      <c r="EH39" s="125">
        <f t="shared" si="303"/>
        <v>49031.325000000084</v>
      </c>
      <c r="EI39" s="125">
        <f t="shared" si="304"/>
        <v>49243.950000000084</v>
      </c>
      <c r="EJ39" s="125">
        <f t="shared" si="305"/>
        <v>49456.575000000084</v>
      </c>
      <c r="EK39" s="125">
        <f t="shared" si="306"/>
        <v>49669.200000000092</v>
      </c>
      <c r="EL39" s="125">
        <f t="shared" si="307"/>
        <v>49881.825000000092</v>
      </c>
      <c r="EM39" s="125">
        <f t="shared" si="308"/>
        <v>50094.450000000092</v>
      </c>
      <c r="EN39" s="125">
        <f t="shared" si="309"/>
        <v>50307.075000000092</v>
      </c>
      <c r="EO39" s="125">
        <f t="shared" si="310"/>
        <v>50519.700000000092</v>
      </c>
      <c r="EP39" s="125">
        <f t="shared" si="311"/>
        <v>50732.325000000099</v>
      </c>
      <c r="EQ39" s="125">
        <f t="shared" si="312"/>
        <v>50944.950000000099</v>
      </c>
      <c r="ER39" s="125">
        <f t="shared" si="313"/>
        <v>51157.575000000099</v>
      </c>
      <c r="ES39" s="125">
        <f t="shared" si="314"/>
        <v>51370.200000000099</v>
      </c>
      <c r="ET39" s="125">
        <f t="shared" si="315"/>
        <v>51582.825000000106</v>
      </c>
      <c r="EU39" s="125">
        <f t="shared" si="316"/>
        <v>51795.450000000106</v>
      </c>
      <c r="EV39" s="125">
        <f t="shared" si="317"/>
        <v>52008.075000000106</v>
      </c>
      <c r="EW39" s="125">
        <f t="shared" si="318"/>
        <v>52220.700000000106</v>
      </c>
      <c r="EX39" s="125">
        <f t="shared" si="319"/>
        <v>52433.325000000114</v>
      </c>
      <c r="EY39" s="125">
        <f t="shared" si="320"/>
        <v>52645.950000000114</v>
      </c>
      <c r="EZ39" s="125">
        <f t="shared" si="321"/>
        <v>52858.575000000114</v>
      </c>
      <c r="FA39" s="125">
        <f t="shared" si="322"/>
        <v>53071.200000000114</v>
      </c>
      <c r="FB39" s="125">
        <f t="shared" si="323"/>
        <v>53283.825000000121</v>
      </c>
      <c r="FC39" s="125">
        <f t="shared" si="324"/>
        <v>53496.450000000121</v>
      </c>
      <c r="FD39" s="125">
        <f t="shared" si="325"/>
        <v>53709.075000000121</v>
      </c>
      <c r="FE39" s="125">
        <f t="shared" si="326"/>
        <v>53921.700000000121</v>
      </c>
      <c r="FF39" s="125">
        <f t="shared" si="327"/>
        <v>54134.325000000128</v>
      </c>
      <c r="FG39" s="125">
        <f t="shared" si="328"/>
        <v>54346.950000000128</v>
      </c>
      <c r="FH39" s="125">
        <f t="shared" si="329"/>
        <v>54559.575000000128</v>
      </c>
      <c r="FI39" s="125">
        <f t="shared" si="330"/>
        <v>54772.200000000128</v>
      </c>
      <c r="FJ39" s="125">
        <f t="shared" si="331"/>
        <v>54984.825000000135</v>
      </c>
      <c r="FK39" s="125">
        <f t="shared" si="332"/>
        <v>55197.450000000135</v>
      </c>
      <c r="FL39" s="125">
        <f t="shared" si="333"/>
        <v>55410.075000000135</v>
      </c>
      <c r="FM39" s="125">
        <f t="shared" si="334"/>
        <v>55622.700000000135</v>
      </c>
      <c r="FN39" s="125">
        <f t="shared" si="335"/>
        <v>55835.325000000143</v>
      </c>
      <c r="FO39" s="254"/>
      <c r="FP39" s="254"/>
      <c r="FQ39" s="254"/>
      <c r="FR39" s="254"/>
    </row>
    <row r="40" spans="1:174" s="8" customFormat="1" x14ac:dyDescent="0.15">
      <c r="B40" s="120"/>
      <c r="C40" s="116" t="s">
        <v>302</v>
      </c>
      <c r="D40" s="121" t="s">
        <v>45</v>
      </c>
      <c r="E40" s="121"/>
      <c r="F40" s="349">
        <v>0</v>
      </c>
      <c r="G40" s="349">
        <v>0</v>
      </c>
      <c r="H40" s="349">
        <v>0</v>
      </c>
      <c r="I40" s="349">
        <v>0</v>
      </c>
      <c r="J40" s="349">
        <v>1</v>
      </c>
      <c r="K40" s="349">
        <v>1</v>
      </c>
      <c r="L40" s="349">
        <v>1</v>
      </c>
      <c r="M40" s="349">
        <v>1</v>
      </c>
      <c r="N40" s="349">
        <v>1</v>
      </c>
      <c r="O40" s="349">
        <v>1</v>
      </c>
      <c r="P40" s="349">
        <v>1</v>
      </c>
      <c r="Q40" s="349">
        <v>1</v>
      </c>
      <c r="R40" s="349">
        <v>1</v>
      </c>
      <c r="S40" s="349">
        <v>1</v>
      </c>
      <c r="T40" s="349">
        <v>1</v>
      </c>
      <c r="U40" s="349">
        <v>1</v>
      </c>
      <c r="V40" s="349">
        <v>1</v>
      </c>
      <c r="W40" s="349">
        <v>1</v>
      </c>
      <c r="X40" s="349">
        <v>1</v>
      </c>
      <c r="Y40" s="349">
        <v>1</v>
      </c>
      <c r="Z40" s="349">
        <v>1</v>
      </c>
      <c r="AA40" s="349">
        <v>1</v>
      </c>
      <c r="AB40" s="349">
        <v>1</v>
      </c>
      <c r="AC40" s="349">
        <v>1</v>
      </c>
      <c r="AD40" s="349">
        <v>1</v>
      </c>
      <c r="AE40" s="349">
        <v>1</v>
      </c>
      <c r="AF40" s="349">
        <v>1</v>
      </c>
      <c r="AG40" s="349">
        <v>1</v>
      </c>
      <c r="AH40" s="349">
        <v>1</v>
      </c>
      <c r="AI40" s="349">
        <v>1</v>
      </c>
      <c r="AJ40" s="349">
        <v>1</v>
      </c>
      <c r="AK40" s="349">
        <v>1</v>
      </c>
      <c r="AL40" s="349">
        <v>1</v>
      </c>
      <c r="AM40" s="349">
        <v>1</v>
      </c>
      <c r="AN40" s="349">
        <v>1</v>
      </c>
      <c r="AO40" s="349">
        <v>1</v>
      </c>
      <c r="AP40" s="349">
        <v>1</v>
      </c>
      <c r="AQ40" s="349">
        <v>1</v>
      </c>
      <c r="AR40" s="349">
        <v>1</v>
      </c>
      <c r="AS40" s="349">
        <v>1</v>
      </c>
      <c r="AT40" s="349">
        <v>1</v>
      </c>
      <c r="AU40" s="349">
        <v>1</v>
      </c>
      <c r="AV40" s="349">
        <v>1</v>
      </c>
      <c r="AW40" s="349">
        <v>1</v>
      </c>
      <c r="AX40" s="349">
        <v>1</v>
      </c>
      <c r="AY40" s="349">
        <v>1</v>
      </c>
      <c r="AZ40" s="349">
        <v>1</v>
      </c>
      <c r="BA40" s="349">
        <v>1</v>
      </c>
      <c r="BB40" s="349">
        <v>1</v>
      </c>
      <c r="BC40" s="349">
        <v>1</v>
      </c>
      <c r="BD40" s="349">
        <v>1</v>
      </c>
      <c r="BE40" s="349">
        <v>1</v>
      </c>
      <c r="BF40" s="349">
        <v>1</v>
      </c>
      <c r="BG40" s="349">
        <v>1</v>
      </c>
      <c r="BH40" s="349">
        <v>1</v>
      </c>
      <c r="BI40" s="349">
        <v>1</v>
      </c>
      <c r="BJ40" s="349">
        <v>1</v>
      </c>
      <c r="BK40" s="349">
        <v>1</v>
      </c>
      <c r="BL40" s="349">
        <v>1</v>
      </c>
      <c r="BM40" s="349">
        <v>1</v>
      </c>
      <c r="BN40" s="349">
        <v>1</v>
      </c>
      <c r="BO40" s="349">
        <v>1</v>
      </c>
      <c r="BP40" s="349">
        <v>1</v>
      </c>
      <c r="BQ40" s="349">
        <v>1</v>
      </c>
      <c r="BR40" s="349">
        <v>1</v>
      </c>
      <c r="BS40" s="349">
        <v>1</v>
      </c>
      <c r="BT40" s="349">
        <v>1</v>
      </c>
      <c r="BU40" s="349">
        <v>1</v>
      </c>
      <c r="BV40" s="349">
        <v>1</v>
      </c>
      <c r="BW40" s="349">
        <v>1</v>
      </c>
      <c r="BX40" s="349">
        <v>1</v>
      </c>
      <c r="BY40" s="349">
        <v>1</v>
      </c>
      <c r="BZ40" s="349">
        <v>1</v>
      </c>
      <c r="CA40" s="349">
        <v>1</v>
      </c>
      <c r="CB40" s="349">
        <v>1</v>
      </c>
      <c r="CC40" s="349">
        <v>1</v>
      </c>
      <c r="CD40" s="349">
        <v>1</v>
      </c>
      <c r="CE40" s="349">
        <v>1</v>
      </c>
      <c r="CF40" s="349">
        <v>1</v>
      </c>
      <c r="CG40" s="349">
        <v>1</v>
      </c>
      <c r="CH40" s="122"/>
      <c r="CI40" s="120"/>
      <c r="CJ40" s="116" t="str">
        <f t="shared" si="336"/>
        <v>Mechanical Engineer</v>
      </c>
      <c r="CK40" s="313">
        <v>92800</v>
      </c>
      <c r="CL40" s="124"/>
      <c r="CM40" s="125">
        <f t="shared" si="264"/>
        <v>0</v>
      </c>
      <c r="CN40" s="125">
        <f t="shared" si="265"/>
        <v>0</v>
      </c>
      <c r="CO40" s="125">
        <f t="shared" si="266"/>
        <v>0</v>
      </c>
      <c r="CP40" s="125">
        <f t="shared" si="267"/>
        <v>0</v>
      </c>
      <c r="CQ40" s="125">
        <f t="shared" si="268"/>
        <v>32642.400000000005</v>
      </c>
      <c r="CR40" s="125">
        <f t="shared" si="269"/>
        <v>32816.400000000009</v>
      </c>
      <c r="CS40" s="125">
        <f t="shared" si="270"/>
        <v>32990.400000000009</v>
      </c>
      <c r="CT40" s="125">
        <f t="shared" si="271"/>
        <v>33164.400000000009</v>
      </c>
      <c r="CU40" s="125">
        <f t="shared" si="272"/>
        <v>33338.400000000009</v>
      </c>
      <c r="CV40" s="125">
        <f t="shared" si="273"/>
        <v>33512.400000000016</v>
      </c>
      <c r="CW40" s="125">
        <f t="shared" si="274"/>
        <v>33686.400000000016</v>
      </c>
      <c r="CX40" s="125">
        <f t="shared" si="275"/>
        <v>33860.400000000016</v>
      </c>
      <c r="CY40" s="125">
        <f t="shared" si="276"/>
        <v>34034.400000000016</v>
      </c>
      <c r="CZ40" s="125">
        <f t="shared" si="277"/>
        <v>34208.400000000016</v>
      </c>
      <c r="DA40" s="125">
        <f t="shared" si="278"/>
        <v>34382.400000000023</v>
      </c>
      <c r="DB40" s="125">
        <f t="shared" si="279"/>
        <v>34556.400000000023</v>
      </c>
      <c r="DC40" s="125">
        <f t="shared" si="279"/>
        <v>34730.400000000023</v>
      </c>
      <c r="DD40" s="125">
        <f t="shared" si="279"/>
        <v>34904.400000000023</v>
      </c>
      <c r="DE40" s="125">
        <f t="shared" si="279"/>
        <v>35078.400000000023</v>
      </c>
      <c r="DF40" s="125">
        <f t="shared" si="279"/>
        <v>35252.400000000031</v>
      </c>
      <c r="DG40" s="125">
        <f t="shared" si="280"/>
        <v>35426.400000000031</v>
      </c>
      <c r="DH40" s="125">
        <f t="shared" si="281"/>
        <v>35600.400000000031</v>
      </c>
      <c r="DI40" s="125">
        <f t="shared" si="282"/>
        <v>35774.400000000031</v>
      </c>
      <c r="DJ40" s="125">
        <f t="shared" si="283"/>
        <v>35948.400000000031</v>
      </c>
      <c r="DK40" s="125">
        <f t="shared" si="284"/>
        <v>36122.400000000038</v>
      </c>
      <c r="DL40" s="125">
        <f t="shared" si="285"/>
        <v>36296.400000000038</v>
      </c>
      <c r="DM40" s="125">
        <f t="shared" si="286"/>
        <v>36470.400000000038</v>
      </c>
      <c r="DN40" s="125">
        <f t="shared" si="287"/>
        <v>36644.400000000038</v>
      </c>
      <c r="DO40" s="125">
        <f t="shared" si="288"/>
        <v>36818.400000000038</v>
      </c>
      <c r="DP40" s="125">
        <f t="shared" si="289"/>
        <v>36992.400000000045</v>
      </c>
      <c r="DQ40" s="125">
        <f t="shared" si="290"/>
        <v>37166.400000000045</v>
      </c>
      <c r="DR40" s="125">
        <f t="shared" si="291"/>
        <v>37340.400000000045</v>
      </c>
      <c r="DS40" s="125">
        <f t="shared" si="292"/>
        <v>37514.400000000045</v>
      </c>
      <c r="DT40" s="125">
        <f t="shared" si="293"/>
        <v>37688.400000000045</v>
      </c>
      <c r="DU40" s="125">
        <f t="shared" si="294"/>
        <v>37862.400000000052</v>
      </c>
      <c r="DV40" s="125">
        <f t="shared" si="295"/>
        <v>38036.400000000052</v>
      </c>
      <c r="DW40" s="125">
        <f t="shared" si="295"/>
        <v>38210.400000000052</v>
      </c>
      <c r="DX40" s="125">
        <f t="shared" si="295"/>
        <v>38384.400000000052</v>
      </c>
      <c r="DY40" s="125">
        <f t="shared" si="295"/>
        <v>38558.400000000052</v>
      </c>
      <c r="DZ40" s="125">
        <f t="shared" si="295"/>
        <v>38732.40000000006</v>
      </c>
      <c r="EA40" s="125">
        <f t="shared" si="296"/>
        <v>38906.40000000006</v>
      </c>
      <c r="EB40" s="125">
        <f t="shared" si="297"/>
        <v>39080.40000000006</v>
      </c>
      <c r="EC40" s="125">
        <f t="shared" si="298"/>
        <v>39254.40000000006</v>
      </c>
      <c r="ED40" s="125">
        <f t="shared" si="299"/>
        <v>39428.40000000006</v>
      </c>
      <c r="EE40" s="125">
        <f t="shared" si="300"/>
        <v>39602.400000000067</v>
      </c>
      <c r="EF40" s="125">
        <f t="shared" si="301"/>
        <v>39776.400000000067</v>
      </c>
      <c r="EG40" s="125">
        <f t="shared" si="302"/>
        <v>39950.400000000067</v>
      </c>
      <c r="EH40" s="125">
        <f t="shared" si="303"/>
        <v>40124.400000000067</v>
      </c>
      <c r="EI40" s="125">
        <f t="shared" si="304"/>
        <v>40298.400000000067</v>
      </c>
      <c r="EJ40" s="125">
        <f t="shared" si="305"/>
        <v>40472.400000000074</v>
      </c>
      <c r="EK40" s="125">
        <f t="shared" si="306"/>
        <v>40646.400000000074</v>
      </c>
      <c r="EL40" s="125">
        <f t="shared" si="307"/>
        <v>40820.400000000074</v>
      </c>
      <c r="EM40" s="125">
        <f t="shared" si="308"/>
        <v>40994.400000000074</v>
      </c>
      <c r="EN40" s="125">
        <f t="shared" si="309"/>
        <v>41168.400000000074</v>
      </c>
      <c r="EO40" s="125">
        <f t="shared" si="310"/>
        <v>41342.400000000081</v>
      </c>
      <c r="EP40" s="125">
        <f t="shared" si="311"/>
        <v>41516.400000000081</v>
      </c>
      <c r="EQ40" s="125">
        <f t="shared" si="312"/>
        <v>41690.400000000081</v>
      </c>
      <c r="ER40" s="125">
        <f t="shared" si="313"/>
        <v>41864.400000000081</v>
      </c>
      <c r="ES40" s="125">
        <f t="shared" si="314"/>
        <v>42038.400000000081</v>
      </c>
      <c r="ET40" s="125">
        <f t="shared" si="315"/>
        <v>42212.400000000089</v>
      </c>
      <c r="EU40" s="125">
        <f t="shared" si="316"/>
        <v>42386.400000000089</v>
      </c>
      <c r="EV40" s="125">
        <f t="shared" si="317"/>
        <v>42560.400000000089</v>
      </c>
      <c r="EW40" s="125">
        <f t="shared" si="318"/>
        <v>42734.400000000089</v>
      </c>
      <c r="EX40" s="125">
        <f t="shared" si="319"/>
        <v>42908.400000000089</v>
      </c>
      <c r="EY40" s="125">
        <f t="shared" si="320"/>
        <v>43082.400000000089</v>
      </c>
      <c r="EZ40" s="125">
        <f t="shared" si="321"/>
        <v>43256.400000000096</v>
      </c>
      <c r="FA40" s="125">
        <f t="shared" si="322"/>
        <v>43430.400000000096</v>
      </c>
      <c r="FB40" s="125">
        <f t="shared" si="323"/>
        <v>43604.400000000096</v>
      </c>
      <c r="FC40" s="125">
        <f t="shared" si="324"/>
        <v>43778.400000000096</v>
      </c>
      <c r="FD40" s="125">
        <f t="shared" si="325"/>
        <v>43952.400000000096</v>
      </c>
      <c r="FE40" s="125">
        <f t="shared" si="326"/>
        <v>44126.400000000103</v>
      </c>
      <c r="FF40" s="125">
        <f t="shared" si="327"/>
        <v>44300.400000000103</v>
      </c>
      <c r="FG40" s="125">
        <f t="shared" si="328"/>
        <v>44474.400000000103</v>
      </c>
      <c r="FH40" s="125">
        <f t="shared" si="329"/>
        <v>44648.400000000103</v>
      </c>
      <c r="FI40" s="125">
        <f t="shared" si="330"/>
        <v>44822.400000000103</v>
      </c>
      <c r="FJ40" s="125">
        <f t="shared" si="331"/>
        <v>44996.400000000111</v>
      </c>
      <c r="FK40" s="125">
        <f t="shared" si="332"/>
        <v>45170.400000000111</v>
      </c>
      <c r="FL40" s="125">
        <f t="shared" si="333"/>
        <v>45344.400000000111</v>
      </c>
      <c r="FM40" s="125">
        <f t="shared" si="334"/>
        <v>45518.400000000111</v>
      </c>
      <c r="FN40" s="125">
        <f t="shared" si="335"/>
        <v>45692.400000000111</v>
      </c>
      <c r="FO40" s="254"/>
      <c r="FP40" s="254"/>
      <c r="FQ40" s="254"/>
      <c r="FR40" s="254"/>
    </row>
    <row r="41" spans="1:174" s="8" customFormat="1" x14ac:dyDescent="0.15">
      <c r="B41" s="120"/>
      <c r="C41" s="116" t="s">
        <v>303</v>
      </c>
      <c r="D41" s="121" t="s">
        <v>45</v>
      </c>
      <c r="E41" s="121"/>
      <c r="F41" s="349">
        <v>0</v>
      </c>
      <c r="G41" s="349">
        <v>0</v>
      </c>
      <c r="H41" s="349">
        <v>0</v>
      </c>
      <c r="I41" s="349">
        <v>0</v>
      </c>
      <c r="J41" s="349">
        <v>0</v>
      </c>
      <c r="K41" s="349">
        <v>0</v>
      </c>
      <c r="L41" s="349">
        <v>0</v>
      </c>
      <c r="M41" s="349">
        <v>0</v>
      </c>
      <c r="N41" s="349">
        <v>0</v>
      </c>
      <c r="O41" s="349">
        <v>0</v>
      </c>
      <c r="P41" s="349">
        <v>0</v>
      </c>
      <c r="Q41" s="349">
        <v>0</v>
      </c>
      <c r="R41" s="349">
        <v>0</v>
      </c>
      <c r="S41" s="349">
        <v>0</v>
      </c>
      <c r="T41" s="349">
        <v>0</v>
      </c>
      <c r="U41" s="349">
        <v>0</v>
      </c>
      <c r="V41" s="349">
        <v>0</v>
      </c>
      <c r="W41" s="349">
        <v>0</v>
      </c>
      <c r="X41" s="349">
        <v>0</v>
      </c>
      <c r="Y41" s="349">
        <v>0</v>
      </c>
      <c r="Z41" s="349">
        <v>0</v>
      </c>
      <c r="AA41" s="349">
        <v>0</v>
      </c>
      <c r="AB41" s="349">
        <v>0</v>
      </c>
      <c r="AC41" s="349">
        <v>0</v>
      </c>
      <c r="AD41" s="349">
        <v>0</v>
      </c>
      <c r="AE41" s="349">
        <v>0</v>
      </c>
      <c r="AF41" s="349">
        <v>0</v>
      </c>
      <c r="AG41" s="349">
        <v>0</v>
      </c>
      <c r="AH41" s="349">
        <v>0</v>
      </c>
      <c r="AI41" s="349">
        <v>0</v>
      </c>
      <c r="AJ41" s="349">
        <v>0</v>
      </c>
      <c r="AK41" s="349">
        <v>0</v>
      </c>
      <c r="AL41" s="349">
        <v>0</v>
      </c>
      <c r="AM41" s="349">
        <v>0</v>
      </c>
      <c r="AN41" s="349">
        <v>0</v>
      </c>
      <c r="AO41" s="349">
        <v>0</v>
      </c>
      <c r="AP41" s="349">
        <v>0</v>
      </c>
      <c r="AQ41" s="349">
        <v>0</v>
      </c>
      <c r="AR41" s="349">
        <v>0</v>
      </c>
      <c r="AS41" s="349">
        <v>0</v>
      </c>
      <c r="AT41" s="349">
        <v>0</v>
      </c>
      <c r="AU41" s="349">
        <v>0</v>
      </c>
      <c r="AV41" s="349">
        <v>0</v>
      </c>
      <c r="AW41" s="349">
        <v>0</v>
      </c>
      <c r="AX41" s="349">
        <v>0</v>
      </c>
      <c r="AY41" s="349">
        <v>0</v>
      </c>
      <c r="AZ41" s="349">
        <v>0</v>
      </c>
      <c r="BA41" s="349">
        <v>0</v>
      </c>
      <c r="BB41" s="349">
        <v>0</v>
      </c>
      <c r="BC41" s="349">
        <v>0</v>
      </c>
      <c r="BD41" s="349">
        <v>0</v>
      </c>
      <c r="BE41" s="349">
        <v>0</v>
      </c>
      <c r="BF41" s="349">
        <v>0</v>
      </c>
      <c r="BG41" s="349">
        <v>0</v>
      </c>
      <c r="BH41" s="349">
        <v>0</v>
      </c>
      <c r="BI41" s="349">
        <v>0</v>
      </c>
      <c r="BJ41" s="349">
        <v>0</v>
      </c>
      <c r="BK41" s="349">
        <v>0</v>
      </c>
      <c r="BL41" s="349">
        <v>0</v>
      </c>
      <c r="BM41" s="349">
        <v>0</v>
      </c>
      <c r="BN41" s="349">
        <v>0</v>
      </c>
      <c r="BO41" s="349">
        <v>0</v>
      </c>
      <c r="BP41" s="349">
        <v>0</v>
      </c>
      <c r="BQ41" s="349">
        <v>0</v>
      </c>
      <c r="BR41" s="349">
        <v>0</v>
      </c>
      <c r="BS41" s="349">
        <v>0</v>
      </c>
      <c r="BT41" s="349">
        <v>0</v>
      </c>
      <c r="BU41" s="349">
        <v>0</v>
      </c>
      <c r="BV41" s="349">
        <v>0</v>
      </c>
      <c r="BW41" s="349">
        <v>0</v>
      </c>
      <c r="BX41" s="349">
        <v>0</v>
      </c>
      <c r="BY41" s="349">
        <v>0</v>
      </c>
      <c r="BZ41" s="349">
        <v>0</v>
      </c>
      <c r="CA41" s="349">
        <v>0</v>
      </c>
      <c r="CB41" s="349">
        <v>0</v>
      </c>
      <c r="CC41" s="349">
        <v>0</v>
      </c>
      <c r="CD41" s="349">
        <v>0</v>
      </c>
      <c r="CE41" s="349">
        <v>0</v>
      </c>
      <c r="CF41" s="349">
        <v>0</v>
      </c>
      <c r="CG41" s="349">
        <v>0</v>
      </c>
      <c r="CH41" s="122"/>
      <c r="CI41" s="120"/>
      <c r="CJ41" s="116" t="str">
        <f t="shared" si="336"/>
        <v>Electrical Engineer</v>
      </c>
      <c r="CK41" s="313">
        <v>104250</v>
      </c>
      <c r="CL41" s="124"/>
      <c r="CM41" s="125">
        <f t="shared" si="264"/>
        <v>0</v>
      </c>
      <c r="CN41" s="125">
        <f t="shared" si="265"/>
        <v>0</v>
      </c>
      <c r="CO41" s="125">
        <f t="shared" si="266"/>
        <v>0</v>
      </c>
      <c r="CP41" s="125">
        <f t="shared" si="267"/>
        <v>0</v>
      </c>
      <c r="CQ41" s="125">
        <f t="shared" si="268"/>
        <v>0</v>
      </c>
      <c r="CR41" s="125">
        <f t="shared" si="269"/>
        <v>0</v>
      </c>
      <c r="CS41" s="125">
        <f t="shared" si="270"/>
        <v>0</v>
      </c>
      <c r="CT41" s="125">
        <f t="shared" si="271"/>
        <v>0</v>
      </c>
      <c r="CU41" s="125">
        <f t="shared" si="272"/>
        <v>0</v>
      </c>
      <c r="CV41" s="125">
        <f t="shared" si="273"/>
        <v>0</v>
      </c>
      <c r="CW41" s="125">
        <f t="shared" si="274"/>
        <v>0</v>
      </c>
      <c r="CX41" s="125">
        <f t="shared" si="275"/>
        <v>0</v>
      </c>
      <c r="CY41" s="125">
        <f t="shared" si="276"/>
        <v>0</v>
      </c>
      <c r="CZ41" s="125">
        <f t="shared" si="277"/>
        <v>0</v>
      </c>
      <c r="DA41" s="125">
        <f t="shared" si="278"/>
        <v>0</v>
      </c>
      <c r="DB41" s="125">
        <f t="shared" si="279"/>
        <v>0</v>
      </c>
      <c r="DC41" s="125">
        <f t="shared" si="279"/>
        <v>0</v>
      </c>
      <c r="DD41" s="125">
        <f t="shared" si="279"/>
        <v>0</v>
      </c>
      <c r="DE41" s="125">
        <f t="shared" si="279"/>
        <v>0</v>
      </c>
      <c r="DF41" s="125">
        <f t="shared" si="279"/>
        <v>0</v>
      </c>
      <c r="DG41" s="125">
        <f t="shared" si="280"/>
        <v>0</v>
      </c>
      <c r="DH41" s="125">
        <f t="shared" si="281"/>
        <v>0</v>
      </c>
      <c r="DI41" s="125">
        <f t="shared" si="282"/>
        <v>0</v>
      </c>
      <c r="DJ41" s="125">
        <f t="shared" si="283"/>
        <v>0</v>
      </c>
      <c r="DK41" s="125">
        <f t="shared" si="284"/>
        <v>0</v>
      </c>
      <c r="DL41" s="125">
        <f t="shared" si="285"/>
        <v>0</v>
      </c>
      <c r="DM41" s="125">
        <f t="shared" si="286"/>
        <v>0</v>
      </c>
      <c r="DN41" s="125">
        <f t="shared" si="287"/>
        <v>0</v>
      </c>
      <c r="DO41" s="125">
        <f t="shared" si="288"/>
        <v>0</v>
      </c>
      <c r="DP41" s="125">
        <f t="shared" si="289"/>
        <v>0</v>
      </c>
      <c r="DQ41" s="125">
        <f t="shared" si="290"/>
        <v>0</v>
      </c>
      <c r="DR41" s="125">
        <f t="shared" si="291"/>
        <v>0</v>
      </c>
      <c r="DS41" s="125">
        <f t="shared" si="292"/>
        <v>0</v>
      </c>
      <c r="DT41" s="125">
        <f t="shared" si="293"/>
        <v>0</v>
      </c>
      <c r="DU41" s="125">
        <f t="shared" si="294"/>
        <v>0</v>
      </c>
      <c r="DV41" s="125">
        <f t="shared" si="295"/>
        <v>0</v>
      </c>
      <c r="DW41" s="125">
        <f t="shared" si="295"/>
        <v>0</v>
      </c>
      <c r="DX41" s="125">
        <f t="shared" si="295"/>
        <v>0</v>
      </c>
      <c r="DY41" s="125">
        <f t="shared" si="295"/>
        <v>0</v>
      </c>
      <c r="DZ41" s="125">
        <f t="shared" si="295"/>
        <v>0</v>
      </c>
      <c r="EA41" s="125">
        <f t="shared" si="296"/>
        <v>0</v>
      </c>
      <c r="EB41" s="125">
        <f t="shared" si="297"/>
        <v>0</v>
      </c>
      <c r="EC41" s="125">
        <f t="shared" si="298"/>
        <v>0</v>
      </c>
      <c r="ED41" s="125">
        <f t="shared" si="299"/>
        <v>0</v>
      </c>
      <c r="EE41" s="125">
        <f t="shared" si="300"/>
        <v>0</v>
      </c>
      <c r="EF41" s="125">
        <f t="shared" si="301"/>
        <v>0</v>
      </c>
      <c r="EG41" s="125">
        <f t="shared" si="302"/>
        <v>0</v>
      </c>
      <c r="EH41" s="125">
        <f t="shared" si="303"/>
        <v>0</v>
      </c>
      <c r="EI41" s="125">
        <f t="shared" si="304"/>
        <v>0</v>
      </c>
      <c r="EJ41" s="125">
        <f t="shared" si="305"/>
        <v>0</v>
      </c>
      <c r="EK41" s="125">
        <f t="shared" si="306"/>
        <v>0</v>
      </c>
      <c r="EL41" s="125">
        <f t="shared" si="307"/>
        <v>0</v>
      </c>
      <c r="EM41" s="125">
        <f t="shared" si="308"/>
        <v>0</v>
      </c>
      <c r="EN41" s="125">
        <f t="shared" si="309"/>
        <v>0</v>
      </c>
      <c r="EO41" s="125">
        <f t="shared" si="310"/>
        <v>0</v>
      </c>
      <c r="EP41" s="125">
        <f t="shared" si="311"/>
        <v>0</v>
      </c>
      <c r="EQ41" s="125">
        <f t="shared" si="312"/>
        <v>0</v>
      </c>
      <c r="ER41" s="125">
        <f t="shared" si="313"/>
        <v>0</v>
      </c>
      <c r="ES41" s="125">
        <f t="shared" si="314"/>
        <v>0</v>
      </c>
      <c r="ET41" s="125">
        <f t="shared" si="315"/>
        <v>0</v>
      </c>
      <c r="EU41" s="125">
        <f t="shared" si="316"/>
        <v>0</v>
      </c>
      <c r="EV41" s="125">
        <f t="shared" si="317"/>
        <v>0</v>
      </c>
      <c r="EW41" s="125">
        <f t="shared" si="318"/>
        <v>0</v>
      </c>
      <c r="EX41" s="125">
        <f t="shared" si="319"/>
        <v>0</v>
      </c>
      <c r="EY41" s="125">
        <f t="shared" si="320"/>
        <v>0</v>
      </c>
      <c r="EZ41" s="125">
        <f t="shared" si="321"/>
        <v>0</v>
      </c>
      <c r="FA41" s="125">
        <f t="shared" si="322"/>
        <v>0</v>
      </c>
      <c r="FB41" s="125">
        <f t="shared" si="323"/>
        <v>0</v>
      </c>
      <c r="FC41" s="125">
        <f t="shared" si="324"/>
        <v>0</v>
      </c>
      <c r="FD41" s="125">
        <f t="shared" si="325"/>
        <v>0</v>
      </c>
      <c r="FE41" s="125">
        <f t="shared" si="326"/>
        <v>0</v>
      </c>
      <c r="FF41" s="125">
        <f t="shared" si="327"/>
        <v>0</v>
      </c>
      <c r="FG41" s="125">
        <f t="shared" si="328"/>
        <v>0</v>
      </c>
      <c r="FH41" s="125">
        <f t="shared" si="329"/>
        <v>0</v>
      </c>
      <c r="FI41" s="125">
        <f t="shared" si="330"/>
        <v>0</v>
      </c>
      <c r="FJ41" s="125">
        <f t="shared" si="331"/>
        <v>0</v>
      </c>
      <c r="FK41" s="125">
        <f t="shared" si="332"/>
        <v>0</v>
      </c>
      <c r="FL41" s="125">
        <f t="shared" si="333"/>
        <v>0</v>
      </c>
      <c r="FM41" s="125">
        <f t="shared" si="334"/>
        <v>0</v>
      </c>
      <c r="FN41" s="125">
        <f t="shared" si="335"/>
        <v>0</v>
      </c>
      <c r="FO41" s="254"/>
      <c r="FP41" s="254"/>
      <c r="FQ41" s="254"/>
      <c r="FR41" s="254"/>
    </row>
    <row r="42" spans="1:174" s="8" customFormat="1" x14ac:dyDescent="0.15">
      <c r="B42" s="120"/>
      <c r="C42" s="116" t="s">
        <v>304</v>
      </c>
      <c r="D42" s="121" t="s">
        <v>45</v>
      </c>
      <c r="E42" s="121"/>
      <c r="F42" s="349">
        <v>0</v>
      </c>
      <c r="G42" s="349">
        <v>0</v>
      </c>
      <c r="H42" s="349">
        <v>0</v>
      </c>
      <c r="I42" s="349">
        <v>0</v>
      </c>
      <c r="J42" s="349">
        <v>0</v>
      </c>
      <c r="K42" s="349">
        <v>0</v>
      </c>
      <c r="L42" s="349">
        <v>0</v>
      </c>
      <c r="M42" s="349">
        <v>0</v>
      </c>
      <c r="N42" s="349">
        <v>0</v>
      </c>
      <c r="O42" s="349">
        <v>0</v>
      </c>
      <c r="P42" s="349">
        <v>0</v>
      </c>
      <c r="Q42" s="349">
        <v>0</v>
      </c>
      <c r="R42" s="349">
        <v>0</v>
      </c>
      <c r="S42" s="349">
        <v>0</v>
      </c>
      <c r="T42" s="349">
        <v>0</v>
      </c>
      <c r="U42" s="349">
        <v>0</v>
      </c>
      <c r="V42" s="349">
        <v>0</v>
      </c>
      <c r="W42" s="349">
        <v>0</v>
      </c>
      <c r="X42" s="349">
        <v>0</v>
      </c>
      <c r="Y42" s="349">
        <v>0</v>
      </c>
      <c r="Z42" s="349">
        <v>0</v>
      </c>
      <c r="AA42" s="349">
        <v>0</v>
      </c>
      <c r="AB42" s="349">
        <v>0</v>
      </c>
      <c r="AC42" s="349">
        <v>0</v>
      </c>
      <c r="AD42" s="349">
        <v>0</v>
      </c>
      <c r="AE42" s="349">
        <v>0</v>
      </c>
      <c r="AF42" s="349">
        <v>0</v>
      </c>
      <c r="AG42" s="349">
        <v>0</v>
      </c>
      <c r="AH42" s="349">
        <v>0</v>
      </c>
      <c r="AI42" s="349">
        <v>0</v>
      </c>
      <c r="AJ42" s="349">
        <v>0</v>
      </c>
      <c r="AK42" s="349">
        <v>0</v>
      </c>
      <c r="AL42" s="349">
        <v>0</v>
      </c>
      <c r="AM42" s="349">
        <v>0</v>
      </c>
      <c r="AN42" s="349">
        <v>0</v>
      </c>
      <c r="AO42" s="349">
        <v>0</v>
      </c>
      <c r="AP42" s="349">
        <v>0</v>
      </c>
      <c r="AQ42" s="349">
        <v>0</v>
      </c>
      <c r="AR42" s="349">
        <v>0</v>
      </c>
      <c r="AS42" s="349">
        <v>0</v>
      </c>
      <c r="AT42" s="349">
        <v>0</v>
      </c>
      <c r="AU42" s="349">
        <v>0</v>
      </c>
      <c r="AV42" s="349">
        <v>0</v>
      </c>
      <c r="AW42" s="349">
        <v>0</v>
      </c>
      <c r="AX42" s="349">
        <v>0</v>
      </c>
      <c r="AY42" s="349">
        <v>0</v>
      </c>
      <c r="AZ42" s="349">
        <v>0</v>
      </c>
      <c r="BA42" s="349">
        <v>0</v>
      </c>
      <c r="BB42" s="349">
        <v>0</v>
      </c>
      <c r="BC42" s="349">
        <v>0</v>
      </c>
      <c r="BD42" s="349">
        <v>0</v>
      </c>
      <c r="BE42" s="349">
        <v>0</v>
      </c>
      <c r="BF42" s="349">
        <v>0</v>
      </c>
      <c r="BG42" s="349">
        <v>0</v>
      </c>
      <c r="BH42" s="349">
        <v>0</v>
      </c>
      <c r="BI42" s="349">
        <v>0</v>
      </c>
      <c r="BJ42" s="349">
        <v>0</v>
      </c>
      <c r="BK42" s="349">
        <v>0</v>
      </c>
      <c r="BL42" s="349">
        <v>0</v>
      </c>
      <c r="BM42" s="349">
        <v>0</v>
      </c>
      <c r="BN42" s="349">
        <v>0</v>
      </c>
      <c r="BO42" s="349">
        <v>0</v>
      </c>
      <c r="BP42" s="349">
        <v>0</v>
      </c>
      <c r="BQ42" s="349">
        <v>0</v>
      </c>
      <c r="BR42" s="349">
        <v>0</v>
      </c>
      <c r="BS42" s="349">
        <v>0</v>
      </c>
      <c r="BT42" s="349">
        <v>0</v>
      </c>
      <c r="BU42" s="349">
        <v>0</v>
      </c>
      <c r="BV42" s="349">
        <v>0</v>
      </c>
      <c r="BW42" s="349">
        <v>0</v>
      </c>
      <c r="BX42" s="349">
        <v>0</v>
      </c>
      <c r="BY42" s="349">
        <v>0</v>
      </c>
      <c r="BZ42" s="349">
        <v>0</v>
      </c>
      <c r="CA42" s="349">
        <v>0</v>
      </c>
      <c r="CB42" s="349">
        <v>0</v>
      </c>
      <c r="CC42" s="349">
        <v>0</v>
      </c>
      <c r="CD42" s="349">
        <v>0</v>
      </c>
      <c r="CE42" s="349">
        <v>0</v>
      </c>
      <c r="CF42" s="349">
        <v>0</v>
      </c>
      <c r="CG42" s="349">
        <v>0</v>
      </c>
      <c r="CH42" s="122"/>
      <c r="CI42" s="120"/>
      <c r="CJ42" s="116" t="str">
        <f t="shared" si="336"/>
        <v>Software Engineer</v>
      </c>
      <c r="CK42" s="313">
        <v>108100</v>
      </c>
      <c r="CL42" s="124"/>
      <c r="CM42" s="125">
        <f t="shared" si="264"/>
        <v>0</v>
      </c>
      <c r="CN42" s="125">
        <f t="shared" si="265"/>
        <v>0</v>
      </c>
      <c r="CO42" s="125">
        <f t="shared" si="266"/>
        <v>0</v>
      </c>
      <c r="CP42" s="125">
        <f t="shared" si="267"/>
        <v>0</v>
      </c>
      <c r="CQ42" s="125">
        <f t="shared" si="268"/>
        <v>0</v>
      </c>
      <c r="CR42" s="125">
        <f t="shared" si="269"/>
        <v>0</v>
      </c>
      <c r="CS42" s="125">
        <f t="shared" si="270"/>
        <v>0</v>
      </c>
      <c r="CT42" s="125">
        <f t="shared" si="271"/>
        <v>0</v>
      </c>
      <c r="CU42" s="125">
        <f t="shared" si="272"/>
        <v>0</v>
      </c>
      <c r="CV42" s="125">
        <f t="shared" si="273"/>
        <v>0</v>
      </c>
      <c r="CW42" s="125">
        <f t="shared" si="274"/>
        <v>0</v>
      </c>
      <c r="CX42" s="125">
        <f t="shared" si="275"/>
        <v>0</v>
      </c>
      <c r="CY42" s="125">
        <f t="shared" si="276"/>
        <v>0</v>
      </c>
      <c r="CZ42" s="125">
        <f t="shared" si="277"/>
        <v>0</v>
      </c>
      <c r="DA42" s="125">
        <f t="shared" si="278"/>
        <v>0</v>
      </c>
      <c r="DB42" s="125">
        <f t="shared" si="279"/>
        <v>0</v>
      </c>
      <c r="DC42" s="125">
        <f t="shared" si="279"/>
        <v>0</v>
      </c>
      <c r="DD42" s="125">
        <f t="shared" si="279"/>
        <v>0</v>
      </c>
      <c r="DE42" s="125">
        <f t="shared" si="279"/>
        <v>0</v>
      </c>
      <c r="DF42" s="125">
        <f t="shared" si="279"/>
        <v>0</v>
      </c>
      <c r="DG42" s="125">
        <f t="shared" ref="DG42:DG43" si="337">Z42*($CK42/4)*DG$4</f>
        <v>0</v>
      </c>
      <c r="DH42" s="125">
        <f t="shared" ref="DH42:DH43" si="338">AA42*($CK42/4)*DH$4</f>
        <v>0</v>
      </c>
      <c r="DI42" s="125">
        <f t="shared" ref="DI42:DI43" si="339">AB42*($CK42/4)*DI$4</f>
        <v>0</v>
      </c>
      <c r="DJ42" s="125">
        <f t="shared" ref="DJ42:DJ43" si="340">AC42*($CK42/4)*DJ$4</f>
        <v>0</v>
      </c>
      <c r="DK42" s="125">
        <f t="shared" ref="DK42:DK43" si="341">AD42*($CK42/4)*DK$4</f>
        <v>0</v>
      </c>
      <c r="DL42" s="125">
        <f t="shared" ref="DL42:DL43" si="342">AE42*($CK42/4)*DL$4</f>
        <v>0</v>
      </c>
      <c r="DM42" s="125">
        <f t="shared" ref="DM42:DM43" si="343">AF42*($CK42/4)*DM$4</f>
        <v>0</v>
      </c>
      <c r="DN42" s="125">
        <f t="shared" ref="DN42:DN43" si="344">AG42*($CK42/4)*DN$4</f>
        <v>0</v>
      </c>
      <c r="DO42" s="125">
        <f t="shared" ref="DO42:DO43" si="345">AH42*($CK42/4)*DO$4</f>
        <v>0</v>
      </c>
      <c r="DP42" s="125">
        <f t="shared" ref="DP42:DP43" si="346">AI42*($CK42/4)*DP$4</f>
        <v>0</v>
      </c>
      <c r="DQ42" s="125">
        <f t="shared" ref="DQ42:DQ43" si="347">AJ42*($CK42/4)*DQ$4</f>
        <v>0</v>
      </c>
      <c r="DR42" s="125">
        <f t="shared" ref="DR42:DR43" si="348">AK42*($CK42/4)*DR$4</f>
        <v>0</v>
      </c>
      <c r="DS42" s="125">
        <f t="shared" ref="DS42:DS43" si="349">AL42*($CK42/4)*DS$4</f>
        <v>0</v>
      </c>
      <c r="DT42" s="125">
        <f t="shared" ref="DT42:DT43" si="350">AM42*($CK42/4)*DT$4</f>
        <v>0</v>
      </c>
      <c r="DU42" s="125">
        <f t="shared" ref="DU42:DU43" si="351">AN42*($CK42/4)*DU$4</f>
        <v>0</v>
      </c>
      <c r="DV42" s="125">
        <f t="shared" si="295"/>
        <v>0</v>
      </c>
      <c r="DW42" s="125">
        <f t="shared" si="295"/>
        <v>0</v>
      </c>
      <c r="DX42" s="125">
        <f t="shared" si="295"/>
        <v>0</v>
      </c>
      <c r="DY42" s="125">
        <f t="shared" si="295"/>
        <v>0</v>
      </c>
      <c r="DZ42" s="125">
        <f t="shared" si="295"/>
        <v>0</v>
      </c>
      <c r="EA42" s="125">
        <f t="shared" ref="EA42:EA43" si="352">AS42*($CK42/4)*EA$4</f>
        <v>0</v>
      </c>
      <c r="EB42" s="125">
        <f t="shared" ref="EB42:EB43" si="353">AS42*($CK42/4)*EB$4</f>
        <v>0</v>
      </c>
      <c r="EC42" s="125">
        <f t="shared" ref="EC42:EC43" si="354">AS42*($CK42/4)*EC$4</f>
        <v>0</v>
      </c>
      <c r="ED42" s="125">
        <f t="shared" ref="ED42:ED43" si="355">AS42*($CK42/4)*ED$4</f>
        <v>0</v>
      </c>
      <c r="EE42" s="125">
        <f t="shared" ref="EE42:EE43" si="356">AS42*($CK42/4)*EE$4</f>
        <v>0</v>
      </c>
      <c r="EF42" s="125">
        <f t="shared" ref="EF42:EF43" si="357">AS42*($CK42/4)*EF$4</f>
        <v>0</v>
      </c>
      <c r="EG42" s="125">
        <f t="shared" ref="EG42:EG43" si="358">AS42*($CK42/4)*EG$4</f>
        <v>0</v>
      </c>
      <c r="EH42" s="125">
        <f t="shared" ref="EH42:EH43" si="359">AS42*($CK42/4)*EH$4</f>
        <v>0</v>
      </c>
      <c r="EI42" s="125">
        <f t="shared" ref="EI42:EI43" si="360">AS42*($CK42/4)*EI$4</f>
        <v>0</v>
      </c>
      <c r="EJ42" s="125">
        <f t="shared" ref="EJ42:EJ43" si="361">AS42*($CK42/4)*EJ$4</f>
        <v>0</v>
      </c>
      <c r="EK42" s="125">
        <f t="shared" ref="EK42:EK43" si="362">AS42*($CK42/4)*EK$4</f>
        <v>0</v>
      </c>
      <c r="EL42" s="125">
        <f t="shared" ref="EL42:EL43" si="363">AS42*($CK42/4)*EL$4</f>
        <v>0</v>
      </c>
      <c r="EM42" s="125">
        <f t="shared" ref="EM42:EM43" si="364">AS42*($CK42/4)*EM$4</f>
        <v>0</v>
      </c>
      <c r="EN42" s="125">
        <f t="shared" ref="EN42:EN43" si="365">AS42*($CK42/4)*EN$4</f>
        <v>0</v>
      </c>
      <c r="EO42" s="125">
        <f t="shared" ref="EO42:EO43" si="366">AS42*($CK42/4)*EO$4</f>
        <v>0</v>
      </c>
      <c r="EP42" s="125">
        <f t="shared" ref="EP42:EP43" si="367">AS42*($CK42/4)*EP$4</f>
        <v>0</v>
      </c>
      <c r="EQ42" s="125">
        <f t="shared" ref="EQ42:EQ43" si="368">AS42*($CK42/4)*EQ$4</f>
        <v>0</v>
      </c>
      <c r="ER42" s="125">
        <f t="shared" ref="ER42:ER43" si="369">AS42*($CK42/4)*ER$4</f>
        <v>0</v>
      </c>
      <c r="ES42" s="125">
        <f t="shared" ref="ES42:ES43" si="370">AS42*($CK42/4)*ES$4</f>
        <v>0</v>
      </c>
      <c r="ET42" s="125">
        <f t="shared" ref="ET42:ET43" si="371">AS42*($CK42/4)*ET$4</f>
        <v>0</v>
      </c>
      <c r="EU42" s="125">
        <f t="shared" ref="EU42:EU43" si="372">AS42*($CK42/4)*EU$4</f>
        <v>0</v>
      </c>
      <c r="EV42" s="125">
        <f t="shared" ref="EV42:EV43" si="373">AS42*($CK42/4)*EV$4</f>
        <v>0</v>
      </c>
      <c r="EW42" s="125">
        <f t="shared" ref="EW42:EW43" si="374">AS42*($CK42/4)*EW$4</f>
        <v>0</v>
      </c>
      <c r="EX42" s="125">
        <f t="shared" ref="EX42:EX43" si="375">AS42*($CK42/4)*EX$4</f>
        <v>0</v>
      </c>
      <c r="EY42" s="125">
        <f t="shared" ref="EY42:EY43" si="376">AS42*($CK42/4)*EY$4</f>
        <v>0</v>
      </c>
      <c r="EZ42" s="125">
        <f t="shared" ref="EZ42:EZ43" si="377">AS42*($CK42/4)*EZ$4</f>
        <v>0</v>
      </c>
      <c r="FA42" s="125">
        <f t="shared" ref="FA42:FA43" si="378">AS42*($CK42/4)*FA$4</f>
        <v>0</v>
      </c>
      <c r="FB42" s="125">
        <f t="shared" ref="FB42:FB43" si="379">AS42*($CK42/4)*FB$4</f>
        <v>0</v>
      </c>
      <c r="FC42" s="125">
        <f t="shared" ref="FC42:FC43" si="380">AS42*($CK42/4)*FC$4</f>
        <v>0</v>
      </c>
      <c r="FD42" s="125">
        <f t="shared" ref="FD42:FD43" si="381">AS42*($CK42/4)*FD$4</f>
        <v>0</v>
      </c>
      <c r="FE42" s="125">
        <f t="shared" ref="FE42:FE43" si="382">AS42*($CK42/4)*FE$4</f>
        <v>0</v>
      </c>
      <c r="FF42" s="125">
        <f t="shared" ref="FF42:FF43" si="383">AS42*($CK42/4)*FF$4</f>
        <v>0</v>
      </c>
      <c r="FG42" s="125">
        <f t="shared" ref="FG42:FG43" si="384">AS42*($CK42/4)*FG$4</f>
        <v>0</v>
      </c>
      <c r="FH42" s="125">
        <f t="shared" ref="FH42:FH43" si="385">AS42*($CK42/4)*FH$4</f>
        <v>0</v>
      </c>
      <c r="FI42" s="125">
        <f t="shared" ref="FI42:FI43" si="386">AS42*($CK42/4)*FI$4</f>
        <v>0</v>
      </c>
      <c r="FJ42" s="125">
        <f t="shared" ref="FJ42:FJ43" si="387">AS42*($CK42/4)*FJ$4</f>
        <v>0</v>
      </c>
      <c r="FK42" s="125">
        <f t="shared" ref="FK42:FK43" si="388">AS42*($CK42/4)*FK$4</f>
        <v>0</v>
      </c>
      <c r="FL42" s="125">
        <f t="shared" ref="FL42:FL43" si="389">AS42*($CK42/4)*FL$4</f>
        <v>0</v>
      </c>
      <c r="FM42" s="125">
        <f t="shared" ref="FM42:FM43" si="390">AS42*($CK42/4)*FM$4</f>
        <v>0</v>
      </c>
      <c r="FN42" s="125">
        <f t="shared" ref="FN42:FN43" si="391">AS42*($CK42/4)*FN$4</f>
        <v>0</v>
      </c>
      <c r="FO42" s="254"/>
      <c r="FP42" s="254"/>
      <c r="FQ42" s="254"/>
      <c r="FR42" s="254"/>
    </row>
    <row r="43" spans="1:174" s="8" customFormat="1" x14ac:dyDescent="0.15">
      <c r="B43" s="120"/>
      <c r="C43" s="116" t="s">
        <v>300</v>
      </c>
      <c r="D43" s="121" t="s">
        <v>45</v>
      </c>
      <c r="E43" s="121"/>
      <c r="F43" s="349">
        <v>0</v>
      </c>
      <c r="G43" s="349">
        <v>0</v>
      </c>
      <c r="H43" s="349">
        <v>0</v>
      </c>
      <c r="I43" s="349">
        <v>0</v>
      </c>
      <c r="J43" s="349">
        <v>1</v>
      </c>
      <c r="K43" s="349">
        <v>1</v>
      </c>
      <c r="L43" s="349">
        <v>1</v>
      </c>
      <c r="M43" s="349">
        <v>1</v>
      </c>
      <c r="N43" s="349">
        <v>1</v>
      </c>
      <c r="O43" s="349">
        <v>1</v>
      </c>
      <c r="P43" s="349">
        <v>1</v>
      </c>
      <c r="Q43" s="349">
        <v>1</v>
      </c>
      <c r="R43" s="349">
        <v>1</v>
      </c>
      <c r="S43" s="349">
        <v>1</v>
      </c>
      <c r="T43" s="349">
        <v>1</v>
      </c>
      <c r="U43" s="349">
        <v>1</v>
      </c>
      <c r="V43" s="349">
        <v>1</v>
      </c>
      <c r="W43" s="349">
        <v>1</v>
      </c>
      <c r="X43" s="349">
        <v>1</v>
      </c>
      <c r="Y43" s="349">
        <v>1</v>
      </c>
      <c r="Z43" s="349">
        <v>1</v>
      </c>
      <c r="AA43" s="349">
        <v>1</v>
      </c>
      <c r="AB43" s="349">
        <v>1</v>
      </c>
      <c r="AC43" s="349">
        <v>1</v>
      </c>
      <c r="AD43" s="349">
        <v>1</v>
      </c>
      <c r="AE43" s="349">
        <v>1</v>
      </c>
      <c r="AF43" s="349">
        <v>1</v>
      </c>
      <c r="AG43" s="349">
        <v>1</v>
      </c>
      <c r="AH43" s="349">
        <v>1</v>
      </c>
      <c r="AI43" s="349">
        <v>1</v>
      </c>
      <c r="AJ43" s="349">
        <v>1</v>
      </c>
      <c r="AK43" s="349">
        <v>1</v>
      </c>
      <c r="AL43" s="349">
        <v>1</v>
      </c>
      <c r="AM43" s="349">
        <v>1</v>
      </c>
      <c r="AN43" s="349">
        <v>1</v>
      </c>
      <c r="AO43" s="349">
        <v>1</v>
      </c>
      <c r="AP43" s="349">
        <v>1</v>
      </c>
      <c r="AQ43" s="349">
        <v>1</v>
      </c>
      <c r="AR43" s="349">
        <v>1</v>
      </c>
      <c r="AS43" s="349">
        <v>1</v>
      </c>
      <c r="AT43" s="349">
        <v>1</v>
      </c>
      <c r="AU43" s="349">
        <v>1</v>
      </c>
      <c r="AV43" s="349">
        <v>1</v>
      </c>
      <c r="AW43" s="349">
        <v>1</v>
      </c>
      <c r="AX43" s="349">
        <v>1</v>
      </c>
      <c r="AY43" s="349">
        <v>1</v>
      </c>
      <c r="AZ43" s="349">
        <v>1</v>
      </c>
      <c r="BA43" s="349">
        <v>1</v>
      </c>
      <c r="BB43" s="349">
        <v>1</v>
      </c>
      <c r="BC43" s="349">
        <v>1</v>
      </c>
      <c r="BD43" s="349">
        <v>1</v>
      </c>
      <c r="BE43" s="349">
        <v>1</v>
      </c>
      <c r="BF43" s="349">
        <v>1</v>
      </c>
      <c r="BG43" s="349">
        <v>1</v>
      </c>
      <c r="BH43" s="349">
        <v>1</v>
      </c>
      <c r="BI43" s="349">
        <v>1</v>
      </c>
      <c r="BJ43" s="349">
        <v>1</v>
      </c>
      <c r="BK43" s="349">
        <v>1</v>
      </c>
      <c r="BL43" s="349">
        <v>1</v>
      </c>
      <c r="BM43" s="349">
        <v>1</v>
      </c>
      <c r="BN43" s="349">
        <v>1</v>
      </c>
      <c r="BO43" s="349">
        <v>1</v>
      </c>
      <c r="BP43" s="349">
        <v>1</v>
      </c>
      <c r="BQ43" s="349">
        <v>1</v>
      </c>
      <c r="BR43" s="349">
        <v>1</v>
      </c>
      <c r="BS43" s="349">
        <v>1</v>
      </c>
      <c r="BT43" s="349">
        <v>1</v>
      </c>
      <c r="BU43" s="349">
        <v>1</v>
      </c>
      <c r="BV43" s="349">
        <v>1</v>
      </c>
      <c r="BW43" s="349">
        <v>1</v>
      </c>
      <c r="BX43" s="349">
        <v>1</v>
      </c>
      <c r="BY43" s="349">
        <v>1</v>
      </c>
      <c r="BZ43" s="349">
        <v>1</v>
      </c>
      <c r="CA43" s="349">
        <v>1</v>
      </c>
      <c r="CB43" s="349">
        <v>1</v>
      </c>
      <c r="CC43" s="349">
        <v>1</v>
      </c>
      <c r="CD43" s="349">
        <v>1</v>
      </c>
      <c r="CE43" s="349">
        <v>1</v>
      </c>
      <c r="CF43" s="349">
        <v>1</v>
      </c>
      <c r="CG43" s="349">
        <v>1</v>
      </c>
      <c r="CH43" s="122"/>
      <c r="CI43" s="120"/>
      <c r="CJ43" s="116" t="str">
        <f t="shared" si="336"/>
        <v>Chemical Engineer</v>
      </c>
      <c r="CK43" s="313">
        <v>114470</v>
      </c>
      <c r="CL43" s="124"/>
      <c r="CM43" s="125">
        <f t="shared" si="264"/>
        <v>0</v>
      </c>
      <c r="CN43" s="125">
        <f t="shared" si="265"/>
        <v>0</v>
      </c>
      <c r="CO43" s="125">
        <f t="shared" si="266"/>
        <v>0</v>
      </c>
      <c r="CP43" s="125">
        <f t="shared" si="267"/>
        <v>0</v>
      </c>
      <c r="CQ43" s="125">
        <f t="shared" si="268"/>
        <v>40264.822500000009</v>
      </c>
      <c r="CR43" s="125">
        <f t="shared" si="269"/>
        <v>40479.453750000008</v>
      </c>
      <c r="CS43" s="125">
        <f t="shared" si="270"/>
        <v>40694.085000000014</v>
      </c>
      <c r="CT43" s="125">
        <f t="shared" si="271"/>
        <v>40908.716250000012</v>
      </c>
      <c r="CU43" s="125">
        <f t="shared" si="272"/>
        <v>41123.347500000011</v>
      </c>
      <c r="CV43" s="125">
        <f t="shared" si="273"/>
        <v>41337.978750000017</v>
      </c>
      <c r="CW43" s="125">
        <f t="shared" si="274"/>
        <v>41552.610000000015</v>
      </c>
      <c r="CX43" s="125">
        <f t="shared" si="275"/>
        <v>41767.241250000021</v>
      </c>
      <c r="CY43" s="125">
        <f t="shared" si="276"/>
        <v>41981.872500000019</v>
      </c>
      <c r="CZ43" s="125">
        <f t="shared" si="277"/>
        <v>42196.503750000025</v>
      </c>
      <c r="DA43" s="125">
        <f t="shared" si="278"/>
        <v>42411.135000000024</v>
      </c>
      <c r="DB43" s="125">
        <f t="shared" si="279"/>
        <v>42625.76625000003</v>
      </c>
      <c r="DC43" s="125">
        <f t="shared" si="279"/>
        <v>42840.397500000028</v>
      </c>
      <c r="DD43" s="125">
        <f t="shared" si="279"/>
        <v>43055.028750000027</v>
      </c>
      <c r="DE43" s="125">
        <f t="shared" si="279"/>
        <v>43269.660000000033</v>
      </c>
      <c r="DF43" s="125">
        <f t="shared" si="279"/>
        <v>43484.291250000031</v>
      </c>
      <c r="DG43" s="125">
        <f t="shared" si="337"/>
        <v>43698.922500000037</v>
      </c>
      <c r="DH43" s="125">
        <f t="shared" si="338"/>
        <v>43913.553750000036</v>
      </c>
      <c r="DI43" s="125">
        <f t="shared" si="339"/>
        <v>44128.185000000041</v>
      </c>
      <c r="DJ43" s="125">
        <f t="shared" si="340"/>
        <v>44342.81625000004</v>
      </c>
      <c r="DK43" s="125">
        <f t="shared" si="341"/>
        <v>44557.447500000046</v>
      </c>
      <c r="DL43" s="125">
        <f t="shared" si="342"/>
        <v>44772.078750000044</v>
      </c>
      <c r="DM43" s="125">
        <f t="shared" si="343"/>
        <v>44986.710000000043</v>
      </c>
      <c r="DN43" s="125">
        <f t="shared" si="344"/>
        <v>45201.341250000049</v>
      </c>
      <c r="DO43" s="125">
        <f t="shared" si="345"/>
        <v>45415.972500000047</v>
      </c>
      <c r="DP43" s="125">
        <f t="shared" si="346"/>
        <v>45630.603750000053</v>
      </c>
      <c r="DQ43" s="125">
        <f t="shared" si="347"/>
        <v>45845.235000000052</v>
      </c>
      <c r="DR43" s="125">
        <f t="shared" si="348"/>
        <v>46059.866250000057</v>
      </c>
      <c r="DS43" s="125">
        <f t="shared" si="349"/>
        <v>46274.497500000056</v>
      </c>
      <c r="DT43" s="125">
        <f t="shared" si="350"/>
        <v>46489.128750000062</v>
      </c>
      <c r="DU43" s="125">
        <f t="shared" si="351"/>
        <v>46703.76000000006</v>
      </c>
      <c r="DV43" s="125">
        <f t="shared" si="295"/>
        <v>46918.391250000059</v>
      </c>
      <c r="DW43" s="125">
        <f t="shared" si="295"/>
        <v>47133.022500000065</v>
      </c>
      <c r="DX43" s="125">
        <f t="shared" si="295"/>
        <v>47347.653750000063</v>
      </c>
      <c r="DY43" s="125">
        <f t="shared" si="295"/>
        <v>47562.285000000069</v>
      </c>
      <c r="DZ43" s="125">
        <f t="shared" si="295"/>
        <v>47776.916250000068</v>
      </c>
      <c r="EA43" s="125">
        <f t="shared" si="352"/>
        <v>47991.547500000073</v>
      </c>
      <c r="EB43" s="125">
        <f t="shared" si="353"/>
        <v>48206.178750000072</v>
      </c>
      <c r="EC43" s="125">
        <f t="shared" si="354"/>
        <v>48420.810000000078</v>
      </c>
      <c r="ED43" s="125">
        <f t="shared" si="355"/>
        <v>48635.441250000076</v>
      </c>
      <c r="EE43" s="125">
        <f t="shared" si="356"/>
        <v>48850.072500000075</v>
      </c>
      <c r="EF43" s="125">
        <f t="shared" si="357"/>
        <v>49064.703750000081</v>
      </c>
      <c r="EG43" s="125">
        <f t="shared" si="358"/>
        <v>49279.335000000079</v>
      </c>
      <c r="EH43" s="125">
        <f t="shared" si="359"/>
        <v>49493.966250000085</v>
      </c>
      <c r="EI43" s="125">
        <f t="shared" si="360"/>
        <v>49708.597500000084</v>
      </c>
      <c r="EJ43" s="125">
        <f t="shared" si="361"/>
        <v>49923.228750000089</v>
      </c>
      <c r="EK43" s="125">
        <f t="shared" si="362"/>
        <v>50137.860000000088</v>
      </c>
      <c r="EL43" s="125">
        <f t="shared" si="363"/>
        <v>50352.491250000094</v>
      </c>
      <c r="EM43" s="125">
        <f t="shared" si="364"/>
        <v>50567.122500000092</v>
      </c>
      <c r="EN43" s="125">
        <f t="shared" si="365"/>
        <v>50781.753750000091</v>
      </c>
      <c r="EO43" s="125">
        <f t="shared" si="366"/>
        <v>50996.385000000097</v>
      </c>
      <c r="EP43" s="125">
        <f t="shared" si="367"/>
        <v>51211.016250000095</v>
      </c>
      <c r="EQ43" s="125">
        <f t="shared" si="368"/>
        <v>51425.647500000101</v>
      </c>
      <c r="ER43" s="125">
        <f t="shared" si="369"/>
        <v>51640.2787500001</v>
      </c>
      <c r="ES43" s="125">
        <f t="shared" si="370"/>
        <v>51854.910000000105</v>
      </c>
      <c r="ET43" s="125">
        <f t="shared" si="371"/>
        <v>52069.541250000104</v>
      </c>
      <c r="EU43" s="125">
        <f t="shared" si="372"/>
        <v>52284.17250000011</v>
      </c>
      <c r="EV43" s="125">
        <f t="shared" si="373"/>
        <v>52498.803750000108</v>
      </c>
      <c r="EW43" s="125">
        <f t="shared" si="374"/>
        <v>52713.435000000107</v>
      </c>
      <c r="EX43" s="125">
        <f t="shared" si="375"/>
        <v>52928.066250000113</v>
      </c>
      <c r="EY43" s="125">
        <f t="shared" si="376"/>
        <v>53142.697500000111</v>
      </c>
      <c r="EZ43" s="125">
        <f t="shared" si="377"/>
        <v>53357.328750000117</v>
      </c>
      <c r="FA43" s="125">
        <f t="shared" si="378"/>
        <v>53571.960000000116</v>
      </c>
      <c r="FB43" s="125">
        <f t="shared" si="379"/>
        <v>53786.591250000121</v>
      </c>
      <c r="FC43" s="125">
        <f t="shared" si="380"/>
        <v>54001.22250000012</v>
      </c>
      <c r="FD43" s="125">
        <f t="shared" si="381"/>
        <v>54215.853750000126</v>
      </c>
      <c r="FE43" s="125">
        <f t="shared" si="382"/>
        <v>54430.485000000124</v>
      </c>
      <c r="FF43" s="125">
        <f t="shared" si="383"/>
        <v>54645.116250000123</v>
      </c>
      <c r="FG43" s="125">
        <f t="shared" si="384"/>
        <v>54859.747500000129</v>
      </c>
      <c r="FH43" s="125">
        <f t="shared" si="385"/>
        <v>55074.378750000127</v>
      </c>
      <c r="FI43" s="125">
        <f t="shared" si="386"/>
        <v>55289.010000000133</v>
      </c>
      <c r="FJ43" s="125">
        <f t="shared" si="387"/>
        <v>55503.641250000132</v>
      </c>
      <c r="FK43" s="125">
        <f t="shared" si="388"/>
        <v>55718.272500000137</v>
      </c>
      <c r="FL43" s="125">
        <f t="shared" si="389"/>
        <v>55932.903750000136</v>
      </c>
      <c r="FM43" s="125">
        <f t="shared" si="390"/>
        <v>56147.535000000142</v>
      </c>
      <c r="FN43" s="125">
        <f t="shared" si="391"/>
        <v>56362.16625000014</v>
      </c>
      <c r="FO43" s="254"/>
      <c r="FP43" s="254"/>
      <c r="FQ43" s="254"/>
      <c r="FR43" s="254"/>
    </row>
    <row r="44" spans="1:174" s="8" customFormat="1" x14ac:dyDescent="0.15">
      <c r="B44" s="120"/>
      <c r="C44" s="116" t="s">
        <v>267</v>
      </c>
      <c r="D44" s="121" t="s">
        <v>45</v>
      </c>
      <c r="E44" s="121"/>
      <c r="F44" s="349">
        <v>0</v>
      </c>
      <c r="G44" s="349">
        <v>0</v>
      </c>
      <c r="H44" s="349">
        <v>0</v>
      </c>
      <c r="I44" s="349">
        <v>0</v>
      </c>
      <c r="J44" s="349">
        <v>2</v>
      </c>
      <c r="K44" s="349">
        <v>2</v>
      </c>
      <c r="L44" s="349">
        <v>2</v>
      </c>
      <c r="M44" s="349">
        <v>2</v>
      </c>
      <c r="N44" s="349">
        <v>2</v>
      </c>
      <c r="O44" s="349">
        <v>2</v>
      </c>
      <c r="P44" s="349">
        <v>2</v>
      </c>
      <c r="Q44" s="349">
        <v>2</v>
      </c>
      <c r="R44" s="349">
        <v>2</v>
      </c>
      <c r="S44" s="349">
        <v>2</v>
      </c>
      <c r="T44" s="349">
        <v>2</v>
      </c>
      <c r="U44" s="349">
        <v>2</v>
      </c>
      <c r="V44" s="349">
        <v>2</v>
      </c>
      <c r="W44" s="349">
        <v>2</v>
      </c>
      <c r="X44" s="349">
        <v>2</v>
      </c>
      <c r="Y44" s="349">
        <v>2</v>
      </c>
      <c r="Z44" s="349">
        <v>2</v>
      </c>
      <c r="AA44" s="349">
        <v>2</v>
      </c>
      <c r="AB44" s="349">
        <v>2</v>
      </c>
      <c r="AC44" s="349">
        <v>2</v>
      </c>
      <c r="AD44" s="349">
        <v>2</v>
      </c>
      <c r="AE44" s="349">
        <v>2</v>
      </c>
      <c r="AF44" s="349">
        <v>2</v>
      </c>
      <c r="AG44" s="349">
        <v>2</v>
      </c>
      <c r="AH44" s="349">
        <v>2</v>
      </c>
      <c r="AI44" s="349">
        <v>2</v>
      </c>
      <c r="AJ44" s="349">
        <v>2</v>
      </c>
      <c r="AK44" s="349">
        <v>2</v>
      </c>
      <c r="AL44" s="349">
        <v>2</v>
      </c>
      <c r="AM44" s="349">
        <v>2</v>
      </c>
      <c r="AN44" s="349">
        <v>2</v>
      </c>
      <c r="AO44" s="349">
        <v>2</v>
      </c>
      <c r="AP44" s="349">
        <v>2</v>
      </c>
      <c r="AQ44" s="349">
        <v>2</v>
      </c>
      <c r="AR44" s="349">
        <v>2</v>
      </c>
      <c r="AS44" s="349">
        <v>2</v>
      </c>
      <c r="AT44" s="349">
        <v>2</v>
      </c>
      <c r="AU44" s="349">
        <v>2</v>
      </c>
      <c r="AV44" s="349">
        <v>2</v>
      </c>
      <c r="AW44" s="349">
        <v>2</v>
      </c>
      <c r="AX44" s="349">
        <v>2</v>
      </c>
      <c r="AY44" s="349">
        <v>2</v>
      </c>
      <c r="AZ44" s="349">
        <v>2</v>
      </c>
      <c r="BA44" s="349">
        <v>2</v>
      </c>
      <c r="BB44" s="349">
        <v>2</v>
      </c>
      <c r="BC44" s="349">
        <v>2</v>
      </c>
      <c r="BD44" s="349">
        <v>2</v>
      </c>
      <c r="BE44" s="349">
        <v>2</v>
      </c>
      <c r="BF44" s="349">
        <v>2</v>
      </c>
      <c r="BG44" s="349">
        <v>2</v>
      </c>
      <c r="BH44" s="349">
        <v>2</v>
      </c>
      <c r="BI44" s="349">
        <v>2</v>
      </c>
      <c r="BJ44" s="349">
        <v>2</v>
      </c>
      <c r="BK44" s="349">
        <v>2</v>
      </c>
      <c r="BL44" s="349">
        <v>2</v>
      </c>
      <c r="BM44" s="349">
        <v>2</v>
      </c>
      <c r="BN44" s="349">
        <v>2</v>
      </c>
      <c r="BO44" s="349">
        <v>2</v>
      </c>
      <c r="BP44" s="349">
        <v>2</v>
      </c>
      <c r="BQ44" s="349">
        <v>2</v>
      </c>
      <c r="BR44" s="349">
        <v>2</v>
      </c>
      <c r="BS44" s="349">
        <v>2</v>
      </c>
      <c r="BT44" s="349">
        <v>2</v>
      </c>
      <c r="BU44" s="349">
        <v>2</v>
      </c>
      <c r="BV44" s="349">
        <v>2</v>
      </c>
      <c r="BW44" s="349">
        <v>2</v>
      </c>
      <c r="BX44" s="349">
        <v>2</v>
      </c>
      <c r="BY44" s="349">
        <v>2</v>
      </c>
      <c r="BZ44" s="349">
        <v>2</v>
      </c>
      <c r="CA44" s="349">
        <v>2</v>
      </c>
      <c r="CB44" s="349">
        <v>2</v>
      </c>
      <c r="CC44" s="349">
        <v>2</v>
      </c>
      <c r="CD44" s="349">
        <v>2</v>
      </c>
      <c r="CE44" s="349">
        <v>2</v>
      </c>
      <c r="CF44" s="349">
        <v>2</v>
      </c>
      <c r="CG44" s="349">
        <v>2</v>
      </c>
      <c r="CH44" s="122"/>
      <c r="CI44" s="120"/>
      <c r="CJ44" s="116" t="str">
        <f t="shared" si="336"/>
        <v>Lab Technician</v>
      </c>
      <c r="CK44" s="313">
        <v>65100</v>
      </c>
      <c r="CL44" s="124"/>
      <c r="CM44" s="125">
        <f t="shared" si="264"/>
        <v>0</v>
      </c>
      <c r="CN44" s="125">
        <f t="shared" si="265"/>
        <v>0</v>
      </c>
      <c r="CO44" s="125">
        <f t="shared" si="266"/>
        <v>0</v>
      </c>
      <c r="CP44" s="125">
        <f t="shared" si="267"/>
        <v>0</v>
      </c>
      <c r="CQ44" s="125">
        <f t="shared" si="268"/>
        <v>45797.850000000006</v>
      </c>
      <c r="CR44" s="125">
        <f t="shared" si="269"/>
        <v>46041.975000000013</v>
      </c>
      <c r="CS44" s="125">
        <f t="shared" si="270"/>
        <v>46286.100000000013</v>
      </c>
      <c r="CT44" s="125">
        <f t="shared" si="271"/>
        <v>46530.225000000013</v>
      </c>
      <c r="CU44" s="125">
        <f t="shared" si="272"/>
        <v>46774.350000000013</v>
      </c>
      <c r="CV44" s="125">
        <f t="shared" si="273"/>
        <v>47018.47500000002</v>
      </c>
      <c r="CW44" s="125">
        <f t="shared" si="274"/>
        <v>47262.60000000002</v>
      </c>
      <c r="CX44" s="125">
        <f t="shared" si="275"/>
        <v>47506.72500000002</v>
      </c>
      <c r="CY44" s="125">
        <f t="shared" si="276"/>
        <v>47750.850000000028</v>
      </c>
      <c r="CZ44" s="125">
        <f t="shared" si="277"/>
        <v>47994.975000000028</v>
      </c>
      <c r="DA44" s="125">
        <f t="shared" si="278"/>
        <v>48239.100000000028</v>
      </c>
      <c r="DB44" s="125">
        <f>U44*($CK44/4)*DB$4</f>
        <v>48483.225000000028</v>
      </c>
      <c r="DC44" s="125">
        <f>V44*($CK44/4)*DC$4</f>
        <v>48727.350000000035</v>
      </c>
      <c r="DD44" s="125">
        <f>W44*($CK44/4)*DD$4</f>
        <v>48971.475000000035</v>
      </c>
      <c r="DE44" s="125">
        <f>X44*($CK44/4)*DE$4</f>
        <v>49215.600000000035</v>
      </c>
      <c r="DF44" s="125">
        <f>Y44*($CK44/4)*DF$4</f>
        <v>49459.725000000035</v>
      </c>
      <c r="DG44" s="125">
        <f t="shared" si="280"/>
        <v>49703.850000000042</v>
      </c>
      <c r="DH44" s="125">
        <f t="shared" si="281"/>
        <v>49947.975000000042</v>
      </c>
      <c r="DI44" s="125">
        <f t="shared" si="282"/>
        <v>50192.100000000042</v>
      </c>
      <c r="DJ44" s="125">
        <f t="shared" si="283"/>
        <v>50436.225000000049</v>
      </c>
      <c r="DK44" s="125">
        <f t="shared" si="284"/>
        <v>50680.350000000049</v>
      </c>
      <c r="DL44" s="125">
        <f t="shared" si="285"/>
        <v>50924.475000000049</v>
      </c>
      <c r="DM44" s="125">
        <f t="shared" si="286"/>
        <v>51168.600000000049</v>
      </c>
      <c r="DN44" s="125">
        <f t="shared" si="287"/>
        <v>51412.725000000057</v>
      </c>
      <c r="DO44" s="125">
        <f t="shared" si="288"/>
        <v>51656.850000000057</v>
      </c>
      <c r="DP44" s="125">
        <f t="shared" si="289"/>
        <v>51900.975000000057</v>
      </c>
      <c r="DQ44" s="125">
        <f t="shared" si="290"/>
        <v>52145.100000000064</v>
      </c>
      <c r="DR44" s="125">
        <f t="shared" si="291"/>
        <v>52389.225000000064</v>
      </c>
      <c r="DS44" s="125">
        <f t="shared" si="292"/>
        <v>52633.350000000064</v>
      </c>
      <c r="DT44" s="125">
        <f t="shared" si="293"/>
        <v>52877.475000000064</v>
      </c>
      <c r="DU44" s="125">
        <f t="shared" si="294"/>
        <v>53121.600000000071</v>
      </c>
      <c r="DV44" s="125">
        <f>AO44*($CK44/4)*DV$4</f>
        <v>53365.725000000071</v>
      </c>
      <c r="DW44" s="125">
        <f>AP44*($CK44/4)*DW$4</f>
        <v>53609.850000000071</v>
      </c>
      <c r="DX44" s="125">
        <f>AQ44*($CK44/4)*DX$4</f>
        <v>53853.975000000071</v>
      </c>
      <c r="DY44" s="125">
        <f>AR44*($CK44/4)*DY$4</f>
        <v>54098.100000000079</v>
      </c>
      <c r="DZ44" s="125">
        <f>AS44*($CK44/4)*DZ$4</f>
        <v>54342.225000000079</v>
      </c>
      <c r="EA44" s="125">
        <f t="shared" si="296"/>
        <v>54586.350000000079</v>
      </c>
      <c r="EB44" s="125">
        <f t="shared" si="297"/>
        <v>54830.475000000086</v>
      </c>
      <c r="EC44" s="125">
        <f t="shared" si="298"/>
        <v>55074.600000000086</v>
      </c>
      <c r="ED44" s="125">
        <f t="shared" si="299"/>
        <v>55318.725000000086</v>
      </c>
      <c r="EE44" s="125">
        <f t="shared" si="300"/>
        <v>55562.850000000086</v>
      </c>
      <c r="EF44" s="125">
        <f t="shared" si="301"/>
        <v>55806.975000000093</v>
      </c>
      <c r="EG44" s="125">
        <f t="shared" si="302"/>
        <v>56051.100000000093</v>
      </c>
      <c r="EH44" s="125">
        <f t="shared" si="303"/>
        <v>56295.225000000093</v>
      </c>
      <c r="EI44" s="125">
        <f t="shared" si="304"/>
        <v>56539.3500000001</v>
      </c>
      <c r="EJ44" s="125">
        <f t="shared" si="305"/>
        <v>56783.4750000001</v>
      </c>
      <c r="EK44" s="125">
        <f t="shared" si="306"/>
        <v>57027.6000000001</v>
      </c>
      <c r="EL44" s="125">
        <f t="shared" si="307"/>
        <v>57271.7250000001</v>
      </c>
      <c r="EM44" s="125">
        <f t="shared" si="308"/>
        <v>57515.850000000108</v>
      </c>
      <c r="EN44" s="125">
        <f t="shared" si="309"/>
        <v>57759.975000000108</v>
      </c>
      <c r="EO44" s="125">
        <f t="shared" si="310"/>
        <v>58004.100000000108</v>
      </c>
      <c r="EP44" s="125">
        <f t="shared" si="311"/>
        <v>58248.225000000115</v>
      </c>
      <c r="EQ44" s="125">
        <f t="shared" si="312"/>
        <v>58492.350000000115</v>
      </c>
      <c r="ER44" s="125">
        <f t="shared" si="313"/>
        <v>58736.475000000115</v>
      </c>
      <c r="ES44" s="125">
        <f t="shared" si="314"/>
        <v>58980.600000000115</v>
      </c>
      <c r="ET44" s="125">
        <f t="shared" si="315"/>
        <v>59224.725000000122</v>
      </c>
      <c r="EU44" s="125">
        <f t="shared" si="316"/>
        <v>59468.850000000122</v>
      </c>
      <c r="EV44" s="125">
        <f t="shared" si="317"/>
        <v>59712.975000000122</v>
      </c>
      <c r="EW44" s="125">
        <f t="shared" si="318"/>
        <v>59957.100000000122</v>
      </c>
      <c r="EX44" s="125">
        <f t="shared" si="319"/>
        <v>60201.22500000013</v>
      </c>
      <c r="EY44" s="125">
        <f t="shared" si="320"/>
        <v>60445.35000000013</v>
      </c>
      <c r="EZ44" s="125">
        <f t="shared" si="321"/>
        <v>60689.47500000013</v>
      </c>
      <c r="FA44" s="125">
        <f t="shared" si="322"/>
        <v>60933.600000000137</v>
      </c>
      <c r="FB44" s="125">
        <f t="shared" si="323"/>
        <v>61177.725000000137</v>
      </c>
      <c r="FC44" s="125">
        <f t="shared" si="324"/>
        <v>61421.850000000137</v>
      </c>
      <c r="FD44" s="125">
        <f t="shared" si="325"/>
        <v>61665.975000000137</v>
      </c>
      <c r="FE44" s="125">
        <f t="shared" si="326"/>
        <v>61910.100000000144</v>
      </c>
      <c r="FF44" s="125">
        <f t="shared" si="327"/>
        <v>62154.225000000144</v>
      </c>
      <c r="FG44" s="125">
        <f t="shared" si="328"/>
        <v>62398.350000000144</v>
      </c>
      <c r="FH44" s="125">
        <f t="shared" si="329"/>
        <v>62642.475000000151</v>
      </c>
      <c r="FI44" s="125">
        <f t="shared" si="330"/>
        <v>62886.600000000151</v>
      </c>
      <c r="FJ44" s="125">
        <f t="shared" si="331"/>
        <v>63130.725000000151</v>
      </c>
      <c r="FK44" s="125">
        <f t="shared" si="332"/>
        <v>63374.850000000151</v>
      </c>
      <c r="FL44" s="125">
        <f t="shared" si="333"/>
        <v>63618.975000000159</v>
      </c>
      <c r="FM44" s="125">
        <f t="shared" si="334"/>
        <v>63863.100000000159</v>
      </c>
      <c r="FN44" s="125">
        <f t="shared" si="335"/>
        <v>64107.225000000159</v>
      </c>
      <c r="FO44" s="254"/>
      <c r="FP44" s="254"/>
      <c r="FQ44" s="254"/>
      <c r="FR44" s="254"/>
    </row>
    <row r="45" spans="1:174" s="3" customFormat="1" x14ac:dyDescent="0.15">
      <c r="B45" s="120"/>
      <c r="C45" s="127" t="s">
        <v>32</v>
      </c>
      <c r="D45" s="127"/>
      <c r="E45" s="127"/>
      <c r="F45" s="128">
        <f t="shared" ref="F45:AK45" si="392">SUM(F37:F44)</f>
        <v>1</v>
      </c>
      <c r="G45" s="128">
        <f t="shared" si="392"/>
        <v>1</v>
      </c>
      <c r="H45" s="128">
        <f t="shared" si="392"/>
        <v>1</v>
      </c>
      <c r="I45" s="128">
        <f t="shared" si="392"/>
        <v>1</v>
      </c>
      <c r="J45" s="128">
        <f t="shared" si="392"/>
        <v>7</v>
      </c>
      <c r="K45" s="128">
        <f t="shared" si="392"/>
        <v>7</v>
      </c>
      <c r="L45" s="128">
        <f t="shared" si="392"/>
        <v>7</v>
      </c>
      <c r="M45" s="128">
        <f t="shared" si="392"/>
        <v>7</v>
      </c>
      <c r="N45" s="128">
        <f t="shared" si="392"/>
        <v>7</v>
      </c>
      <c r="O45" s="128">
        <f t="shared" si="392"/>
        <v>7</v>
      </c>
      <c r="P45" s="128">
        <f t="shared" si="392"/>
        <v>7</v>
      </c>
      <c r="Q45" s="128">
        <f t="shared" si="392"/>
        <v>7</v>
      </c>
      <c r="R45" s="128">
        <f t="shared" si="392"/>
        <v>7</v>
      </c>
      <c r="S45" s="128">
        <f t="shared" si="392"/>
        <v>7</v>
      </c>
      <c r="T45" s="128">
        <f t="shared" si="392"/>
        <v>7</v>
      </c>
      <c r="U45" s="128">
        <f t="shared" si="392"/>
        <v>7</v>
      </c>
      <c r="V45" s="128">
        <f t="shared" si="392"/>
        <v>7</v>
      </c>
      <c r="W45" s="128">
        <f t="shared" si="392"/>
        <v>7</v>
      </c>
      <c r="X45" s="128">
        <f t="shared" si="392"/>
        <v>7</v>
      </c>
      <c r="Y45" s="128">
        <f t="shared" si="392"/>
        <v>7</v>
      </c>
      <c r="Z45" s="128">
        <f t="shared" si="392"/>
        <v>7</v>
      </c>
      <c r="AA45" s="128">
        <f t="shared" si="392"/>
        <v>7</v>
      </c>
      <c r="AB45" s="128">
        <f t="shared" si="392"/>
        <v>7</v>
      </c>
      <c r="AC45" s="128">
        <f t="shared" si="392"/>
        <v>7</v>
      </c>
      <c r="AD45" s="128">
        <f t="shared" si="392"/>
        <v>7</v>
      </c>
      <c r="AE45" s="128">
        <f t="shared" si="392"/>
        <v>7</v>
      </c>
      <c r="AF45" s="128">
        <f t="shared" si="392"/>
        <v>7</v>
      </c>
      <c r="AG45" s="128">
        <f t="shared" si="392"/>
        <v>7</v>
      </c>
      <c r="AH45" s="128">
        <f t="shared" si="392"/>
        <v>7</v>
      </c>
      <c r="AI45" s="128">
        <f t="shared" si="392"/>
        <v>7</v>
      </c>
      <c r="AJ45" s="128">
        <f t="shared" si="392"/>
        <v>7</v>
      </c>
      <c r="AK45" s="128">
        <f t="shared" si="392"/>
        <v>7</v>
      </c>
      <c r="AL45" s="128">
        <f t="shared" ref="AL45:BQ45" si="393">SUM(AL37:AL44)</f>
        <v>7</v>
      </c>
      <c r="AM45" s="128">
        <f t="shared" si="393"/>
        <v>7</v>
      </c>
      <c r="AN45" s="128">
        <f t="shared" si="393"/>
        <v>7</v>
      </c>
      <c r="AO45" s="128">
        <f t="shared" si="393"/>
        <v>7</v>
      </c>
      <c r="AP45" s="128">
        <f t="shared" si="393"/>
        <v>7</v>
      </c>
      <c r="AQ45" s="128">
        <f t="shared" si="393"/>
        <v>7</v>
      </c>
      <c r="AR45" s="128">
        <f t="shared" si="393"/>
        <v>7</v>
      </c>
      <c r="AS45" s="128">
        <f t="shared" si="393"/>
        <v>7</v>
      </c>
      <c r="AT45" s="128">
        <f t="shared" si="393"/>
        <v>7</v>
      </c>
      <c r="AU45" s="128">
        <f t="shared" si="393"/>
        <v>7</v>
      </c>
      <c r="AV45" s="128">
        <f t="shared" si="393"/>
        <v>7</v>
      </c>
      <c r="AW45" s="128">
        <f t="shared" si="393"/>
        <v>7</v>
      </c>
      <c r="AX45" s="128">
        <f t="shared" si="393"/>
        <v>7</v>
      </c>
      <c r="AY45" s="128">
        <f t="shared" si="393"/>
        <v>7</v>
      </c>
      <c r="AZ45" s="128">
        <f t="shared" si="393"/>
        <v>7</v>
      </c>
      <c r="BA45" s="128">
        <f t="shared" si="393"/>
        <v>7</v>
      </c>
      <c r="BB45" s="128">
        <f t="shared" si="393"/>
        <v>7</v>
      </c>
      <c r="BC45" s="128">
        <f t="shared" si="393"/>
        <v>7</v>
      </c>
      <c r="BD45" s="128">
        <f t="shared" si="393"/>
        <v>7</v>
      </c>
      <c r="BE45" s="128">
        <f t="shared" si="393"/>
        <v>7</v>
      </c>
      <c r="BF45" s="128">
        <f t="shared" si="393"/>
        <v>7</v>
      </c>
      <c r="BG45" s="128">
        <f t="shared" si="393"/>
        <v>7</v>
      </c>
      <c r="BH45" s="128">
        <f t="shared" si="393"/>
        <v>7</v>
      </c>
      <c r="BI45" s="128">
        <f t="shared" si="393"/>
        <v>7</v>
      </c>
      <c r="BJ45" s="128">
        <f t="shared" si="393"/>
        <v>7</v>
      </c>
      <c r="BK45" s="128">
        <f t="shared" si="393"/>
        <v>7</v>
      </c>
      <c r="BL45" s="128">
        <f t="shared" si="393"/>
        <v>7</v>
      </c>
      <c r="BM45" s="128">
        <f t="shared" si="393"/>
        <v>7</v>
      </c>
      <c r="BN45" s="128">
        <f t="shared" si="393"/>
        <v>7</v>
      </c>
      <c r="BO45" s="128">
        <f t="shared" si="393"/>
        <v>7</v>
      </c>
      <c r="BP45" s="128">
        <f t="shared" si="393"/>
        <v>7</v>
      </c>
      <c r="BQ45" s="128">
        <f t="shared" si="393"/>
        <v>7</v>
      </c>
      <c r="BR45" s="128">
        <f t="shared" ref="BR45:CG45" si="394">SUM(BR37:BR44)</f>
        <v>7</v>
      </c>
      <c r="BS45" s="128">
        <f t="shared" si="394"/>
        <v>7</v>
      </c>
      <c r="BT45" s="128">
        <f t="shared" si="394"/>
        <v>7</v>
      </c>
      <c r="BU45" s="128">
        <f t="shared" si="394"/>
        <v>7</v>
      </c>
      <c r="BV45" s="128">
        <f t="shared" si="394"/>
        <v>7</v>
      </c>
      <c r="BW45" s="128">
        <f t="shared" si="394"/>
        <v>7</v>
      </c>
      <c r="BX45" s="128">
        <f t="shared" si="394"/>
        <v>7</v>
      </c>
      <c r="BY45" s="128">
        <f t="shared" si="394"/>
        <v>7</v>
      </c>
      <c r="BZ45" s="128">
        <f t="shared" si="394"/>
        <v>7</v>
      </c>
      <c r="CA45" s="128">
        <f t="shared" si="394"/>
        <v>7</v>
      </c>
      <c r="CB45" s="128">
        <f t="shared" si="394"/>
        <v>7</v>
      </c>
      <c r="CC45" s="128">
        <f t="shared" si="394"/>
        <v>7</v>
      </c>
      <c r="CD45" s="128">
        <f t="shared" si="394"/>
        <v>7</v>
      </c>
      <c r="CE45" s="128">
        <f t="shared" si="394"/>
        <v>7</v>
      </c>
      <c r="CF45" s="128">
        <f t="shared" si="394"/>
        <v>7</v>
      </c>
      <c r="CG45" s="128">
        <f t="shared" si="394"/>
        <v>7</v>
      </c>
      <c r="CH45" s="120"/>
      <c r="CI45" s="120"/>
      <c r="CJ45" s="127" t="s">
        <v>32</v>
      </c>
      <c r="CK45" s="314"/>
      <c r="CL45" s="129" t="s">
        <v>155</v>
      </c>
      <c r="CM45" s="130">
        <f t="shared" ref="CM45:DR45" si="395">SUM(CM37:CM44)</f>
        <v>43031.25</v>
      </c>
      <c r="CN45" s="130">
        <f t="shared" si="395"/>
        <v>43265.625</v>
      </c>
      <c r="CO45" s="130">
        <f t="shared" si="395"/>
        <v>43500.000000000007</v>
      </c>
      <c r="CP45" s="130">
        <f t="shared" si="395"/>
        <v>43734.375000000007</v>
      </c>
      <c r="CQ45" s="130">
        <f t="shared" si="395"/>
        <v>237121.71000000002</v>
      </c>
      <c r="CR45" s="130">
        <f t="shared" si="395"/>
        <v>238385.68500000006</v>
      </c>
      <c r="CS45" s="130">
        <f t="shared" si="395"/>
        <v>239649.66000000006</v>
      </c>
      <c r="CT45" s="130">
        <f t="shared" si="395"/>
        <v>240913.63500000004</v>
      </c>
      <c r="CU45" s="130">
        <f t="shared" si="395"/>
        <v>242177.61000000004</v>
      </c>
      <c r="CV45" s="130">
        <f t="shared" si="395"/>
        <v>243441.58500000008</v>
      </c>
      <c r="CW45" s="130">
        <f t="shared" si="395"/>
        <v>244705.56000000011</v>
      </c>
      <c r="CX45" s="130">
        <f t="shared" si="395"/>
        <v>245969.53500000009</v>
      </c>
      <c r="CY45" s="130">
        <f t="shared" si="395"/>
        <v>247233.51000000015</v>
      </c>
      <c r="CZ45" s="130">
        <f t="shared" si="395"/>
        <v>248497.48500000016</v>
      </c>
      <c r="DA45" s="130">
        <f t="shared" si="395"/>
        <v>249761.46000000014</v>
      </c>
      <c r="DB45" s="130">
        <f t="shared" si="395"/>
        <v>251025.43500000017</v>
      </c>
      <c r="DC45" s="130">
        <f t="shared" si="395"/>
        <v>252289.41000000015</v>
      </c>
      <c r="DD45" s="130">
        <f t="shared" si="395"/>
        <v>253553.38500000018</v>
      </c>
      <c r="DE45" s="130">
        <f t="shared" si="395"/>
        <v>254817.36000000019</v>
      </c>
      <c r="DF45" s="130">
        <f t="shared" si="395"/>
        <v>256081.3350000002</v>
      </c>
      <c r="DG45" s="130">
        <f t="shared" si="395"/>
        <v>257345.3100000002</v>
      </c>
      <c r="DH45" s="130">
        <f t="shared" si="395"/>
        <v>258609.28500000021</v>
      </c>
      <c r="DI45" s="130">
        <f t="shared" si="395"/>
        <v>259873.26000000024</v>
      </c>
      <c r="DJ45" s="130">
        <f t="shared" si="395"/>
        <v>261137.23500000022</v>
      </c>
      <c r="DK45" s="130">
        <f t="shared" si="395"/>
        <v>262401.21000000025</v>
      </c>
      <c r="DL45" s="130">
        <f t="shared" si="395"/>
        <v>263665.18500000023</v>
      </c>
      <c r="DM45" s="130">
        <f t="shared" si="395"/>
        <v>264929.16000000027</v>
      </c>
      <c r="DN45" s="130">
        <f t="shared" si="395"/>
        <v>266193.13500000024</v>
      </c>
      <c r="DO45" s="130">
        <f t="shared" si="395"/>
        <v>267457.11000000022</v>
      </c>
      <c r="DP45" s="130">
        <f t="shared" si="395"/>
        <v>268721.08500000031</v>
      </c>
      <c r="DQ45" s="130">
        <f t="shared" si="395"/>
        <v>269985.06000000029</v>
      </c>
      <c r="DR45" s="130">
        <f t="shared" si="395"/>
        <v>271249.03500000038</v>
      </c>
      <c r="DS45" s="130">
        <f t="shared" ref="DS45:EX45" si="396">SUM(DS37:DS44)</f>
        <v>272513.01000000036</v>
      </c>
      <c r="DT45" s="130">
        <f t="shared" si="396"/>
        <v>273776.98500000034</v>
      </c>
      <c r="DU45" s="130">
        <f t="shared" si="396"/>
        <v>275040.96000000037</v>
      </c>
      <c r="DV45" s="130">
        <f t="shared" si="396"/>
        <v>276304.93500000041</v>
      </c>
      <c r="DW45" s="130">
        <f t="shared" si="396"/>
        <v>277568.91000000038</v>
      </c>
      <c r="DX45" s="130">
        <f t="shared" si="396"/>
        <v>278832.88500000036</v>
      </c>
      <c r="DY45" s="130">
        <f t="shared" si="396"/>
        <v>280096.86000000039</v>
      </c>
      <c r="DZ45" s="130">
        <f t="shared" si="396"/>
        <v>281360.83500000037</v>
      </c>
      <c r="EA45" s="130">
        <f t="shared" si="396"/>
        <v>282624.81000000041</v>
      </c>
      <c r="EB45" s="130">
        <f t="shared" si="396"/>
        <v>283888.78500000044</v>
      </c>
      <c r="EC45" s="130">
        <f t="shared" si="396"/>
        <v>285152.76000000042</v>
      </c>
      <c r="ED45" s="130">
        <f t="shared" si="396"/>
        <v>286416.73500000045</v>
      </c>
      <c r="EE45" s="130">
        <f t="shared" si="396"/>
        <v>287680.71000000043</v>
      </c>
      <c r="EF45" s="130">
        <f t="shared" si="396"/>
        <v>288944.68500000041</v>
      </c>
      <c r="EG45" s="130">
        <f t="shared" si="396"/>
        <v>290208.6600000005</v>
      </c>
      <c r="EH45" s="130">
        <f t="shared" si="396"/>
        <v>291472.63500000047</v>
      </c>
      <c r="EI45" s="130">
        <f t="shared" si="396"/>
        <v>292736.61000000051</v>
      </c>
      <c r="EJ45" s="130">
        <f t="shared" si="396"/>
        <v>294000.58500000054</v>
      </c>
      <c r="EK45" s="130">
        <f t="shared" si="396"/>
        <v>295264.56000000052</v>
      </c>
      <c r="EL45" s="130">
        <f t="shared" si="396"/>
        <v>296528.53500000056</v>
      </c>
      <c r="EM45" s="130">
        <f t="shared" si="396"/>
        <v>297792.51000000053</v>
      </c>
      <c r="EN45" s="130">
        <f t="shared" si="396"/>
        <v>299056.48500000057</v>
      </c>
      <c r="EO45" s="130">
        <f t="shared" si="396"/>
        <v>300320.46000000054</v>
      </c>
      <c r="EP45" s="130">
        <f t="shared" si="396"/>
        <v>301584.43500000058</v>
      </c>
      <c r="EQ45" s="130">
        <f t="shared" si="396"/>
        <v>302848.41000000061</v>
      </c>
      <c r="ER45" s="130">
        <f t="shared" si="396"/>
        <v>304112.38500000059</v>
      </c>
      <c r="ES45" s="130">
        <f t="shared" si="396"/>
        <v>305376.36000000057</v>
      </c>
      <c r="ET45" s="130">
        <f t="shared" si="396"/>
        <v>306640.3350000006</v>
      </c>
      <c r="EU45" s="130">
        <f t="shared" si="396"/>
        <v>307904.31000000064</v>
      </c>
      <c r="EV45" s="130">
        <f t="shared" si="396"/>
        <v>309168.28500000061</v>
      </c>
      <c r="EW45" s="130">
        <f t="shared" si="396"/>
        <v>310432.26000000065</v>
      </c>
      <c r="EX45" s="130">
        <f t="shared" si="396"/>
        <v>311696.23500000068</v>
      </c>
      <c r="EY45" s="130">
        <f t="shared" ref="EY45:FN45" si="397">SUM(EY37:EY44)</f>
        <v>312960.21000000066</v>
      </c>
      <c r="EZ45" s="130">
        <f t="shared" si="397"/>
        <v>314224.1850000007</v>
      </c>
      <c r="FA45" s="130">
        <f t="shared" si="397"/>
        <v>315488.16000000067</v>
      </c>
      <c r="FB45" s="130">
        <f t="shared" si="397"/>
        <v>316752.13500000071</v>
      </c>
      <c r="FC45" s="130">
        <f t="shared" si="397"/>
        <v>318016.11000000068</v>
      </c>
      <c r="FD45" s="130">
        <f t="shared" si="397"/>
        <v>319280.08500000072</v>
      </c>
      <c r="FE45" s="130">
        <f t="shared" si="397"/>
        <v>320544.06000000075</v>
      </c>
      <c r="FF45" s="130">
        <f t="shared" si="397"/>
        <v>321808.03500000073</v>
      </c>
      <c r="FG45" s="130">
        <f t="shared" si="397"/>
        <v>323072.01000000077</v>
      </c>
      <c r="FH45" s="130">
        <f t="shared" si="397"/>
        <v>324335.9850000008</v>
      </c>
      <c r="FI45" s="130">
        <f t="shared" si="397"/>
        <v>325599.96000000078</v>
      </c>
      <c r="FJ45" s="130">
        <f t="shared" si="397"/>
        <v>326863.93500000081</v>
      </c>
      <c r="FK45" s="130">
        <f t="shared" si="397"/>
        <v>328127.91000000079</v>
      </c>
      <c r="FL45" s="130">
        <f t="shared" si="397"/>
        <v>329391.88500000077</v>
      </c>
      <c r="FM45" s="130">
        <f t="shared" si="397"/>
        <v>330655.8600000008</v>
      </c>
      <c r="FN45" s="130">
        <f t="shared" si="397"/>
        <v>331919.83500000084</v>
      </c>
      <c r="FO45" s="77"/>
      <c r="FP45" s="77"/>
      <c r="FQ45" s="77"/>
      <c r="FR45" s="77"/>
    </row>
    <row r="46" spans="1:174" s="3" customFormat="1" x14ac:dyDescent="0.15">
      <c r="C46" s="2"/>
      <c r="D46" s="2"/>
      <c r="E46" s="2"/>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J46" s="2"/>
      <c r="CK46" s="315"/>
      <c r="CL46" s="20"/>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c r="EO46" s="77"/>
      <c r="EP46" s="77"/>
      <c r="EQ46" s="77"/>
      <c r="ER46" s="77"/>
      <c r="ES46" s="77"/>
      <c r="ET46" s="77"/>
      <c r="EU46" s="77"/>
      <c r="EV46" s="77"/>
      <c r="EW46" s="77"/>
      <c r="EX46" s="77"/>
      <c r="EY46" s="77"/>
      <c r="EZ46" s="77"/>
      <c r="FA46" s="77"/>
      <c r="FB46" s="77"/>
      <c r="FC46" s="77"/>
      <c r="FD46" s="77"/>
      <c r="FE46" s="77"/>
      <c r="FF46" s="77"/>
      <c r="FG46" s="77"/>
      <c r="FH46" s="77"/>
      <c r="FI46" s="77"/>
      <c r="FJ46" s="77"/>
      <c r="FK46" s="77"/>
      <c r="FL46" s="77"/>
      <c r="FM46" s="77"/>
      <c r="FN46" s="77"/>
      <c r="FO46" s="77"/>
      <c r="FP46" s="77"/>
      <c r="FQ46" s="77"/>
      <c r="FR46" s="77"/>
    </row>
    <row r="47" spans="1:174" x14ac:dyDescent="0.15">
      <c r="A47" s="444" t="s">
        <v>410</v>
      </c>
      <c r="B47" s="444"/>
      <c r="C47" s="444"/>
      <c r="D47" s="132"/>
      <c r="E47" s="132"/>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4"/>
      <c r="CI47" s="131" t="s">
        <v>33</v>
      </c>
      <c r="CJ47" s="132"/>
      <c r="CK47" s="316"/>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c r="DQ47" s="135"/>
      <c r="DR47" s="135"/>
      <c r="DS47" s="135"/>
      <c r="DT47" s="135"/>
      <c r="DU47" s="135"/>
      <c r="DV47" s="135"/>
      <c r="DW47" s="135"/>
      <c r="DX47" s="135"/>
      <c r="DY47" s="135"/>
      <c r="DZ47" s="135"/>
      <c r="EA47" s="135"/>
      <c r="EB47" s="135"/>
      <c r="EC47" s="135"/>
      <c r="ED47" s="135"/>
      <c r="EE47" s="135"/>
      <c r="EF47" s="135"/>
      <c r="EG47" s="135"/>
      <c r="EH47" s="135"/>
      <c r="EI47" s="135"/>
      <c r="EJ47" s="135"/>
      <c r="EK47" s="135"/>
      <c r="EL47" s="135"/>
      <c r="EM47" s="135"/>
      <c r="EN47" s="135"/>
      <c r="EO47" s="135"/>
      <c r="EP47" s="135"/>
      <c r="EQ47" s="135"/>
      <c r="ER47" s="135"/>
      <c r="ES47" s="135"/>
      <c r="ET47" s="135"/>
      <c r="EU47" s="135"/>
      <c r="EV47" s="135"/>
      <c r="EW47" s="135"/>
      <c r="EX47" s="135"/>
      <c r="EY47" s="135"/>
      <c r="EZ47" s="135"/>
      <c r="FA47" s="135"/>
      <c r="FB47" s="135"/>
      <c r="FC47" s="135"/>
      <c r="FD47" s="135"/>
      <c r="FE47" s="135"/>
      <c r="FF47" s="135"/>
      <c r="FG47" s="135"/>
      <c r="FH47" s="135"/>
      <c r="FI47" s="135"/>
      <c r="FJ47" s="135"/>
      <c r="FK47" s="135"/>
      <c r="FL47" s="135"/>
      <c r="FM47" s="135"/>
      <c r="FN47" s="135"/>
    </row>
    <row r="48" spans="1:174" s="8" customFormat="1" x14ac:dyDescent="0.15">
      <c r="B48" s="131"/>
      <c r="C48" s="132" t="s">
        <v>143</v>
      </c>
      <c r="D48" s="136" t="s">
        <v>45</v>
      </c>
      <c r="E48" s="136"/>
      <c r="F48" s="348">
        <v>0</v>
      </c>
      <c r="G48" s="348">
        <v>0</v>
      </c>
      <c r="H48" s="348">
        <v>1</v>
      </c>
      <c r="I48" s="348">
        <v>1</v>
      </c>
      <c r="J48" s="348">
        <v>1</v>
      </c>
      <c r="K48" s="348">
        <v>1</v>
      </c>
      <c r="L48" s="348">
        <v>1</v>
      </c>
      <c r="M48" s="348">
        <v>1</v>
      </c>
      <c r="N48" s="348">
        <v>1</v>
      </c>
      <c r="O48" s="348">
        <v>1</v>
      </c>
      <c r="P48" s="348">
        <v>1</v>
      </c>
      <c r="Q48" s="348">
        <v>1</v>
      </c>
      <c r="R48" s="348">
        <v>1</v>
      </c>
      <c r="S48" s="348">
        <v>1</v>
      </c>
      <c r="T48" s="348">
        <v>1</v>
      </c>
      <c r="U48" s="348">
        <v>1</v>
      </c>
      <c r="V48" s="348">
        <v>1</v>
      </c>
      <c r="W48" s="348">
        <v>1</v>
      </c>
      <c r="X48" s="348">
        <v>1</v>
      </c>
      <c r="Y48" s="348">
        <v>1</v>
      </c>
      <c r="Z48" s="348">
        <v>1</v>
      </c>
      <c r="AA48" s="348">
        <v>1</v>
      </c>
      <c r="AB48" s="348">
        <v>1</v>
      </c>
      <c r="AC48" s="348">
        <v>1</v>
      </c>
      <c r="AD48" s="348">
        <v>1</v>
      </c>
      <c r="AE48" s="348">
        <v>1</v>
      </c>
      <c r="AF48" s="348">
        <v>1</v>
      </c>
      <c r="AG48" s="348">
        <v>1</v>
      </c>
      <c r="AH48" s="348">
        <v>1</v>
      </c>
      <c r="AI48" s="348">
        <v>1</v>
      </c>
      <c r="AJ48" s="348">
        <v>1</v>
      </c>
      <c r="AK48" s="348">
        <v>1</v>
      </c>
      <c r="AL48" s="348">
        <v>1</v>
      </c>
      <c r="AM48" s="348">
        <v>1</v>
      </c>
      <c r="AN48" s="348">
        <v>1</v>
      </c>
      <c r="AO48" s="348">
        <v>1</v>
      </c>
      <c r="AP48" s="348">
        <v>1</v>
      </c>
      <c r="AQ48" s="348">
        <v>1</v>
      </c>
      <c r="AR48" s="348">
        <v>1</v>
      </c>
      <c r="AS48" s="348">
        <v>1</v>
      </c>
      <c r="AT48" s="348">
        <v>1</v>
      </c>
      <c r="AU48" s="348">
        <v>1</v>
      </c>
      <c r="AV48" s="348">
        <v>1</v>
      </c>
      <c r="AW48" s="348">
        <v>1</v>
      </c>
      <c r="AX48" s="348">
        <v>1</v>
      </c>
      <c r="AY48" s="348">
        <v>1</v>
      </c>
      <c r="AZ48" s="348">
        <v>1</v>
      </c>
      <c r="BA48" s="348">
        <v>1</v>
      </c>
      <c r="BB48" s="348">
        <v>1</v>
      </c>
      <c r="BC48" s="348">
        <v>1</v>
      </c>
      <c r="BD48" s="348">
        <v>1</v>
      </c>
      <c r="BE48" s="348">
        <v>1</v>
      </c>
      <c r="BF48" s="348">
        <v>1</v>
      </c>
      <c r="BG48" s="348">
        <v>1</v>
      </c>
      <c r="BH48" s="348">
        <v>1</v>
      </c>
      <c r="BI48" s="348">
        <v>1</v>
      </c>
      <c r="BJ48" s="348">
        <v>1</v>
      </c>
      <c r="BK48" s="348">
        <v>1</v>
      </c>
      <c r="BL48" s="348">
        <v>1</v>
      </c>
      <c r="BM48" s="348">
        <v>1</v>
      </c>
      <c r="BN48" s="348">
        <v>1</v>
      </c>
      <c r="BO48" s="348">
        <v>1</v>
      </c>
      <c r="BP48" s="348">
        <v>1</v>
      </c>
      <c r="BQ48" s="348">
        <v>1</v>
      </c>
      <c r="BR48" s="348">
        <v>1</v>
      </c>
      <c r="BS48" s="348">
        <v>1</v>
      </c>
      <c r="BT48" s="348">
        <v>1</v>
      </c>
      <c r="BU48" s="348">
        <v>1</v>
      </c>
      <c r="BV48" s="348">
        <v>1</v>
      </c>
      <c r="BW48" s="348">
        <v>1</v>
      </c>
      <c r="BX48" s="348">
        <v>1</v>
      </c>
      <c r="BY48" s="348">
        <v>1</v>
      </c>
      <c r="BZ48" s="348">
        <v>1</v>
      </c>
      <c r="CA48" s="348">
        <v>1</v>
      </c>
      <c r="CB48" s="348">
        <v>1</v>
      </c>
      <c r="CC48" s="348">
        <v>1</v>
      </c>
      <c r="CD48" s="348">
        <v>1</v>
      </c>
      <c r="CE48" s="348">
        <v>1</v>
      </c>
      <c r="CF48" s="348">
        <v>1</v>
      </c>
      <c r="CG48" s="348">
        <v>1</v>
      </c>
      <c r="CH48" s="137"/>
      <c r="CI48" s="131"/>
      <c r="CJ48" s="132" t="str">
        <f t="shared" ref="CJ48:CJ50" si="398">C48</f>
        <v>Marketing Manager</v>
      </c>
      <c r="CK48" s="316">
        <v>147000</v>
      </c>
      <c r="CL48" s="139"/>
      <c r="CM48" s="140">
        <f t="shared" ref="CM48:CV50" si="399">F48*($CK48/4)*CM$4</f>
        <v>0</v>
      </c>
      <c r="CN48" s="140">
        <f t="shared" si="399"/>
        <v>0</v>
      </c>
      <c r="CO48" s="140">
        <f t="shared" si="399"/>
        <v>51156.000000000007</v>
      </c>
      <c r="CP48" s="140">
        <f t="shared" si="399"/>
        <v>51431.625000000007</v>
      </c>
      <c r="CQ48" s="140">
        <f t="shared" si="399"/>
        <v>51707.250000000007</v>
      </c>
      <c r="CR48" s="140">
        <f t="shared" si="399"/>
        <v>51982.875000000015</v>
      </c>
      <c r="CS48" s="140">
        <f t="shared" si="399"/>
        <v>52258.500000000015</v>
      </c>
      <c r="CT48" s="140">
        <f t="shared" si="399"/>
        <v>52534.125000000015</v>
      </c>
      <c r="CU48" s="140">
        <f t="shared" si="399"/>
        <v>52809.750000000022</v>
      </c>
      <c r="CV48" s="140">
        <f t="shared" si="399"/>
        <v>53085.375000000022</v>
      </c>
      <c r="CW48" s="140">
        <f t="shared" ref="CW48:DF50" si="400">P48*($CK48/4)*CW$4</f>
        <v>53361.000000000022</v>
      </c>
      <c r="CX48" s="140">
        <f t="shared" si="400"/>
        <v>53636.625000000022</v>
      </c>
      <c r="CY48" s="140">
        <f t="shared" si="400"/>
        <v>53912.250000000029</v>
      </c>
      <c r="CZ48" s="140">
        <f t="shared" si="400"/>
        <v>54187.875000000029</v>
      </c>
      <c r="DA48" s="140">
        <f t="shared" si="400"/>
        <v>54463.500000000029</v>
      </c>
      <c r="DB48" s="140">
        <f t="shared" si="400"/>
        <v>54739.125000000036</v>
      </c>
      <c r="DC48" s="140">
        <f t="shared" si="400"/>
        <v>55014.750000000036</v>
      </c>
      <c r="DD48" s="140">
        <f t="shared" si="400"/>
        <v>55290.375000000036</v>
      </c>
      <c r="DE48" s="140">
        <f t="shared" si="400"/>
        <v>55566.000000000044</v>
      </c>
      <c r="DF48" s="140">
        <f t="shared" si="400"/>
        <v>55841.625000000044</v>
      </c>
      <c r="DG48" s="140">
        <f t="shared" ref="DG48:DP50" si="401">Z48*($CK48/4)*DG$4</f>
        <v>56117.250000000044</v>
      </c>
      <c r="DH48" s="140">
        <f t="shared" si="401"/>
        <v>56392.875000000051</v>
      </c>
      <c r="DI48" s="140">
        <f t="shared" si="401"/>
        <v>56668.500000000051</v>
      </c>
      <c r="DJ48" s="140">
        <f t="shared" si="401"/>
        <v>56944.125000000051</v>
      </c>
      <c r="DK48" s="140">
        <f t="shared" si="401"/>
        <v>57219.750000000058</v>
      </c>
      <c r="DL48" s="140">
        <f t="shared" si="401"/>
        <v>57495.375000000058</v>
      </c>
      <c r="DM48" s="140">
        <f t="shared" si="401"/>
        <v>57771.000000000058</v>
      </c>
      <c r="DN48" s="140">
        <f t="shared" si="401"/>
        <v>58046.625000000058</v>
      </c>
      <c r="DO48" s="140">
        <f t="shared" si="401"/>
        <v>58322.250000000065</v>
      </c>
      <c r="DP48" s="140">
        <f t="shared" si="401"/>
        <v>58597.875000000065</v>
      </c>
      <c r="DQ48" s="140">
        <f t="shared" ref="DQ48:DZ50" si="402">AJ48*($CK48/4)*DQ$4</f>
        <v>58873.500000000065</v>
      </c>
      <c r="DR48" s="140">
        <f t="shared" si="402"/>
        <v>59149.125000000073</v>
      </c>
      <c r="DS48" s="140">
        <f t="shared" si="402"/>
        <v>59424.750000000073</v>
      </c>
      <c r="DT48" s="140">
        <f t="shared" si="402"/>
        <v>59700.375000000073</v>
      </c>
      <c r="DU48" s="140">
        <f t="shared" si="402"/>
        <v>59976.00000000008</v>
      </c>
      <c r="DV48" s="140">
        <f t="shared" si="402"/>
        <v>60251.62500000008</v>
      </c>
      <c r="DW48" s="140">
        <f t="shared" si="402"/>
        <v>60527.25000000008</v>
      </c>
      <c r="DX48" s="140">
        <f t="shared" si="402"/>
        <v>60802.875000000087</v>
      </c>
      <c r="DY48" s="140">
        <f t="shared" si="402"/>
        <v>61078.500000000087</v>
      </c>
      <c r="DZ48" s="140">
        <f t="shared" si="402"/>
        <v>61354.125000000087</v>
      </c>
      <c r="EA48" s="140">
        <f>AS48*($CK48/4)*EA$4</f>
        <v>61629.750000000095</v>
      </c>
      <c r="EB48" s="140">
        <f>AS48*($CK48/4)*EB$4</f>
        <v>61905.375000000095</v>
      </c>
      <c r="EC48" s="140">
        <f>AS48*($CK48/4)*EC$4</f>
        <v>62181.000000000095</v>
      </c>
      <c r="ED48" s="140">
        <f>AS48*($CK48/4)*ED$4</f>
        <v>62456.625000000102</v>
      </c>
      <c r="EE48" s="140">
        <f>AS48*($CK48/4)*EE$4</f>
        <v>62732.250000000102</v>
      </c>
      <c r="EF48" s="140">
        <f>AS48*($CK48/4)*EF$4</f>
        <v>63007.875000000102</v>
      </c>
      <c r="EG48" s="140">
        <f>AS48*($CK48/4)*EG$4</f>
        <v>63283.500000000102</v>
      </c>
      <c r="EH48" s="140">
        <f>AS48*($CK48/4)*EH$4</f>
        <v>63559.125000000109</v>
      </c>
      <c r="EI48" s="140">
        <f>AS48*($CK48/4)*EI$4</f>
        <v>63834.750000000109</v>
      </c>
      <c r="EJ48" s="140">
        <f>AS48*($CK48/4)*EJ$4</f>
        <v>64110.375000000109</v>
      </c>
      <c r="EK48" s="140">
        <f>AS48*($CK48/4)*EK$4</f>
        <v>64386.000000000116</v>
      </c>
      <c r="EL48" s="140">
        <f>AS48*($CK48/4)*EL$4</f>
        <v>64661.625000000116</v>
      </c>
      <c r="EM48" s="140">
        <f>AS48*($CK48/4)*EM$4</f>
        <v>64937.250000000116</v>
      </c>
      <c r="EN48" s="140">
        <f>AS48*($CK48/4)*EN$4</f>
        <v>65212.875000000124</v>
      </c>
      <c r="EO48" s="140">
        <f>AS48*($CK48/4)*EO$4</f>
        <v>65488.500000000124</v>
      </c>
      <c r="EP48" s="140">
        <f>AS48*($CK48/4)*EP$4</f>
        <v>65764.125000000131</v>
      </c>
      <c r="EQ48" s="140">
        <f>AS48*($CK48/4)*EQ$4</f>
        <v>66039.750000000131</v>
      </c>
      <c r="ER48" s="140">
        <f>AS48*($CK48/4)*ER$4</f>
        <v>66315.375000000131</v>
      </c>
      <c r="ES48" s="140">
        <f>AS48*($CK48/4)*ES$4</f>
        <v>66591.000000000131</v>
      </c>
      <c r="ET48" s="140">
        <f>AS48*($CK48/4)*ET$4</f>
        <v>66866.625000000131</v>
      </c>
      <c r="EU48" s="140">
        <f>AS48*($CK48/4)*EU$4</f>
        <v>67142.250000000131</v>
      </c>
      <c r="EV48" s="140">
        <f>AS48*($CK48/4)*EV$4</f>
        <v>67417.875000000146</v>
      </c>
      <c r="EW48" s="140">
        <f>AS48*($CK48/4)*EW$4</f>
        <v>67693.500000000146</v>
      </c>
      <c r="EX48" s="140">
        <f>AS48*($CK48/4)*EX$4</f>
        <v>67969.125000000146</v>
      </c>
      <c r="EY48" s="140">
        <f>AS48*($CK48/4)*EY$4</f>
        <v>68244.750000000146</v>
      </c>
      <c r="EZ48" s="140">
        <f>AS48*($CK48/4)*EZ$4</f>
        <v>68520.375000000146</v>
      </c>
      <c r="FA48" s="140">
        <f>AS48*($CK48/4)*FA$4</f>
        <v>68796.000000000146</v>
      </c>
      <c r="FB48" s="140">
        <f>AS48*($CK48/4)*FB$4</f>
        <v>69071.62500000016</v>
      </c>
      <c r="FC48" s="140">
        <f>AS48*($CK48/4)*FC$4</f>
        <v>69347.25000000016</v>
      </c>
      <c r="FD48" s="140">
        <f>AS48*($CK48/4)*FD$4</f>
        <v>69622.87500000016</v>
      </c>
      <c r="FE48" s="140">
        <f>AS48*($CK48/4)*FE$4</f>
        <v>69898.50000000016</v>
      </c>
      <c r="FF48" s="140">
        <f>AS48*($CK48/4)*FF$4</f>
        <v>70174.12500000016</v>
      </c>
      <c r="FG48" s="140">
        <f>AS48*($CK48/4)*FG$4</f>
        <v>70449.75000000016</v>
      </c>
      <c r="FH48" s="140">
        <f>AS48*($CK48/4)*FH$4</f>
        <v>70725.37500000016</v>
      </c>
      <c r="FI48" s="140">
        <f>AS48*($CK48/4)*FI$4</f>
        <v>71001.000000000175</v>
      </c>
      <c r="FJ48" s="140">
        <f>AS48*($CK48/4)*FJ$4</f>
        <v>71276.625000000175</v>
      </c>
      <c r="FK48" s="140">
        <f>AS48*($CK48/4)*FK$4</f>
        <v>71552.250000000175</v>
      </c>
      <c r="FL48" s="140">
        <f>AS48*($CK48/4)*FL$4</f>
        <v>71827.875000000175</v>
      </c>
      <c r="FM48" s="140">
        <f>AS48*($CK48/4)*FM$4</f>
        <v>72103.500000000175</v>
      </c>
      <c r="FN48" s="140">
        <f>AS48*($CK48/4)*FN$4</f>
        <v>72379.125000000175</v>
      </c>
      <c r="FO48" s="254"/>
      <c r="FP48" s="254"/>
      <c r="FQ48" s="254"/>
      <c r="FR48" s="254"/>
    </row>
    <row r="49" spans="1:174" s="8" customFormat="1" x14ac:dyDescent="0.15">
      <c r="B49" s="131"/>
      <c r="C49" s="132" t="s">
        <v>305</v>
      </c>
      <c r="D49" s="136" t="s">
        <v>45</v>
      </c>
      <c r="E49" s="136"/>
      <c r="F49" s="348">
        <v>0</v>
      </c>
      <c r="G49" s="348">
        <v>0</v>
      </c>
      <c r="H49" s="348">
        <v>0</v>
      </c>
      <c r="I49" s="348">
        <v>0</v>
      </c>
      <c r="J49" s="348">
        <v>0</v>
      </c>
      <c r="K49" s="348">
        <v>0</v>
      </c>
      <c r="L49" s="348">
        <v>0</v>
      </c>
      <c r="M49" s="348">
        <v>0</v>
      </c>
      <c r="N49" s="348">
        <v>0</v>
      </c>
      <c r="O49" s="348">
        <v>0</v>
      </c>
      <c r="P49" s="348">
        <v>0</v>
      </c>
      <c r="Q49" s="348">
        <v>0</v>
      </c>
      <c r="R49" s="348">
        <v>0</v>
      </c>
      <c r="S49" s="348">
        <v>0</v>
      </c>
      <c r="T49" s="348">
        <v>0</v>
      </c>
      <c r="U49" s="348">
        <v>0</v>
      </c>
      <c r="V49" s="348">
        <v>0</v>
      </c>
      <c r="W49" s="348">
        <v>0</v>
      </c>
      <c r="X49" s="348">
        <v>0</v>
      </c>
      <c r="Y49" s="348">
        <v>0</v>
      </c>
      <c r="Z49" s="348">
        <v>0</v>
      </c>
      <c r="AA49" s="348">
        <v>0</v>
      </c>
      <c r="AB49" s="348">
        <v>0</v>
      </c>
      <c r="AC49" s="348">
        <v>0</v>
      </c>
      <c r="AD49" s="348">
        <v>0</v>
      </c>
      <c r="AE49" s="348">
        <v>0</v>
      </c>
      <c r="AF49" s="348">
        <v>0</v>
      </c>
      <c r="AG49" s="348">
        <v>0</v>
      </c>
      <c r="AH49" s="348">
        <v>0</v>
      </c>
      <c r="AI49" s="348">
        <v>0</v>
      </c>
      <c r="AJ49" s="348">
        <v>0</v>
      </c>
      <c r="AK49" s="348">
        <v>0</v>
      </c>
      <c r="AL49" s="348">
        <v>0</v>
      </c>
      <c r="AM49" s="348">
        <v>0</v>
      </c>
      <c r="AN49" s="348">
        <v>0</v>
      </c>
      <c r="AO49" s="348">
        <v>0</v>
      </c>
      <c r="AP49" s="348">
        <v>0</v>
      </c>
      <c r="AQ49" s="348">
        <v>0</v>
      </c>
      <c r="AR49" s="348">
        <v>0</v>
      </c>
      <c r="AS49" s="348">
        <v>0</v>
      </c>
      <c r="AT49" s="348">
        <v>0</v>
      </c>
      <c r="AU49" s="348">
        <v>0</v>
      </c>
      <c r="AV49" s="348">
        <v>0</v>
      </c>
      <c r="AW49" s="348">
        <v>0</v>
      </c>
      <c r="AX49" s="348">
        <v>0</v>
      </c>
      <c r="AY49" s="348">
        <v>0</v>
      </c>
      <c r="AZ49" s="348">
        <v>0</v>
      </c>
      <c r="BA49" s="348">
        <v>0</v>
      </c>
      <c r="BB49" s="348">
        <v>0</v>
      </c>
      <c r="BC49" s="348">
        <v>0</v>
      </c>
      <c r="BD49" s="348">
        <v>0</v>
      </c>
      <c r="BE49" s="348">
        <v>0</v>
      </c>
      <c r="BF49" s="348">
        <v>0</v>
      </c>
      <c r="BG49" s="348">
        <v>0</v>
      </c>
      <c r="BH49" s="348">
        <v>0</v>
      </c>
      <c r="BI49" s="348">
        <v>0</v>
      </c>
      <c r="BJ49" s="348">
        <v>0</v>
      </c>
      <c r="BK49" s="348">
        <v>0</v>
      </c>
      <c r="BL49" s="348">
        <v>0</v>
      </c>
      <c r="BM49" s="348">
        <v>0</v>
      </c>
      <c r="BN49" s="348">
        <v>0</v>
      </c>
      <c r="BO49" s="348">
        <v>0</v>
      </c>
      <c r="BP49" s="348">
        <v>0</v>
      </c>
      <c r="BQ49" s="348">
        <v>0</v>
      </c>
      <c r="BR49" s="348">
        <v>0</v>
      </c>
      <c r="BS49" s="348">
        <v>0</v>
      </c>
      <c r="BT49" s="348">
        <v>0</v>
      </c>
      <c r="BU49" s="348">
        <v>0</v>
      </c>
      <c r="BV49" s="348">
        <v>0</v>
      </c>
      <c r="BW49" s="348">
        <v>0</v>
      </c>
      <c r="BX49" s="348">
        <v>0</v>
      </c>
      <c r="BY49" s="348">
        <v>0</v>
      </c>
      <c r="BZ49" s="348">
        <v>0</v>
      </c>
      <c r="CA49" s="348">
        <v>0</v>
      </c>
      <c r="CB49" s="348">
        <v>0</v>
      </c>
      <c r="CC49" s="348">
        <v>0</v>
      </c>
      <c r="CD49" s="348">
        <v>0</v>
      </c>
      <c r="CE49" s="348">
        <v>0</v>
      </c>
      <c r="CF49" s="348">
        <v>0</v>
      </c>
      <c r="CG49" s="348">
        <v>0</v>
      </c>
      <c r="CH49" s="137"/>
      <c r="CI49" s="131"/>
      <c r="CJ49" s="132" t="str">
        <f t="shared" si="398"/>
        <v xml:space="preserve">Marketing </v>
      </c>
      <c r="CK49" s="316">
        <v>71000</v>
      </c>
      <c r="CL49" s="139"/>
      <c r="CM49" s="140">
        <f t="shared" si="399"/>
        <v>0</v>
      </c>
      <c r="CN49" s="140">
        <f t="shared" si="399"/>
        <v>0</v>
      </c>
      <c r="CO49" s="140">
        <f t="shared" si="399"/>
        <v>0</v>
      </c>
      <c r="CP49" s="140">
        <f t="shared" si="399"/>
        <v>0</v>
      </c>
      <c r="CQ49" s="140">
        <f t="shared" si="399"/>
        <v>0</v>
      </c>
      <c r="CR49" s="140">
        <f t="shared" si="399"/>
        <v>0</v>
      </c>
      <c r="CS49" s="140">
        <f t="shared" si="399"/>
        <v>0</v>
      </c>
      <c r="CT49" s="140">
        <f t="shared" si="399"/>
        <v>0</v>
      </c>
      <c r="CU49" s="140">
        <f t="shared" si="399"/>
        <v>0</v>
      </c>
      <c r="CV49" s="140">
        <f t="shared" si="399"/>
        <v>0</v>
      </c>
      <c r="CW49" s="140">
        <f t="shared" si="400"/>
        <v>0</v>
      </c>
      <c r="CX49" s="140">
        <f t="shared" si="400"/>
        <v>0</v>
      </c>
      <c r="CY49" s="140">
        <f t="shared" si="400"/>
        <v>0</v>
      </c>
      <c r="CZ49" s="140">
        <f t="shared" si="400"/>
        <v>0</v>
      </c>
      <c r="DA49" s="140">
        <f t="shared" si="400"/>
        <v>0</v>
      </c>
      <c r="DB49" s="140">
        <f t="shared" si="400"/>
        <v>0</v>
      </c>
      <c r="DC49" s="140">
        <f t="shared" si="400"/>
        <v>0</v>
      </c>
      <c r="DD49" s="140">
        <f t="shared" si="400"/>
        <v>0</v>
      </c>
      <c r="DE49" s="140">
        <f t="shared" si="400"/>
        <v>0</v>
      </c>
      <c r="DF49" s="140">
        <f t="shared" si="400"/>
        <v>0</v>
      </c>
      <c r="DG49" s="140">
        <f t="shared" si="401"/>
        <v>0</v>
      </c>
      <c r="DH49" s="140">
        <f t="shared" si="401"/>
        <v>0</v>
      </c>
      <c r="DI49" s="140">
        <f t="shared" si="401"/>
        <v>0</v>
      </c>
      <c r="DJ49" s="140">
        <f t="shared" si="401"/>
        <v>0</v>
      </c>
      <c r="DK49" s="140">
        <f t="shared" si="401"/>
        <v>0</v>
      </c>
      <c r="DL49" s="140">
        <f t="shared" si="401"/>
        <v>0</v>
      </c>
      <c r="DM49" s="140">
        <f t="shared" si="401"/>
        <v>0</v>
      </c>
      <c r="DN49" s="140">
        <f t="shared" si="401"/>
        <v>0</v>
      </c>
      <c r="DO49" s="140">
        <f t="shared" si="401"/>
        <v>0</v>
      </c>
      <c r="DP49" s="140">
        <f t="shared" si="401"/>
        <v>0</v>
      </c>
      <c r="DQ49" s="140">
        <f t="shared" si="402"/>
        <v>0</v>
      </c>
      <c r="DR49" s="140">
        <f t="shared" si="402"/>
        <v>0</v>
      </c>
      <c r="DS49" s="140">
        <f t="shared" si="402"/>
        <v>0</v>
      </c>
      <c r="DT49" s="140">
        <f t="shared" si="402"/>
        <v>0</v>
      </c>
      <c r="DU49" s="140">
        <f t="shared" si="402"/>
        <v>0</v>
      </c>
      <c r="DV49" s="140">
        <f t="shared" si="402"/>
        <v>0</v>
      </c>
      <c r="DW49" s="140">
        <f t="shared" si="402"/>
        <v>0</v>
      </c>
      <c r="DX49" s="140">
        <f t="shared" si="402"/>
        <v>0</v>
      </c>
      <c r="DY49" s="140">
        <f t="shared" si="402"/>
        <v>0</v>
      </c>
      <c r="DZ49" s="140">
        <f t="shared" si="402"/>
        <v>0</v>
      </c>
      <c r="EA49" s="140">
        <f t="shared" ref="EA49:EA50" si="403">AS49*($CK49/4)*EA$4</f>
        <v>0</v>
      </c>
      <c r="EB49" s="140">
        <f t="shared" ref="EB49:EB50" si="404">AS49*($CK49/4)*EB$4</f>
        <v>0</v>
      </c>
      <c r="EC49" s="140">
        <f t="shared" ref="EC49:EC50" si="405">AS49*($CK49/4)*EC$4</f>
        <v>0</v>
      </c>
      <c r="ED49" s="140">
        <f>AS49*($CK49/4)*ED$4</f>
        <v>0</v>
      </c>
      <c r="EE49" s="140">
        <f t="shared" ref="EE49:EE50" si="406">AS49*($CK49/4)*EE$4</f>
        <v>0</v>
      </c>
      <c r="EF49" s="140">
        <f t="shared" ref="EF49:EF50" si="407">AS49*($CK49/4)*EF$4</f>
        <v>0</v>
      </c>
      <c r="EG49" s="140">
        <f t="shared" ref="EG49:EG50" si="408">AS49*($CK49/4)*EG$4</f>
        <v>0</v>
      </c>
      <c r="EH49" s="140">
        <f t="shared" ref="EH49:EH50" si="409">AS49*($CK49/4)*EH$4</f>
        <v>0</v>
      </c>
      <c r="EI49" s="140">
        <f t="shared" ref="EI49:EI50" si="410">AS49*($CK49/4)*EI$4</f>
        <v>0</v>
      </c>
      <c r="EJ49" s="140">
        <f t="shared" ref="EJ49:EJ50" si="411">AS49*($CK49/4)*EJ$4</f>
        <v>0</v>
      </c>
      <c r="EK49" s="140">
        <f t="shared" ref="EK49:EK50" si="412">AS49*($CK49/4)*EK$4</f>
        <v>0</v>
      </c>
      <c r="EL49" s="140">
        <f t="shared" ref="EL49:EL50" si="413">AS49*($CK49/4)*EL$4</f>
        <v>0</v>
      </c>
      <c r="EM49" s="140">
        <f t="shared" ref="EM49:EM50" si="414">AS49*($CK49/4)*EM$4</f>
        <v>0</v>
      </c>
      <c r="EN49" s="140">
        <f t="shared" ref="EN49:EN50" si="415">AS49*($CK49/4)*EN$4</f>
        <v>0</v>
      </c>
      <c r="EO49" s="140">
        <f t="shared" ref="EO49:EO50" si="416">AS49*($CK49/4)*EO$4</f>
        <v>0</v>
      </c>
      <c r="EP49" s="140">
        <f t="shared" ref="EP49:EP50" si="417">AS49*($CK49/4)*EP$4</f>
        <v>0</v>
      </c>
      <c r="EQ49" s="140">
        <f t="shared" ref="EQ49:EQ50" si="418">AS49*($CK49/4)*EQ$4</f>
        <v>0</v>
      </c>
      <c r="ER49" s="140">
        <f t="shared" ref="ER49:ER50" si="419">AS49*($CK49/4)*ER$4</f>
        <v>0</v>
      </c>
      <c r="ES49" s="140">
        <f t="shared" ref="ES49:ES50" si="420">AS49*($CK49/4)*ES$4</f>
        <v>0</v>
      </c>
      <c r="ET49" s="140">
        <f t="shared" ref="ET49:ET50" si="421">AS49*($CK49/4)*ET$4</f>
        <v>0</v>
      </c>
      <c r="EU49" s="140">
        <f t="shared" ref="EU49:EU50" si="422">AS49*($CK49/4)*EU$4</f>
        <v>0</v>
      </c>
      <c r="EV49" s="140">
        <f t="shared" ref="EV49:EV50" si="423">AS49*($CK49/4)*EV$4</f>
        <v>0</v>
      </c>
      <c r="EW49" s="140">
        <f t="shared" ref="EW49:EW50" si="424">AS49*($CK49/4)*EW$4</f>
        <v>0</v>
      </c>
      <c r="EX49" s="140">
        <f t="shared" ref="EX49:EX50" si="425">AS49*($CK49/4)*EX$4</f>
        <v>0</v>
      </c>
      <c r="EY49" s="140">
        <f t="shared" ref="EY49:EY50" si="426">AS49*($CK49/4)*EY$4</f>
        <v>0</v>
      </c>
      <c r="EZ49" s="140">
        <f t="shared" ref="EZ49:EZ50" si="427">AS49*($CK49/4)*EZ$4</f>
        <v>0</v>
      </c>
      <c r="FA49" s="140">
        <f t="shared" ref="FA49:FA50" si="428">AS49*($CK49/4)*FA$4</f>
        <v>0</v>
      </c>
      <c r="FB49" s="140">
        <f t="shared" ref="FB49:FB50" si="429">AS49*($CK49/4)*FB$4</f>
        <v>0</v>
      </c>
      <c r="FC49" s="140">
        <f t="shared" ref="FC49:FC50" si="430">AS49*($CK49/4)*FC$4</f>
        <v>0</v>
      </c>
      <c r="FD49" s="140">
        <f t="shared" ref="FD49:FD50" si="431">AS49*($CK49/4)*FD$4</f>
        <v>0</v>
      </c>
      <c r="FE49" s="140">
        <f t="shared" ref="FE49:FE50" si="432">AS49*($CK49/4)*FE$4</f>
        <v>0</v>
      </c>
      <c r="FF49" s="140">
        <f t="shared" ref="FF49:FF50" si="433">AS49*($CK49/4)*FF$4</f>
        <v>0</v>
      </c>
      <c r="FG49" s="140">
        <f t="shared" ref="FG49:FG50" si="434">AS49*($CK49/4)*FG$4</f>
        <v>0</v>
      </c>
      <c r="FH49" s="140">
        <f t="shared" ref="FH49:FH50" si="435">AS49*($CK49/4)*FH$4</f>
        <v>0</v>
      </c>
      <c r="FI49" s="140">
        <f t="shared" ref="FI49:FI50" si="436">AS49*($CK49/4)*FI$4</f>
        <v>0</v>
      </c>
      <c r="FJ49" s="140">
        <f t="shared" ref="FJ49:FJ50" si="437">AS49*($CK49/4)*FJ$4</f>
        <v>0</v>
      </c>
      <c r="FK49" s="140">
        <f t="shared" ref="FK49:FK50" si="438">AS49*($CK49/4)*FK$4</f>
        <v>0</v>
      </c>
      <c r="FL49" s="140">
        <f t="shared" ref="FL49:FL50" si="439">AS49*($CK49/4)*FL$4</f>
        <v>0</v>
      </c>
      <c r="FM49" s="140">
        <f t="shared" ref="FM49:FM50" si="440">AS49*($CK49/4)*FM$4</f>
        <v>0</v>
      </c>
      <c r="FN49" s="140">
        <f t="shared" ref="FN49:FN50" si="441">AS49*($CK49/4)*FN$4</f>
        <v>0</v>
      </c>
      <c r="FO49" s="254"/>
      <c r="FP49" s="254"/>
      <c r="FQ49" s="254"/>
      <c r="FR49" s="254"/>
    </row>
    <row r="50" spans="1:174" s="8" customFormat="1" x14ac:dyDescent="0.15">
      <c r="B50" s="131"/>
      <c r="C50" s="132" t="s">
        <v>306</v>
      </c>
      <c r="D50" s="136" t="s">
        <v>45</v>
      </c>
      <c r="E50" s="136"/>
      <c r="F50" s="348">
        <v>0</v>
      </c>
      <c r="G50" s="348">
        <v>0</v>
      </c>
      <c r="H50" s="348">
        <v>0</v>
      </c>
      <c r="I50" s="348">
        <v>0</v>
      </c>
      <c r="J50" s="348">
        <v>0</v>
      </c>
      <c r="K50" s="348">
        <v>0</v>
      </c>
      <c r="L50" s="348">
        <v>0</v>
      </c>
      <c r="M50" s="348">
        <v>0</v>
      </c>
      <c r="N50" s="348">
        <v>0</v>
      </c>
      <c r="O50" s="348">
        <v>0</v>
      </c>
      <c r="P50" s="348">
        <v>0</v>
      </c>
      <c r="Q50" s="348">
        <v>0</v>
      </c>
      <c r="R50" s="348">
        <v>0</v>
      </c>
      <c r="S50" s="348">
        <v>0</v>
      </c>
      <c r="T50" s="348">
        <v>0</v>
      </c>
      <c r="U50" s="348">
        <v>0</v>
      </c>
      <c r="V50" s="348">
        <v>0</v>
      </c>
      <c r="W50" s="348">
        <v>0</v>
      </c>
      <c r="X50" s="348">
        <v>0</v>
      </c>
      <c r="Y50" s="348">
        <v>0</v>
      </c>
      <c r="Z50" s="348">
        <v>0</v>
      </c>
      <c r="AA50" s="348">
        <v>0</v>
      </c>
      <c r="AB50" s="348">
        <v>0</v>
      </c>
      <c r="AC50" s="348">
        <v>0</v>
      </c>
      <c r="AD50" s="348">
        <v>0</v>
      </c>
      <c r="AE50" s="348">
        <v>0</v>
      </c>
      <c r="AF50" s="348">
        <v>0</v>
      </c>
      <c r="AG50" s="348">
        <v>0</v>
      </c>
      <c r="AH50" s="348">
        <v>0</v>
      </c>
      <c r="AI50" s="348">
        <v>0</v>
      </c>
      <c r="AJ50" s="348">
        <v>0</v>
      </c>
      <c r="AK50" s="348">
        <v>0</v>
      </c>
      <c r="AL50" s="348">
        <v>0</v>
      </c>
      <c r="AM50" s="348">
        <v>0</v>
      </c>
      <c r="AN50" s="348">
        <v>0</v>
      </c>
      <c r="AO50" s="348">
        <v>0</v>
      </c>
      <c r="AP50" s="348">
        <v>0</v>
      </c>
      <c r="AQ50" s="348">
        <v>0</v>
      </c>
      <c r="AR50" s="348">
        <v>0</v>
      </c>
      <c r="AS50" s="348">
        <v>0</v>
      </c>
      <c r="AT50" s="348">
        <v>0</v>
      </c>
      <c r="AU50" s="348">
        <v>0</v>
      </c>
      <c r="AV50" s="348">
        <v>0</v>
      </c>
      <c r="AW50" s="348">
        <v>0</v>
      </c>
      <c r="AX50" s="348">
        <v>0</v>
      </c>
      <c r="AY50" s="348">
        <v>0</v>
      </c>
      <c r="AZ50" s="348">
        <v>0</v>
      </c>
      <c r="BA50" s="348">
        <v>0</v>
      </c>
      <c r="BB50" s="348">
        <v>0</v>
      </c>
      <c r="BC50" s="348">
        <v>0</v>
      </c>
      <c r="BD50" s="348">
        <v>0</v>
      </c>
      <c r="BE50" s="348">
        <v>0</v>
      </c>
      <c r="BF50" s="348">
        <v>0</v>
      </c>
      <c r="BG50" s="348">
        <v>0</v>
      </c>
      <c r="BH50" s="348">
        <v>0</v>
      </c>
      <c r="BI50" s="348">
        <v>0</v>
      </c>
      <c r="BJ50" s="348">
        <v>0</v>
      </c>
      <c r="BK50" s="348">
        <v>0</v>
      </c>
      <c r="BL50" s="348">
        <v>0</v>
      </c>
      <c r="BM50" s="348">
        <v>0</v>
      </c>
      <c r="BN50" s="348">
        <v>0</v>
      </c>
      <c r="BO50" s="348">
        <v>0</v>
      </c>
      <c r="BP50" s="348">
        <v>0</v>
      </c>
      <c r="BQ50" s="348">
        <v>0</v>
      </c>
      <c r="BR50" s="348">
        <v>0</v>
      </c>
      <c r="BS50" s="348">
        <v>0</v>
      </c>
      <c r="BT50" s="348">
        <v>0</v>
      </c>
      <c r="BU50" s="348">
        <v>0</v>
      </c>
      <c r="BV50" s="348">
        <v>0</v>
      </c>
      <c r="BW50" s="348">
        <v>0</v>
      </c>
      <c r="BX50" s="348">
        <v>0</v>
      </c>
      <c r="BY50" s="348">
        <v>0</v>
      </c>
      <c r="BZ50" s="348">
        <v>0</v>
      </c>
      <c r="CA50" s="348">
        <v>0</v>
      </c>
      <c r="CB50" s="348">
        <v>0</v>
      </c>
      <c r="CC50" s="348">
        <v>0</v>
      </c>
      <c r="CD50" s="348">
        <v>0</v>
      </c>
      <c r="CE50" s="348">
        <v>0</v>
      </c>
      <c r="CF50" s="348">
        <v>0</v>
      </c>
      <c r="CG50" s="348">
        <v>0</v>
      </c>
      <c r="CH50" s="137"/>
      <c r="CI50" s="131"/>
      <c r="CJ50" s="132" t="str">
        <f t="shared" si="398"/>
        <v>Advertising Specalist</v>
      </c>
      <c r="CK50" s="316">
        <v>67700</v>
      </c>
      <c r="CL50" s="139"/>
      <c r="CM50" s="140">
        <f t="shared" si="399"/>
        <v>0</v>
      </c>
      <c r="CN50" s="140">
        <f t="shared" si="399"/>
        <v>0</v>
      </c>
      <c r="CO50" s="140">
        <f t="shared" si="399"/>
        <v>0</v>
      </c>
      <c r="CP50" s="140">
        <f t="shared" si="399"/>
        <v>0</v>
      </c>
      <c r="CQ50" s="140">
        <f t="shared" si="399"/>
        <v>0</v>
      </c>
      <c r="CR50" s="140">
        <f t="shared" si="399"/>
        <v>0</v>
      </c>
      <c r="CS50" s="140">
        <f t="shared" si="399"/>
        <v>0</v>
      </c>
      <c r="CT50" s="140">
        <f t="shared" si="399"/>
        <v>0</v>
      </c>
      <c r="CU50" s="140">
        <f t="shared" si="399"/>
        <v>0</v>
      </c>
      <c r="CV50" s="140">
        <f t="shared" si="399"/>
        <v>0</v>
      </c>
      <c r="CW50" s="140">
        <f t="shared" si="400"/>
        <v>0</v>
      </c>
      <c r="CX50" s="140">
        <f t="shared" si="400"/>
        <v>0</v>
      </c>
      <c r="CY50" s="140">
        <f t="shared" si="400"/>
        <v>0</v>
      </c>
      <c r="CZ50" s="140">
        <f t="shared" si="400"/>
        <v>0</v>
      </c>
      <c r="DA50" s="140">
        <f t="shared" si="400"/>
        <v>0</v>
      </c>
      <c r="DB50" s="140">
        <f t="shared" si="400"/>
        <v>0</v>
      </c>
      <c r="DC50" s="140">
        <f t="shared" si="400"/>
        <v>0</v>
      </c>
      <c r="DD50" s="140">
        <f t="shared" si="400"/>
        <v>0</v>
      </c>
      <c r="DE50" s="140">
        <f t="shared" si="400"/>
        <v>0</v>
      </c>
      <c r="DF50" s="140">
        <f t="shared" si="400"/>
        <v>0</v>
      </c>
      <c r="DG50" s="140">
        <f t="shared" si="401"/>
        <v>0</v>
      </c>
      <c r="DH50" s="140">
        <f t="shared" si="401"/>
        <v>0</v>
      </c>
      <c r="DI50" s="140">
        <f t="shared" si="401"/>
        <v>0</v>
      </c>
      <c r="DJ50" s="140">
        <f t="shared" si="401"/>
        <v>0</v>
      </c>
      <c r="DK50" s="140">
        <f t="shared" si="401"/>
        <v>0</v>
      </c>
      <c r="DL50" s="140">
        <f t="shared" si="401"/>
        <v>0</v>
      </c>
      <c r="DM50" s="140">
        <f t="shared" si="401"/>
        <v>0</v>
      </c>
      <c r="DN50" s="140">
        <f t="shared" si="401"/>
        <v>0</v>
      </c>
      <c r="DO50" s="140">
        <f t="shared" si="401"/>
        <v>0</v>
      </c>
      <c r="DP50" s="140">
        <f t="shared" si="401"/>
        <v>0</v>
      </c>
      <c r="DQ50" s="140">
        <f t="shared" si="402"/>
        <v>0</v>
      </c>
      <c r="DR50" s="140">
        <f t="shared" si="402"/>
        <v>0</v>
      </c>
      <c r="DS50" s="140">
        <f t="shared" si="402"/>
        <v>0</v>
      </c>
      <c r="DT50" s="140">
        <f t="shared" si="402"/>
        <v>0</v>
      </c>
      <c r="DU50" s="140">
        <f t="shared" si="402"/>
        <v>0</v>
      </c>
      <c r="DV50" s="140">
        <f t="shared" si="402"/>
        <v>0</v>
      </c>
      <c r="DW50" s="140">
        <f t="shared" si="402"/>
        <v>0</v>
      </c>
      <c r="DX50" s="140">
        <f t="shared" si="402"/>
        <v>0</v>
      </c>
      <c r="DY50" s="140">
        <f t="shared" si="402"/>
        <v>0</v>
      </c>
      <c r="DZ50" s="140">
        <f t="shared" si="402"/>
        <v>0</v>
      </c>
      <c r="EA50" s="140">
        <f t="shared" si="403"/>
        <v>0</v>
      </c>
      <c r="EB50" s="140">
        <f t="shared" si="404"/>
        <v>0</v>
      </c>
      <c r="EC50" s="140">
        <f t="shared" si="405"/>
        <v>0</v>
      </c>
      <c r="ED50" s="140">
        <f>AS50*($CK50/4)*ED$4</f>
        <v>0</v>
      </c>
      <c r="EE50" s="140">
        <f t="shared" si="406"/>
        <v>0</v>
      </c>
      <c r="EF50" s="140">
        <f t="shared" si="407"/>
        <v>0</v>
      </c>
      <c r="EG50" s="140">
        <f t="shared" si="408"/>
        <v>0</v>
      </c>
      <c r="EH50" s="140">
        <f t="shared" si="409"/>
        <v>0</v>
      </c>
      <c r="EI50" s="140">
        <f t="shared" si="410"/>
        <v>0</v>
      </c>
      <c r="EJ50" s="140">
        <f t="shared" si="411"/>
        <v>0</v>
      </c>
      <c r="EK50" s="140">
        <f t="shared" si="412"/>
        <v>0</v>
      </c>
      <c r="EL50" s="140">
        <f t="shared" si="413"/>
        <v>0</v>
      </c>
      <c r="EM50" s="140">
        <f t="shared" si="414"/>
        <v>0</v>
      </c>
      <c r="EN50" s="140">
        <f t="shared" si="415"/>
        <v>0</v>
      </c>
      <c r="EO50" s="140">
        <f t="shared" si="416"/>
        <v>0</v>
      </c>
      <c r="EP50" s="140">
        <f t="shared" si="417"/>
        <v>0</v>
      </c>
      <c r="EQ50" s="140">
        <f t="shared" si="418"/>
        <v>0</v>
      </c>
      <c r="ER50" s="140">
        <f t="shared" si="419"/>
        <v>0</v>
      </c>
      <c r="ES50" s="140">
        <f t="shared" si="420"/>
        <v>0</v>
      </c>
      <c r="ET50" s="140">
        <f t="shared" si="421"/>
        <v>0</v>
      </c>
      <c r="EU50" s="140">
        <f t="shared" si="422"/>
        <v>0</v>
      </c>
      <c r="EV50" s="140">
        <f t="shared" si="423"/>
        <v>0</v>
      </c>
      <c r="EW50" s="140">
        <f t="shared" si="424"/>
        <v>0</v>
      </c>
      <c r="EX50" s="140">
        <f t="shared" si="425"/>
        <v>0</v>
      </c>
      <c r="EY50" s="140">
        <f t="shared" si="426"/>
        <v>0</v>
      </c>
      <c r="EZ50" s="140">
        <f t="shared" si="427"/>
        <v>0</v>
      </c>
      <c r="FA50" s="140">
        <f t="shared" si="428"/>
        <v>0</v>
      </c>
      <c r="FB50" s="140">
        <f t="shared" si="429"/>
        <v>0</v>
      </c>
      <c r="FC50" s="140">
        <f t="shared" si="430"/>
        <v>0</v>
      </c>
      <c r="FD50" s="140">
        <f t="shared" si="431"/>
        <v>0</v>
      </c>
      <c r="FE50" s="140">
        <f t="shared" si="432"/>
        <v>0</v>
      </c>
      <c r="FF50" s="140">
        <f t="shared" si="433"/>
        <v>0</v>
      </c>
      <c r="FG50" s="140">
        <f t="shared" si="434"/>
        <v>0</v>
      </c>
      <c r="FH50" s="140">
        <f t="shared" si="435"/>
        <v>0</v>
      </c>
      <c r="FI50" s="140">
        <f t="shared" si="436"/>
        <v>0</v>
      </c>
      <c r="FJ50" s="140">
        <f t="shared" si="437"/>
        <v>0</v>
      </c>
      <c r="FK50" s="140">
        <f t="shared" si="438"/>
        <v>0</v>
      </c>
      <c r="FL50" s="140">
        <f t="shared" si="439"/>
        <v>0</v>
      </c>
      <c r="FM50" s="140">
        <f t="shared" si="440"/>
        <v>0</v>
      </c>
      <c r="FN50" s="140">
        <f t="shared" si="441"/>
        <v>0</v>
      </c>
      <c r="FO50" s="254"/>
      <c r="FP50" s="254"/>
      <c r="FQ50" s="254"/>
      <c r="FR50" s="254"/>
    </row>
    <row r="51" spans="1:174" s="3" customFormat="1" x14ac:dyDescent="0.15">
      <c r="B51" s="131"/>
      <c r="C51" s="141" t="s">
        <v>35</v>
      </c>
      <c r="D51" s="141"/>
      <c r="E51" s="141"/>
      <c r="F51" s="142">
        <f t="shared" ref="F51:AK51" si="442">SUM(F48:F50)</f>
        <v>0</v>
      </c>
      <c r="G51" s="142">
        <f t="shared" si="442"/>
        <v>0</v>
      </c>
      <c r="H51" s="142">
        <f t="shared" si="442"/>
        <v>1</v>
      </c>
      <c r="I51" s="142">
        <f t="shared" si="442"/>
        <v>1</v>
      </c>
      <c r="J51" s="142">
        <f t="shared" si="442"/>
        <v>1</v>
      </c>
      <c r="K51" s="142">
        <f t="shared" si="442"/>
        <v>1</v>
      </c>
      <c r="L51" s="142">
        <f t="shared" si="442"/>
        <v>1</v>
      </c>
      <c r="M51" s="142">
        <f t="shared" si="442"/>
        <v>1</v>
      </c>
      <c r="N51" s="142">
        <f t="shared" si="442"/>
        <v>1</v>
      </c>
      <c r="O51" s="142">
        <f t="shared" si="442"/>
        <v>1</v>
      </c>
      <c r="P51" s="142">
        <f t="shared" si="442"/>
        <v>1</v>
      </c>
      <c r="Q51" s="142">
        <f t="shared" si="442"/>
        <v>1</v>
      </c>
      <c r="R51" s="142">
        <f t="shared" si="442"/>
        <v>1</v>
      </c>
      <c r="S51" s="142">
        <f t="shared" si="442"/>
        <v>1</v>
      </c>
      <c r="T51" s="142">
        <f t="shared" si="442"/>
        <v>1</v>
      </c>
      <c r="U51" s="142">
        <f t="shared" si="442"/>
        <v>1</v>
      </c>
      <c r="V51" s="142">
        <f t="shared" si="442"/>
        <v>1</v>
      </c>
      <c r="W51" s="142">
        <f t="shared" si="442"/>
        <v>1</v>
      </c>
      <c r="X51" s="142">
        <f t="shared" si="442"/>
        <v>1</v>
      </c>
      <c r="Y51" s="142">
        <f t="shared" si="442"/>
        <v>1</v>
      </c>
      <c r="Z51" s="142">
        <f t="shared" si="442"/>
        <v>1</v>
      </c>
      <c r="AA51" s="142">
        <f t="shared" si="442"/>
        <v>1</v>
      </c>
      <c r="AB51" s="142">
        <f t="shared" si="442"/>
        <v>1</v>
      </c>
      <c r="AC51" s="142">
        <f t="shared" si="442"/>
        <v>1</v>
      </c>
      <c r="AD51" s="142">
        <f t="shared" si="442"/>
        <v>1</v>
      </c>
      <c r="AE51" s="142">
        <f t="shared" si="442"/>
        <v>1</v>
      </c>
      <c r="AF51" s="142">
        <f t="shared" si="442"/>
        <v>1</v>
      </c>
      <c r="AG51" s="142">
        <f t="shared" si="442"/>
        <v>1</v>
      </c>
      <c r="AH51" s="142">
        <f t="shared" si="442"/>
        <v>1</v>
      </c>
      <c r="AI51" s="142">
        <f t="shared" si="442"/>
        <v>1</v>
      </c>
      <c r="AJ51" s="142">
        <f t="shared" si="442"/>
        <v>1</v>
      </c>
      <c r="AK51" s="142">
        <f t="shared" si="442"/>
        <v>1</v>
      </c>
      <c r="AL51" s="142">
        <f t="shared" ref="AL51:BQ51" si="443">SUM(AL48:AL50)</f>
        <v>1</v>
      </c>
      <c r="AM51" s="142">
        <f t="shared" si="443"/>
        <v>1</v>
      </c>
      <c r="AN51" s="142">
        <f t="shared" si="443"/>
        <v>1</v>
      </c>
      <c r="AO51" s="142">
        <f t="shared" si="443"/>
        <v>1</v>
      </c>
      <c r="AP51" s="142">
        <f t="shared" si="443"/>
        <v>1</v>
      </c>
      <c r="AQ51" s="142">
        <f t="shared" si="443"/>
        <v>1</v>
      </c>
      <c r="AR51" s="142">
        <f t="shared" si="443"/>
        <v>1</v>
      </c>
      <c r="AS51" s="142">
        <f t="shared" si="443"/>
        <v>1</v>
      </c>
      <c r="AT51" s="142">
        <f t="shared" si="443"/>
        <v>1</v>
      </c>
      <c r="AU51" s="142">
        <f t="shared" si="443"/>
        <v>1</v>
      </c>
      <c r="AV51" s="142">
        <f t="shared" si="443"/>
        <v>1</v>
      </c>
      <c r="AW51" s="142">
        <f t="shared" si="443"/>
        <v>1</v>
      </c>
      <c r="AX51" s="142">
        <f t="shared" si="443"/>
        <v>1</v>
      </c>
      <c r="AY51" s="142">
        <f t="shared" si="443"/>
        <v>1</v>
      </c>
      <c r="AZ51" s="142">
        <f t="shared" si="443"/>
        <v>1</v>
      </c>
      <c r="BA51" s="142">
        <f t="shared" si="443"/>
        <v>1</v>
      </c>
      <c r="BB51" s="142">
        <f t="shared" si="443"/>
        <v>1</v>
      </c>
      <c r="BC51" s="142">
        <f t="shared" si="443"/>
        <v>1</v>
      </c>
      <c r="BD51" s="142">
        <f t="shared" si="443"/>
        <v>1</v>
      </c>
      <c r="BE51" s="142">
        <f t="shared" si="443"/>
        <v>1</v>
      </c>
      <c r="BF51" s="142">
        <f t="shared" si="443"/>
        <v>1</v>
      </c>
      <c r="BG51" s="142">
        <f t="shared" si="443"/>
        <v>1</v>
      </c>
      <c r="BH51" s="142">
        <f t="shared" si="443"/>
        <v>1</v>
      </c>
      <c r="BI51" s="142">
        <f t="shared" si="443"/>
        <v>1</v>
      </c>
      <c r="BJ51" s="142">
        <f t="shared" si="443"/>
        <v>1</v>
      </c>
      <c r="BK51" s="142">
        <f t="shared" si="443"/>
        <v>1</v>
      </c>
      <c r="BL51" s="142">
        <f t="shared" si="443"/>
        <v>1</v>
      </c>
      <c r="BM51" s="142">
        <f t="shared" si="443"/>
        <v>1</v>
      </c>
      <c r="BN51" s="142">
        <f t="shared" si="443"/>
        <v>1</v>
      </c>
      <c r="BO51" s="142">
        <f t="shared" si="443"/>
        <v>1</v>
      </c>
      <c r="BP51" s="142">
        <f t="shared" si="443"/>
        <v>1</v>
      </c>
      <c r="BQ51" s="142">
        <f t="shared" si="443"/>
        <v>1</v>
      </c>
      <c r="BR51" s="142">
        <f t="shared" ref="BR51:CG51" si="444">SUM(BR48:BR50)</f>
        <v>1</v>
      </c>
      <c r="BS51" s="142">
        <f t="shared" si="444"/>
        <v>1</v>
      </c>
      <c r="BT51" s="142">
        <f t="shared" si="444"/>
        <v>1</v>
      </c>
      <c r="BU51" s="142">
        <f t="shared" si="444"/>
        <v>1</v>
      </c>
      <c r="BV51" s="142">
        <f t="shared" si="444"/>
        <v>1</v>
      </c>
      <c r="BW51" s="142">
        <f t="shared" si="444"/>
        <v>1</v>
      </c>
      <c r="BX51" s="142">
        <f t="shared" si="444"/>
        <v>1</v>
      </c>
      <c r="BY51" s="142">
        <f t="shared" si="444"/>
        <v>1</v>
      </c>
      <c r="BZ51" s="142">
        <f t="shared" si="444"/>
        <v>1</v>
      </c>
      <c r="CA51" s="142">
        <f t="shared" si="444"/>
        <v>1</v>
      </c>
      <c r="CB51" s="142">
        <f t="shared" si="444"/>
        <v>1</v>
      </c>
      <c r="CC51" s="142">
        <f t="shared" si="444"/>
        <v>1</v>
      </c>
      <c r="CD51" s="142">
        <f t="shared" si="444"/>
        <v>1</v>
      </c>
      <c r="CE51" s="142">
        <f t="shared" si="444"/>
        <v>1</v>
      </c>
      <c r="CF51" s="142">
        <f t="shared" si="444"/>
        <v>1</v>
      </c>
      <c r="CG51" s="142">
        <f t="shared" si="444"/>
        <v>1</v>
      </c>
      <c r="CH51" s="131"/>
      <c r="CI51" s="131"/>
      <c r="CJ51" s="141" t="s">
        <v>35</v>
      </c>
      <c r="CK51" s="317"/>
      <c r="CL51" s="143" t="s">
        <v>155</v>
      </c>
      <c r="CM51" s="144">
        <f t="shared" ref="CM51:DR51" si="445">SUM(CM48:CM50)</f>
        <v>0</v>
      </c>
      <c r="CN51" s="144">
        <f t="shared" si="445"/>
        <v>0</v>
      </c>
      <c r="CO51" s="144">
        <f t="shared" si="445"/>
        <v>51156.000000000007</v>
      </c>
      <c r="CP51" s="144">
        <f t="shared" si="445"/>
        <v>51431.625000000007</v>
      </c>
      <c r="CQ51" s="144">
        <f t="shared" si="445"/>
        <v>51707.250000000007</v>
      </c>
      <c r="CR51" s="144">
        <f t="shared" si="445"/>
        <v>51982.875000000015</v>
      </c>
      <c r="CS51" s="144">
        <f t="shared" si="445"/>
        <v>52258.500000000015</v>
      </c>
      <c r="CT51" s="144">
        <f t="shared" si="445"/>
        <v>52534.125000000015</v>
      </c>
      <c r="CU51" s="144">
        <f t="shared" si="445"/>
        <v>52809.750000000022</v>
      </c>
      <c r="CV51" s="144">
        <f t="shared" si="445"/>
        <v>53085.375000000022</v>
      </c>
      <c r="CW51" s="144">
        <f t="shared" si="445"/>
        <v>53361.000000000022</v>
      </c>
      <c r="CX51" s="144">
        <f t="shared" si="445"/>
        <v>53636.625000000022</v>
      </c>
      <c r="CY51" s="144">
        <f t="shared" si="445"/>
        <v>53912.250000000029</v>
      </c>
      <c r="CZ51" s="144">
        <f t="shared" si="445"/>
        <v>54187.875000000029</v>
      </c>
      <c r="DA51" s="144">
        <f t="shared" si="445"/>
        <v>54463.500000000029</v>
      </c>
      <c r="DB51" s="144">
        <f t="shared" si="445"/>
        <v>54739.125000000036</v>
      </c>
      <c r="DC51" s="144">
        <f t="shared" si="445"/>
        <v>55014.750000000036</v>
      </c>
      <c r="DD51" s="144">
        <f t="shared" si="445"/>
        <v>55290.375000000036</v>
      </c>
      <c r="DE51" s="144">
        <f t="shared" si="445"/>
        <v>55566.000000000044</v>
      </c>
      <c r="DF51" s="144">
        <f t="shared" si="445"/>
        <v>55841.625000000044</v>
      </c>
      <c r="DG51" s="144">
        <f t="shared" si="445"/>
        <v>56117.250000000044</v>
      </c>
      <c r="DH51" s="144">
        <f t="shared" si="445"/>
        <v>56392.875000000051</v>
      </c>
      <c r="DI51" s="144">
        <f t="shared" si="445"/>
        <v>56668.500000000051</v>
      </c>
      <c r="DJ51" s="144">
        <f t="shared" si="445"/>
        <v>56944.125000000051</v>
      </c>
      <c r="DK51" s="144">
        <f t="shared" si="445"/>
        <v>57219.750000000058</v>
      </c>
      <c r="DL51" s="144">
        <f t="shared" si="445"/>
        <v>57495.375000000058</v>
      </c>
      <c r="DM51" s="144">
        <f t="shared" si="445"/>
        <v>57771.000000000058</v>
      </c>
      <c r="DN51" s="144">
        <f t="shared" si="445"/>
        <v>58046.625000000058</v>
      </c>
      <c r="DO51" s="144">
        <f t="shared" si="445"/>
        <v>58322.250000000065</v>
      </c>
      <c r="DP51" s="144">
        <f t="shared" si="445"/>
        <v>58597.875000000065</v>
      </c>
      <c r="DQ51" s="144">
        <f t="shared" si="445"/>
        <v>58873.500000000065</v>
      </c>
      <c r="DR51" s="144">
        <f t="shared" si="445"/>
        <v>59149.125000000073</v>
      </c>
      <c r="DS51" s="144">
        <f t="shared" ref="DS51:EX51" si="446">SUM(DS48:DS50)</f>
        <v>59424.750000000073</v>
      </c>
      <c r="DT51" s="144">
        <f t="shared" si="446"/>
        <v>59700.375000000073</v>
      </c>
      <c r="DU51" s="144">
        <f t="shared" si="446"/>
        <v>59976.00000000008</v>
      </c>
      <c r="DV51" s="144">
        <f t="shared" si="446"/>
        <v>60251.62500000008</v>
      </c>
      <c r="DW51" s="144">
        <f t="shared" si="446"/>
        <v>60527.25000000008</v>
      </c>
      <c r="DX51" s="144">
        <f t="shared" si="446"/>
        <v>60802.875000000087</v>
      </c>
      <c r="DY51" s="144">
        <f t="shared" si="446"/>
        <v>61078.500000000087</v>
      </c>
      <c r="DZ51" s="144">
        <f t="shared" si="446"/>
        <v>61354.125000000087</v>
      </c>
      <c r="EA51" s="144">
        <f t="shared" si="446"/>
        <v>61629.750000000095</v>
      </c>
      <c r="EB51" s="144">
        <f t="shared" si="446"/>
        <v>61905.375000000095</v>
      </c>
      <c r="EC51" s="144">
        <f t="shared" si="446"/>
        <v>62181.000000000095</v>
      </c>
      <c r="ED51" s="144">
        <f t="shared" si="446"/>
        <v>62456.625000000102</v>
      </c>
      <c r="EE51" s="144">
        <f t="shared" si="446"/>
        <v>62732.250000000102</v>
      </c>
      <c r="EF51" s="144">
        <f t="shared" si="446"/>
        <v>63007.875000000102</v>
      </c>
      <c r="EG51" s="144">
        <f t="shared" si="446"/>
        <v>63283.500000000102</v>
      </c>
      <c r="EH51" s="144">
        <f t="shared" si="446"/>
        <v>63559.125000000109</v>
      </c>
      <c r="EI51" s="144">
        <f t="shared" si="446"/>
        <v>63834.750000000109</v>
      </c>
      <c r="EJ51" s="144">
        <f t="shared" si="446"/>
        <v>64110.375000000109</v>
      </c>
      <c r="EK51" s="144">
        <f t="shared" si="446"/>
        <v>64386.000000000116</v>
      </c>
      <c r="EL51" s="144">
        <f t="shared" si="446"/>
        <v>64661.625000000116</v>
      </c>
      <c r="EM51" s="144">
        <f t="shared" si="446"/>
        <v>64937.250000000116</v>
      </c>
      <c r="EN51" s="144">
        <f t="shared" si="446"/>
        <v>65212.875000000124</v>
      </c>
      <c r="EO51" s="144">
        <f t="shared" si="446"/>
        <v>65488.500000000124</v>
      </c>
      <c r="EP51" s="144">
        <f t="shared" si="446"/>
        <v>65764.125000000131</v>
      </c>
      <c r="EQ51" s="144">
        <f t="shared" si="446"/>
        <v>66039.750000000131</v>
      </c>
      <c r="ER51" s="144">
        <f t="shared" si="446"/>
        <v>66315.375000000131</v>
      </c>
      <c r="ES51" s="144">
        <f t="shared" si="446"/>
        <v>66591.000000000131</v>
      </c>
      <c r="ET51" s="144">
        <f t="shared" si="446"/>
        <v>66866.625000000131</v>
      </c>
      <c r="EU51" s="144">
        <f t="shared" si="446"/>
        <v>67142.250000000131</v>
      </c>
      <c r="EV51" s="144">
        <f t="shared" si="446"/>
        <v>67417.875000000146</v>
      </c>
      <c r="EW51" s="144">
        <f t="shared" si="446"/>
        <v>67693.500000000146</v>
      </c>
      <c r="EX51" s="144">
        <f t="shared" si="446"/>
        <v>67969.125000000146</v>
      </c>
      <c r="EY51" s="144">
        <f t="shared" ref="EY51:FN51" si="447">SUM(EY48:EY50)</f>
        <v>68244.750000000146</v>
      </c>
      <c r="EZ51" s="144">
        <f t="shared" si="447"/>
        <v>68520.375000000146</v>
      </c>
      <c r="FA51" s="144">
        <f t="shared" si="447"/>
        <v>68796.000000000146</v>
      </c>
      <c r="FB51" s="144">
        <f t="shared" si="447"/>
        <v>69071.62500000016</v>
      </c>
      <c r="FC51" s="144">
        <f t="shared" si="447"/>
        <v>69347.25000000016</v>
      </c>
      <c r="FD51" s="144">
        <f t="shared" si="447"/>
        <v>69622.87500000016</v>
      </c>
      <c r="FE51" s="144">
        <f t="shared" si="447"/>
        <v>69898.50000000016</v>
      </c>
      <c r="FF51" s="144">
        <f t="shared" si="447"/>
        <v>70174.12500000016</v>
      </c>
      <c r="FG51" s="144">
        <f t="shared" si="447"/>
        <v>70449.75000000016</v>
      </c>
      <c r="FH51" s="144">
        <f t="shared" si="447"/>
        <v>70725.37500000016</v>
      </c>
      <c r="FI51" s="144">
        <f t="shared" si="447"/>
        <v>71001.000000000175</v>
      </c>
      <c r="FJ51" s="144">
        <f t="shared" si="447"/>
        <v>71276.625000000175</v>
      </c>
      <c r="FK51" s="144">
        <f t="shared" si="447"/>
        <v>71552.250000000175</v>
      </c>
      <c r="FL51" s="144">
        <f t="shared" si="447"/>
        <v>71827.875000000175</v>
      </c>
      <c r="FM51" s="144">
        <f t="shared" si="447"/>
        <v>72103.500000000175</v>
      </c>
      <c r="FN51" s="144">
        <f t="shared" si="447"/>
        <v>72379.125000000175</v>
      </c>
      <c r="FO51" s="77"/>
      <c r="FP51" s="77"/>
      <c r="FQ51" s="77"/>
      <c r="FR51" s="77"/>
    </row>
    <row r="52" spans="1:174" x14ac:dyDescent="0.15">
      <c r="S52" s="14"/>
      <c r="T52" s="14"/>
      <c r="U52" s="14"/>
      <c r="V52" s="14"/>
      <c r="W52" s="14"/>
      <c r="X52" s="14"/>
      <c r="Y52" s="14"/>
      <c r="AM52" s="14"/>
      <c r="AN52" s="14"/>
      <c r="AO52" s="14"/>
      <c r="AP52" s="14"/>
      <c r="AQ52" s="14"/>
      <c r="AR52" s="14"/>
      <c r="AS52" s="14"/>
      <c r="BG52" s="14"/>
      <c r="BH52" s="14"/>
      <c r="BI52" s="14"/>
      <c r="BJ52" s="14"/>
      <c r="BK52" s="14"/>
      <c r="BL52" s="14"/>
      <c r="BM52" s="14"/>
      <c r="CA52" s="14"/>
      <c r="CB52" s="14"/>
      <c r="CC52" s="14"/>
      <c r="CD52" s="14"/>
      <c r="CE52" s="14"/>
      <c r="CF52" s="14"/>
      <c r="CG52" s="14"/>
      <c r="CI52" s="3"/>
      <c r="CJ52" s="6"/>
      <c r="CK52" s="312"/>
    </row>
    <row r="53" spans="1:174" x14ac:dyDescent="0.15">
      <c r="A53" s="445" t="s">
        <v>411</v>
      </c>
      <c r="B53" s="445"/>
      <c r="C53" s="445"/>
      <c r="D53" s="146"/>
      <c r="E53" s="146"/>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c r="CC53" s="147"/>
      <c r="CD53" s="147"/>
      <c r="CE53" s="147"/>
      <c r="CF53" s="147"/>
      <c r="CG53" s="147"/>
      <c r="CH53" s="148"/>
      <c r="CI53" s="145" t="s">
        <v>36</v>
      </c>
      <c r="CJ53" s="146"/>
      <c r="CK53" s="318"/>
      <c r="CL53" s="149"/>
      <c r="CM53" s="149"/>
      <c r="CN53" s="149"/>
      <c r="CO53" s="149"/>
      <c r="CP53" s="149"/>
      <c r="CQ53" s="149"/>
      <c r="CR53" s="149"/>
      <c r="CS53" s="149"/>
      <c r="CT53" s="149"/>
      <c r="CU53" s="149"/>
      <c r="CV53" s="149"/>
      <c r="CW53" s="149"/>
      <c r="CX53" s="149"/>
      <c r="CY53" s="149"/>
      <c r="CZ53" s="149"/>
      <c r="DA53" s="149"/>
      <c r="DB53" s="149"/>
      <c r="DC53" s="149"/>
      <c r="DD53" s="149"/>
      <c r="DE53" s="149"/>
      <c r="DF53" s="149"/>
      <c r="DG53" s="149"/>
      <c r="DH53" s="149"/>
      <c r="DI53" s="149"/>
      <c r="DJ53" s="149"/>
      <c r="DK53" s="149"/>
      <c r="DL53" s="149"/>
      <c r="DM53" s="149"/>
      <c r="DN53" s="149"/>
      <c r="DO53" s="149"/>
      <c r="DP53" s="149"/>
      <c r="DQ53" s="149"/>
      <c r="DR53" s="149"/>
      <c r="DS53" s="149"/>
      <c r="DT53" s="149"/>
      <c r="DU53" s="149"/>
      <c r="DV53" s="149"/>
      <c r="DW53" s="149"/>
      <c r="DX53" s="149"/>
      <c r="DY53" s="149"/>
      <c r="DZ53" s="149"/>
      <c r="EA53" s="149"/>
      <c r="EB53" s="149"/>
      <c r="EC53" s="149"/>
      <c r="ED53" s="149"/>
      <c r="EE53" s="149"/>
      <c r="EF53" s="149"/>
      <c r="EG53" s="149"/>
      <c r="EH53" s="149"/>
      <c r="EI53" s="149"/>
      <c r="EJ53" s="149"/>
      <c r="EK53" s="149"/>
      <c r="EL53" s="149"/>
      <c r="EM53" s="149"/>
      <c r="EN53" s="149"/>
      <c r="EO53" s="149"/>
      <c r="EP53" s="149"/>
      <c r="EQ53" s="149"/>
      <c r="ER53" s="149"/>
      <c r="ES53" s="149"/>
      <c r="ET53" s="149"/>
      <c r="EU53" s="149"/>
      <c r="EV53" s="149"/>
      <c r="EW53" s="149"/>
      <c r="EX53" s="149"/>
      <c r="EY53" s="149"/>
      <c r="EZ53" s="149"/>
      <c r="FA53" s="149"/>
      <c r="FB53" s="149"/>
      <c r="FC53" s="149"/>
      <c r="FD53" s="149"/>
      <c r="FE53" s="149"/>
      <c r="FF53" s="149"/>
      <c r="FG53" s="149"/>
      <c r="FH53" s="149"/>
      <c r="FI53" s="149"/>
      <c r="FJ53" s="149"/>
      <c r="FK53" s="149"/>
      <c r="FL53" s="149"/>
      <c r="FM53" s="149"/>
      <c r="FN53" s="149"/>
    </row>
    <row r="54" spans="1:174" s="8" customFormat="1" x14ac:dyDescent="0.15">
      <c r="B54" s="145"/>
      <c r="C54" s="146" t="s">
        <v>307</v>
      </c>
      <c r="D54" s="150" t="s">
        <v>45</v>
      </c>
      <c r="E54" s="150"/>
      <c r="F54" s="346">
        <v>0</v>
      </c>
      <c r="G54" s="346">
        <v>0</v>
      </c>
      <c r="H54" s="346">
        <v>0</v>
      </c>
      <c r="I54" s="346">
        <f t="shared" ref="I54:AS54" si="448">I6*I48</f>
        <v>1</v>
      </c>
      <c r="J54" s="346">
        <f t="shared" si="448"/>
        <v>1</v>
      </c>
      <c r="K54" s="346">
        <f t="shared" si="448"/>
        <v>1</v>
      </c>
      <c r="L54" s="346">
        <f t="shared" si="448"/>
        <v>1</v>
      </c>
      <c r="M54" s="346">
        <f t="shared" si="448"/>
        <v>1</v>
      </c>
      <c r="N54" s="346">
        <f t="shared" si="448"/>
        <v>1</v>
      </c>
      <c r="O54" s="346">
        <f t="shared" si="448"/>
        <v>1</v>
      </c>
      <c r="P54" s="346">
        <f t="shared" si="448"/>
        <v>1</v>
      </c>
      <c r="Q54" s="346">
        <f t="shared" si="448"/>
        <v>1</v>
      </c>
      <c r="R54" s="346">
        <f t="shared" si="448"/>
        <v>1</v>
      </c>
      <c r="S54" s="346">
        <f t="shared" si="448"/>
        <v>1</v>
      </c>
      <c r="T54" s="346">
        <f t="shared" si="448"/>
        <v>1</v>
      </c>
      <c r="U54" s="346">
        <f t="shared" si="448"/>
        <v>1</v>
      </c>
      <c r="V54" s="346">
        <f t="shared" si="448"/>
        <v>1</v>
      </c>
      <c r="W54" s="346">
        <f t="shared" si="448"/>
        <v>1</v>
      </c>
      <c r="X54" s="346">
        <f t="shared" si="448"/>
        <v>1</v>
      </c>
      <c r="Y54" s="346">
        <f t="shared" si="448"/>
        <v>1</v>
      </c>
      <c r="Z54" s="346">
        <f t="shared" si="448"/>
        <v>1</v>
      </c>
      <c r="AA54" s="346">
        <f t="shared" si="448"/>
        <v>1</v>
      </c>
      <c r="AB54" s="346">
        <f t="shared" si="448"/>
        <v>1</v>
      </c>
      <c r="AC54" s="346">
        <f t="shared" si="448"/>
        <v>1</v>
      </c>
      <c r="AD54" s="346">
        <f t="shared" si="448"/>
        <v>1</v>
      </c>
      <c r="AE54" s="346">
        <f t="shared" si="448"/>
        <v>1</v>
      </c>
      <c r="AF54" s="346">
        <f t="shared" si="448"/>
        <v>1</v>
      </c>
      <c r="AG54" s="346">
        <f t="shared" si="448"/>
        <v>1</v>
      </c>
      <c r="AH54" s="346">
        <f t="shared" si="448"/>
        <v>1</v>
      </c>
      <c r="AI54" s="346">
        <f t="shared" si="448"/>
        <v>1</v>
      </c>
      <c r="AJ54" s="346">
        <f t="shared" si="448"/>
        <v>1</v>
      </c>
      <c r="AK54" s="346">
        <f t="shared" si="448"/>
        <v>1</v>
      </c>
      <c r="AL54" s="346">
        <f t="shared" si="448"/>
        <v>1</v>
      </c>
      <c r="AM54" s="346">
        <f t="shared" si="448"/>
        <v>1</v>
      </c>
      <c r="AN54" s="346">
        <f t="shared" si="448"/>
        <v>1</v>
      </c>
      <c r="AO54" s="346">
        <f t="shared" si="448"/>
        <v>1</v>
      </c>
      <c r="AP54" s="346">
        <f t="shared" si="448"/>
        <v>1</v>
      </c>
      <c r="AQ54" s="346">
        <f t="shared" si="448"/>
        <v>1</v>
      </c>
      <c r="AR54" s="346">
        <f t="shared" si="448"/>
        <v>1</v>
      </c>
      <c r="AS54" s="346">
        <f t="shared" si="448"/>
        <v>1</v>
      </c>
      <c r="AT54" s="346">
        <v>1</v>
      </c>
      <c r="AU54" s="346">
        <v>1</v>
      </c>
      <c r="AV54" s="346">
        <v>1</v>
      </c>
      <c r="AW54" s="346">
        <f t="shared" ref="AW54:CG54" si="449">AW6*AW48</f>
        <v>1</v>
      </c>
      <c r="AX54" s="346">
        <f t="shared" si="449"/>
        <v>1</v>
      </c>
      <c r="AY54" s="346">
        <f t="shared" si="449"/>
        <v>1</v>
      </c>
      <c r="AZ54" s="346">
        <f t="shared" si="449"/>
        <v>1</v>
      </c>
      <c r="BA54" s="346">
        <f t="shared" si="449"/>
        <v>1</v>
      </c>
      <c r="BB54" s="346">
        <f t="shared" si="449"/>
        <v>1</v>
      </c>
      <c r="BC54" s="346">
        <f t="shared" si="449"/>
        <v>1</v>
      </c>
      <c r="BD54" s="346">
        <f t="shared" si="449"/>
        <v>1</v>
      </c>
      <c r="BE54" s="346">
        <f t="shared" si="449"/>
        <v>1</v>
      </c>
      <c r="BF54" s="346">
        <f t="shared" si="449"/>
        <v>1</v>
      </c>
      <c r="BG54" s="346">
        <f t="shared" si="449"/>
        <v>1</v>
      </c>
      <c r="BH54" s="346">
        <f t="shared" si="449"/>
        <v>1</v>
      </c>
      <c r="BI54" s="346">
        <f t="shared" si="449"/>
        <v>1</v>
      </c>
      <c r="BJ54" s="346">
        <f t="shared" si="449"/>
        <v>1</v>
      </c>
      <c r="BK54" s="346">
        <f t="shared" si="449"/>
        <v>1</v>
      </c>
      <c r="BL54" s="346">
        <f t="shared" si="449"/>
        <v>1</v>
      </c>
      <c r="BM54" s="346">
        <f t="shared" si="449"/>
        <v>1</v>
      </c>
      <c r="BN54" s="346">
        <f t="shared" si="449"/>
        <v>1</v>
      </c>
      <c r="BO54" s="346">
        <f t="shared" si="449"/>
        <v>1</v>
      </c>
      <c r="BP54" s="346">
        <f t="shared" si="449"/>
        <v>1</v>
      </c>
      <c r="BQ54" s="346">
        <f t="shared" si="449"/>
        <v>1</v>
      </c>
      <c r="BR54" s="346">
        <f t="shared" si="449"/>
        <v>1</v>
      </c>
      <c r="BS54" s="346">
        <f t="shared" si="449"/>
        <v>1</v>
      </c>
      <c r="BT54" s="346">
        <f t="shared" si="449"/>
        <v>1</v>
      </c>
      <c r="BU54" s="346">
        <f t="shared" si="449"/>
        <v>1</v>
      </c>
      <c r="BV54" s="346">
        <f t="shared" si="449"/>
        <v>1</v>
      </c>
      <c r="BW54" s="346">
        <f t="shared" si="449"/>
        <v>1</v>
      </c>
      <c r="BX54" s="346">
        <f t="shared" si="449"/>
        <v>1</v>
      </c>
      <c r="BY54" s="346">
        <f t="shared" si="449"/>
        <v>1</v>
      </c>
      <c r="BZ54" s="346">
        <f t="shared" si="449"/>
        <v>1</v>
      </c>
      <c r="CA54" s="346">
        <f t="shared" si="449"/>
        <v>1</v>
      </c>
      <c r="CB54" s="346">
        <f t="shared" si="449"/>
        <v>1</v>
      </c>
      <c r="CC54" s="346">
        <f t="shared" si="449"/>
        <v>1</v>
      </c>
      <c r="CD54" s="346">
        <f t="shared" si="449"/>
        <v>1</v>
      </c>
      <c r="CE54" s="346">
        <f t="shared" si="449"/>
        <v>1</v>
      </c>
      <c r="CF54" s="346">
        <f t="shared" si="449"/>
        <v>1</v>
      </c>
      <c r="CG54" s="346">
        <f t="shared" si="449"/>
        <v>1</v>
      </c>
      <c r="CH54" s="151"/>
      <c r="CI54" s="145"/>
      <c r="CJ54" s="146" t="str">
        <f t="shared" ref="CJ54:CJ57" si="450">C54</f>
        <v>Sales Manager</v>
      </c>
      <c r="CK54" s="318">
        <v>143000</v>
      </c>
      <c r="CL54" s="152"/>
      <c r="CM54" s="153">
        <f t="shared" ref="CM54:CV57" si="451">F54*($CK54/4)*CM$4</f>
        <v>0</v>
      </c>
      <c r="CN54" s="153">
        <f t="shared" si="451"/>
        <v>0</v>
      </c>
      <c r="CO54" s="153">
        <f t="shared" si="451"/>
        <v>0</v>
      </c>
      <c r="CP54" s="153">
        <f t="shared" si="451"/>
        <v>50032.125000000007</v>
      </c>
      <c r="CQ54" s="153">
        <f t="shared" si="451"/>
        <v>50300.250000000007</v>
      </c>
      <c r="CR54" s="153">
        <f t="shared" si="451"/>
        <v>50568.375000000015</v>
      </c>
      <c r="CS54" s="153">
        <f t="shared" si="451"/>
        <v>50836.500000000015</v>
      </c>
      <c r="CT54" s="153">
        <f t="shared" si="451"/>
        <v>51104.625000000015</v>
      </c>
      <c r="CU54" s="153">
        <f t="shared" si="451"/>
        <v>51372.750000000015</v>
      </c>
      <c r="CV54" s="153">
        <f t="shared" si="451"/>
        <v>51640.875000000022</v>
      </c>
      <c r="CW54" s="153">
        <f t="shared" ref="CW54:DF57" si="452">P54*($CK54/4)*CW$4</f>
        <v>51909.000000000022</v>
      </c>
      <c r="CX54" s="153">
        <f t="shared" si="452"/>
        <v>52177.125000000022</v>
      </c>
      <c r="CY54" s="153">
        <f t="shared" si="452"/>
        <v>52445.250000000029</v>
      </c>
      <c r="CZ54" s="153">
        <f t="shared" si="452"/>
        <v>52713.375000000029</v>
      </c>
      <c r="DA54" s="153">
        <f t="shared" si="452"/>
        <v>52981.500000000029</v>
      </c>
      <c r="DB54" s="153">
        <f t="shared" si="452"/>
        <v>53249.625000000036</v>
      </c>
      <c r="DC54" s="153">
        <f t="shared" si="452"/>
        <v>53517.750000000036</v>
      </c>
      <c r="DD54" s="153">
        <f t="shared" si="452"/>
        <v>53785.875000000036</v>
      </c>
      <c r="DE54" s="153">
        <f t="shared" si="452"/>
        <v>54054.000000000044</v>
      </c>
      <c r="DF54" s="153">
        <f t="shared" si="452"/>
        <v>54322.125000000044</v>
      </c>
      <c r="DG54" s="153">
        <f t="shared" ref="DG54:DP57" si="453">Z54*($CK54/4)*DG$4</f>
        <v>54590.250000000044</v>
      </c>
      <c r="DH54" s="153">
        <f t="shared" si="453"/>
        <v>54858.375000000044</v>
      </c>
      <c r="DI54" s="153">
        <f t="shared" si="453"/>
        <v>55126.500000000051</v>
      </c>
      <c r="DJ54" s="153">
        <f t="shared" si="453"/>
        <v>55394.625000000051</v>
      </c>
      <c r="DK54" s="153">
        <f t="shared" si="453"/>
        <v>55662.750000000051</v>
      </c>
      <c r="DL54" s="153">
        <f t="shared" si="453"/>
        <v>55930.875000000058</v>
      </c>
      <c r="DM54" s="153">
        <f t="shared" si="453"/>
        <v>56199.000000000058</v>
      </c>
      <c r="DN54" s="153">
        <f t="shared" si="453"/>
        <v>56467.125000000058</v>
      </c>
      <c r="DO54" s="153">
        <f t="shared" si="453"/>
        <v>56735.250000000065</v>
      </c>
      <c r="DP54" s="153">
        <f t="shared" si="453"/>
        <v>57003.375000000065</v>
      </c>
      <c r="DQ54" s="153">
        <f t="shared" ref="DQ54:DZ57" si="454">AJ54*($CK54/4)*DQ$4</f>
        <v>57271.500000000065</v>
      </c>
      <c r="DR54" s="153">
        <f t="shared" si="454"/>
        <v>57539.625000000065</v>
      </c>
      <c r="DS54" s="153">
        <f t="shared" si="454"/>
        <v>57807.750000000073</v>
      </c>
      <c r="DT54" s="153">
        <f t="shared" si="454"/>
        <v>58075.875000000073</v>
      </c>
      <c r="DU54" s="153">
        <f t="shared" si="454"/>
        <v>58344.000000000073</v>
      </c>
      <c r="DV54" s="153">
        <f t="shared" si="454"/>
        <v>58612.12500000008</v>
      </c>
      <c r="DW54" s="153">
        <f t="shared" si="454"/>
        <v>58880.25000000008</v>
      </c>
      <c r="DX54" s="153">
        <f t="shared" si="454"/>
        <v>59148.37500000008</v>
      </c>
      <c r="DY54" s="153">
        <f t="shared" si="454"/>
        <v>59416.500000000087</v>
      </c>
      <c r="DZ54" s="153">
        <f t="shared" si="454"/>
        <v>59684.625000000087</v>
      </c>
      <c r="EA54" s="153">
        <f>AS54*($CK54/4)*EA$4</f>
        <v>59952.750000000087</v>
      </c>
      <c r="EB54" s="153">
        <f>AS54*($CK54/4)*EB$4</f>
        <v>60220.875000000095</v>
      </c>
      <c r="EC54" s="153">
        <f>AS54*($CK54/4)*EC$4</f>
        <v>60489.000000000095</v>
      </c>
      <c r="ED54" s="153">
        <f>AS54*($CK54/4)*ED$4</f>
        <v>60757.125000000095</v>
      </c>
      <c r="EE54" s="153">
        <f>AS54*($CK54/4)*EE$4</f>
        <v>61025.250000000095</v>
      </c>
      <c r="EF54" s="153">
        <f>AS54*($CK54/4)*EF$4</f>
        <v>61293.375000000102</v>
      </c>
      <c r="EG54" s="153">
        <f>AS54*($CK54/4)*EG$4</f>
        <v>61561.500000000102</v>
      </c>
      <c r="EH54" s="153">
        <f>AS54*($CK54/4)*EH$4</f>
        <v>61829.625000000102</v>
      </c>
      <c r="EI54" s="153">
        <f>AS54*($CK54/4)*EI$4</f>
        <v>62097.750000000109</v>
      </c>
      <c r="EJ54" s="153">
        <f>AS54*($CK54/4)*EJ$4</f>
        <v>62365.875000000109</v>
      </c>
      <c r="EK54" s="153">
        <f>AS54*($CK54/4)*EK$4</f>
        <v>62634.000000000109</v>
      </c>
      <c r="EL54" s="153">
        <f>AS54*($CK54/4)*EL$4</f>
        <v>62902.125000000116</v>
      </c>
      <c r="EM54" s="153">
        <f>AS54*($CK54/4)*EM$4</f>
        <v>63170.250000000116</v>
      </c>
      <c r="EN54" s="153">
        <f>AS54*($CK54/4)*EN$4</f>
        <v>63438.375000000116</v>
      </c>
      <c r="EO54" s="153">
        <f>AS54*($CK54/4)*EO$4</f>
        <v>63706.500000000124</v>
      </c>
      <c r="EP54" s="153">
        <f>AS54*($CK54/4)*EP$4</f>
        <v>63974.625000000124</v>
      </c>
      <c r="EQ54" s="153">
        <f>AS54*($CK54/4)*EQ$4</f>
        <v>64242.750000000124</v>
      </c>
      <c r="ER54" s="153">
        <f>AS54*($CK54/4)*ER$4</f>
        <v>64510.875000000124</v>
      </c>
      <c r="ES54" s="153">
        <f>AS54*($CK54/4)*ES$4</f>
        <v>64779.000000000131</v>
      </c>
      <c r="ET54" s="153">
        <f>AS54*($CK54/4)*ET$4</f>
        <v>65047.125000000131</v>
      </c>
      <c r="EU54" s="153">
        <f>AS54*($CK54/4)*EU$4</f>
        <v>65315.250000000131</v>
      </c>
      <c r="EV54" s="153">
        <f>AS54*($CK54/4)*EV$4</f>
        <v>65583.375000000131</v>
      </c>
      <c r="EW54" s="153">
        <f>AS54*($CK54/4)*EW$4</f>
        <v>65851.500000000131</v>
      </c>
      <c r="EX54" s="153">
        <f>AS54*($CK54/4)*EX$4</f>
        <v>66119.625000000146</v>
      </c>
      <c r="EY54" s="153">
        <f>AS54*($CK54/4)*EY$4</f>
        <v>66387.750000000146</v>
      </c>
      <c r="EZ54" s="153">
        <f>AS54*($CK54/4)*EZ$4</f>
        <v>66655.875000000146</v>
      </c>
      <c r="FA54" s="153">
        <f>AS54*($CK54/4)*FA$4</f>
        <v>66924.000000000146</v>
      </c>
      <c r="FB54" s="153">
        <f>AS54*($CK54/4)*FB$4</f>
        <v>67192.125000000146</v>
      </c>
      <c r="FC54" s="153">
        <f>AS54*($CK54/4)*FC$4</f>
        <v>67460.250000000146</v>
      </c>
      <c r="FD54" s="153">
        <f>AS54*($CK54/4)*FD$4</f>
        <v>67728.37500000016</v>
      </c>
      <c r="FE54" s="153">
        <f>AS54*($CK54/4)*FE$4</f>
        <v>67996.50000000016</v>
      </c>
      <c r="FF54" s="153">
        <f>AS54*($CK54/4)*FF$4</f>
        <v>68264.62500000016</v>
      </c>
      <c r="FG54" s="153">
        <f>AS54*($CK54/4)*FG$4</f>
        <v>68532.75000000016</v>
      </c>
      <c r="FH54" s="153">
        <f>AS54*($CK54/4)*FH$4</f>
        <v>68800.87500000016</v>
      </c>
      <c r="FI54" s="153">
        <f>AS54*($CK54/4)*FI$4</f>
        <v>69069.00000000016</v>
      </c>
      <c r="FJ54" s="153">
        <f>AS54*($CK54/4)*FJ$4</f>
        <v>69337.12500000016</v>
      </c>
      <c r="FK54" s="153">
        <f>AS54*($CK54/4)*FK$4</f>
        <v>69605.250000000175</v>
      </c>
      <c r="FL54" s="153">
        <f>AS54*($CK54/4)*FL$4</f>
        <v>69873.375000000175</v>
      </c>
      <c r="FM54" s="153">
        <f>AS54*($CK54/4)*FM$4</f>
        <v>70141.500000000175</v>
      </c>
      <c r="FN54" s="153">
        <f>AS54*($CK54/4)*FN$4</f>
        <v>70409.625000000175</v>
      </c>
      <c r="FO54" s="254"/>
      <c r="FP54" s="254"/>
      <c r="FQ54" s="254"/>
      <c r="FR54" s="254"/>
    </row>
    <row r="55" spans="1:174" s="8" customFormat="1" x14ac:dyDescent="0.15">
      <c r="B55" s="145"/>
      <c r="C55" s="146" t="s">
        <v>349</v>
      </c>
      <c r="D55" s="150" t="s">
        <v>45</v>
      </c>
      <c r="E55" s="150"/>
      <c r="F55" s="346">
        <v>0</v>
      </c>
      <c r="G55" s="346">
        <v>0</v>
      </c>
      <c r="H55" s="346">
        <v>0</v>
      </c>
      <c r="I55" s="346">
        <v>0</v>
      </c>
      <c r="J55" s="346">
        <v>0</v>
      </c>
      <c r="K55" s="346">
        <v>0</v>
      </c>
      <c r="L55" s="346">
        <v>0</v>
      </c>
      <c r="M55" s="346">
        <v>0</v>
      </c>
      <c r="N55" s="346">
        <v>0</v>
      </c>
      <c r="O55" s="346">
        <v>0</v>
      </c>
      <c r="P55" s="346">
        <v>0</v>
      </c>
      <c r="Q55" s="346">
        <v>0</v>
      </c>
      <c r="R55" s="346">
        <v>0</v>
      </c>
      <c r="S55" s="346">
        <v>0</v>
      </c>
      <c r="T55" s="346">
        <v>0</v>
      </c>
      <c r="U55" s="346">
        <v>0</v>
      </c>
      <c r="V55" s="346">
        <v>0</v>
      </c>
      <c r="W55" s="346">
        <v>0</v>
      </c>
      <c r="X55" s="346">
        <v>0</v>
      </c>
      <c r="Y55" s="346">
        <v>0</v>
      </c>
      <c r="Z55" s="346">
        <v>0</v>
      </c>
      <c r="AA55" s="346">
        <v>0</v>
      </c>
      <c r="AB55" s="346">
        <v>0</v>
      </c>
      <c r="AC55" s="346">
        <v>0</v>
      </c>
      <c r="AD55" s="346">
        <v>0</v>
      </c>
      <c r="AE55" s="346">
        <v>0</v>
      </c>
      <c r="AF55" s="346">
        <v>0</v>
      </c>
      <c r="AG55" s="346">
        <v>0</v>
      </c>
      <c r="AH55" s="346">
        <v>0</v>
      </c>
      <c r="AI55" s="346">
        <v>0</v>
      </c>
      <c r="AJ55" s="346">
        <v>0</v>
      </c>
      <c r="AK55" s="346">
        <v>0</v>
      </c>
      <c r="AL55" s="346">
        <v>0</v>
      </c>
      <c r="AM55" s="346">
        <v>0</v>
      </c>
      <c r="AN55" s="346">
        <v>0</v>
      </c>
      <c r="AO55" s="346">
        <v>0</v>
      </c>
      <c r="AP55" s="346">
        <v>0</v>
      </c>
      <c r="AQ55" s="346">
        <v>0</v>
      </c>
      <c r="AR55" s="346">
        <v>0</v>
      </c>
      <c r="AS55" s="346">
        <v>0</v>
      </c>
      <c r="AT55" s="346">
        <v>0</v>
      </c>
      <c r="AU55" s="346">
        <v>0</v>
      </c>
      <c r="AV55" s="346">
        <v>0</v>
      </c>
      <c r="AW55" s="346">
        <v>0</v>
      </c>
      <c r="AX55" s="346">
        <v>0</v>
      </c>
      <c r="AY55" s="346">
        <v>0</v>
      </c>
      <c r="AZ55" s="346">
        <v>0</v>
      </c>
      <c r="BA55" s="346">
        <v>0</v>
      </c>
      <c r="BB55" s="346">
        <v>0</v>
      </c>
      <c r="BC55" s="346">
        <v>0</v>
      </c>
      <c r="BD55" s="346">
        <v>0</v>
      </c>
      <c r="BE55" s="346">
        <v>0</v>
      </c>
      <c r="BF55" s="346">
        <v>0</v>
      </c>
      <c r="BG55" s="346">
        <v>0</v>
      </c>
      <c r="BH55" s="346">
        <v>0</v>
      </c>
      <c r="BI55" s="346">
        <v>0</v>
      </c>
      <c r="BJ55" s="346">
        <v>0</v>
      </c>
      <c r="BK55" s="346">
        <v>0</v>
      </c>
      <c r="BL55" s="346">
        <v>0</v>
      </c>
      <c r="BM55" s="346">
        <v>0</v>
      </c>
      <c r="BN55" s="346">
        <v>0</v>
      </c>
      <c r="BO55" s="346">
        <v>0</v>
      </c>
      <c r="BP55" s="346">
        <v>0</v>
      </c>
      <c r="BQ55" s="346">
        <v>0</v>
      </c>
      <c r="BR55" s="346">
        <v>0</v>
      </c>
      <c r="BS55" s="346">
        <v>0</v>
      </c>
      <c r="BT55" s="346">
        <v>0</v>
      </c>
      <c r="BU55" s="346">
        <v>0</v>
      </c>
      <c r="BV55" s="346">
        <v>0</v>
      </c>
      <c r="BW55" s="346">
        <v>0</v>
      </c>
      <c r="BX55" s="346">
        <v>0</v>
      </c>
      <c r="BY55" s="346">
        <v>0</v>
      </c>
      <c r="BZ55" s="346">
        <v>0</v>
      </c>
      <c r="CA55" s="346">
        <v>0</v>
      </c>
      <c r="CB55" s="346">
        <v>0</v>
      </c>
      <c r="CC55" s="346">
        <v>0</v>
      </c>
      <c r="CD55" s="346">
        <v>0</v>
      </c>
      <c r="CE55" s="346">
        <v>0</v>
      </c>
      <c r="CF55" s="346">
        <v>0</v>
      </c>
      <c r="CG55" s="346">
        <v>0</v>
      </c>
      <c r="CH55" s="151"/>
      <c r="CI55" s="145"/>
      <c r="CJ55" s="146" t="str">
        <f t="shared" si="450"/>
        <v>The Circle of Life Sales</v>
      </c>
      <c r="CK55" s="318">
        <v>100000</v>
      </c>
      <c r="CL55" s="152"/>
      <c r="CM55" s="153">
        <f t="shared" si="451"/>
        <v>0</v>
      </c>
      <c r="CN55" s="153">
        <f t="shared" si="451"/>
        <v>0</v>
      </c>
      <c r="CO55" s="153">
        <f t="shared" si="451"/>
        <v>0</v>
      </c>
      <c r="CP55" s="153">
        <f t="shared" si="451"/>
        <v>0</v>
      </c>
      <c r="CQ55" s="153">
        <f t="shared" si="451"/>
        <v>0</v>
      </c>
      <c r="CR55" s="153">
        <f t="shared" si="451"/>
        <v>0</v>
      </c>
      <c r="CS55" s="153">
        <f t="shared" si="451"/>
        <v>0</v>
      </c>
      <c r="CT55" s="153">
        <f t="shared" si="451"/>
        <v>0</v>
      </c>
      <c r="CU55" s="153">
        <f t="shared" si="451"/>
        <v>0</v>
      </c>
      <c r="CV55" s="153">
        <f t="shared" si="451"/>
        <v>0</v>
      </c>
      <c r="CW55" s="153">
        <f t="shared" si="452"/>
        <v>0</v>
      </c>
      <c r="CX55" s="153">
        <f t="shared" si="452"/>
        <v>0</v>
      </c>
      <c r="CY55" s="153">
        <f t="shared" si="452"/>
        <v>0</v>
      </c>
      <c r="CZ55" s="153">
        <f t="shared" si="452"/>
        <v>0</v>
      </c>
      <c r="DA55" s="153">
        <f t="shared" si="452"/>
        <v>0</v>
      </c>
      <c r="DB55" s="153">
        <f t="shared" si="452"/>
        <v>0</v>
      </c>
      <c r="DC55" s="153">
        <f t="shared" si="452"/>
        <v>0</v>
      </c>
      <c r="DD55" s="153">
        <f t="shared" si="452"/>
        <v>0</v>
      </c>
      <c r="DE55" s="153">
        <f t="shared" si="452"/>
        <v>0</v>
      </c>
      <c r="DF55" s="153">
        <f t="shared" si="452"/>
        <v>0</v>
      </c>
      <c r="DG55" s="153">
        <f t="shared" si="453"/>
        <v>0</v>
      </c>
      <c r="DH55" s="153">
        <f t="shared" si="453"/>
        <v>0</v>
      </c>
      <c r="DI55" s="153">
        <f t="shared" si="453"/>
        <v>0</v>
      </c>
      <c r="DJ55" s="153">
        <f t="shared" si="453"/>
        <v>0</v>
      </c>
      <c r="DK55" s="153">
        <f t="shared" si="453"/>
        <v>0</v>
      </c>
      <c r="DL55" s="153">
        <f t="shared" si="453"/>
        <v>0</v>
      </c>
      <c r="DM55" s="153">
        <f t="shared" si="453"/>
        <v>0</v>
      </c>
      <c r="DN55" s="153">
        <f t="shared" si="453"/>
        <v>0</v>
      </c>
      <c r="DO55" s="153">
        <f t="shared" si="453"/>
        <v>0</v>
      </c>
      <c r="DP55" s="153">
        <f t="shared" si="453"/>
        <v>0</v>
      </c>
      <c r="DQ55" s="153">
        <f t="shared" si="454"/>
        <v>0</v>
      </c>
      <c r="DR55" s="153">
        <f t="shared" si="454"/>
        <v>0</v>
      </c>
      <c r="DS55" s="153">
        <f t="shared" si="454"/>
        <v>0</v>
      </c>
      <c r="DT55" s="153">
        <f t="shared" si="454"/>
        <v>0</v>
      </c>
      <c r="DU55" s="153">
        <f t="shared" si="454"/>
        <v>0</v>
      </c>
      <c r="DV55" s="153">
        <f t="shared" si="454"/>
        <v>0</v>
      </c>
      <c r="DW55" s="153">
        <f t="shared" si="454"/>
        <v>0</v>
      </c>
      <c r="DX55" s="153">
        <f t="shared" si="454"/>
        <v>0</v>
      </c>
      <c r="DY55" s="153">
        <f t="shared" si="454"/>
        <v>0</v>
      </c>
      <c r="DZ55" s="153">
        <f t="shared" si="454"/>
        <v>0</v>
      </c>
      <c r="EA55" s="153">
        <f t="shared" ref="EA55:EA57" si="455">AS55*($CK55/4)*EA$4</f>
        <v>0</v>
      </c>
      <c r="EB55" s="153">
        <f t="shared" ref="EB55:EB57" si="456">AS55*($CK55/4)*EB$4</f>
        <v>0</v>
      </c>
      <c r="EC55" s="153">
        <f t="shared" ref="EC55:EC57" si="457">AS55*($CK55/4)*EC$4</f>
        <v>0</v>
      </c>
      <c r="ED55" s="153">
        <f t="shared" ref="ED55:ED57" si="458">AS55*($CK55/4)*ED$4</f>
        <v>0</v>
      </c>
      <c r="EE55" s="153">
        <f t="shared" ref="EE55:EE57" si="459">AS55*($CK55/4)*EE$4</f>
        <v>0</v>
      </c>
      <c r="EF55" s="153">
        <f t="shared" ref="EF55:EF57" si="460">AS55*($CK55/4)*EF$4</f>
        <v>0</v>
      </c>
      <c r="EG55" s="153">
        <f t="shared" ref="EG55:EG57" si="461">AS55*($CK55/4)*EG$4</f>
        <v>0</v>
      </c>
      <c r="EH55" s="153">
        <f t="shared" ref="EH55:EH57" si="462">AS55*($CK55/4)*EH$4</f>
        <v>0</v>
      </c>
      <c r="EI55" s="153">
        <f t="shared" ref="EI55:EI57" si="463">AS55*($CK55/4)*EI$4</f>
        <v>0</v>
      </c>
      <c r="EJ55" s="153">
        <f t="shared" ref="EJ55:EJ57" si="464">AS55*($CK55/4)*EJ$4</f>
        <v>0</v>
      </c>
      <c r="EK55" s="153">
        <f t="shared" ref="EK55:EK57" si="465">AS55*($CK55/4)*EK$4</f>
        <v>0</v>
      </c>
      <c r="EL55" s="153">
        <f t="shared" ref="EL55:EL57" si="466">AS55*($CK55/4)*EL$4</f>
        <v>0</v>
      </c>
      <c r="EM55" s="153">
        <f t="shared" ref="EM55:EM57" si="467">AS55*($CK55/4)*EM$4</f>
        <v>0</v>
      </c>
      <c r="EN55" s="153">
        <f t="shared" ref="EN55:EN57" si="468">AS55*($CK55/4)*EN$4</f>
        <v>0</v>
      </c>
      <c r="EO55" s="153">
        <f t="shared" ref="EO55:EO57" si="469">AS55*($CK55/4)*EO$4</f>
        <v>0</v>
      </c>
      <c r="EP55" s="153">
        <f t="shared" ref="EP55:EP57" si="470">AS55*($CK55/4)*EP$4</f>
        <v>0</v>
      </c>
      <c r="EQ55" s="153">
        <f t="shared" ref="EQ55:EQ57" si="471">AS55*($CK55/4)*EQ$4</f>
        <v>0</v>
      </c>
      <c r="ER55" s="153">
        <f t="shared" ref="ER55:ER57" si="472">AS55*($CK55/4)*ER$4</f>
        <v>0</v>
      </c>
      <c r="ES55" s="153">
        <f t="shared" ref="ES55:ES57" si="473">AS55*($CK55/4)*ES$4</f>
        <v>0</v>
      </c>
      <c r="ET55" s="153">
        <f t="shared" ref="ET55:ET57" si="474">AS55*($CK55/4)*ET$4</f>
        <v>0</v>
      </c>
      <c r="EU55" s="153">
        <f t="shared" ref="EU55:EU57" si="475">AS55*($CK55/4)*EU$4</f>
        <v>0</v>
      </c>
      <c r="EV55" s="153">
        <f t="shared" ref="EV55:EV57" si="476">AS55*($CK55/4)*EV$4</f>
        <v>0</v>
      </c>
      <c r="EW55" s="153">
        <f t="shared" ref="EW55:EW57" si="477">AS55*($CK55/4)*EW$4</f>
        <v>0</v>
      </c>
      <c r="EX55" s="153">
        <f t="shared" ref="EX55:EX57" si="478">AS55*($CK55/4)*EX$4</f>
        <v>0</v>
      </c>
      <c r="EY55" s="153">
        <f t="shared" ref="EY55:EY57" si="479">AS55*($CK55/4)*EY$4</f>
        <v>0</v>
      </c>
      <c r="EZ55" s="153">
        <f t="shared" ref="EZ55:EZ57" si="480">AS55*($CK55/4)*EZ$4</f>
        <v>0</v>
      </c>
      <c r="FA55" s="153">
        <f t="shared" ref="FA55:FA57" si="481">AS55*($CK55/4)*FA$4</f>
        <v>0</v>
      </c>
      <c r="FB55" s="153">
        <f t="shared" ref="FB55:FB57" si="482">AS55*($CK55/4)*FB$4</f>
        <v>0</v>
      </c>
      <c r="FC55" s="153">
        <f t="shared" ref="FC55:FC57" si="483">AS55*($CK55/4)*FC$4</f>
        <v>0</v>
      </c>
      <c r="FD55" s="153">
        <f t="shared" ref="FD55:FD57" si="484">AS55*($CK55/4)*FD$4</f>
        <v>0</v>
      </c>
      <c r="FE55" s="153">
        <f t="shared" ref="FE55:FE57" si="485">AS55*($CK55/4)*FE$4</f>
        <v>0</v>
      </c>
      <c r="FF55" s="153">
        <f t="shared" ref="FF55:FF57" si="486">AS55*($CK55/4)*FF$4</f>
        <v>0</v>
      </c>
      <c r="FG55" s="153">
        <f t="shared" ref="FG55:FG57" si="487">AS55*($CK55/4)*FG$4</f>
        <v>0</v>
      </c>
      <c r="FH55" s="153">
        <f t="shared" ref="FH55:FH57" si="488">AS55*($CK55/4)*FH$4</f>
        <v>0</v>
      </c>
      <c r="FI55" s="153">
        <f t="shared" ref="FI55:FI57" si="489">AS55*($CK55/4)*FI$4</f>
        <v>0</v>
      </c>
      <c r="FJ55" s="153">
        <f t="shared" ref="FJ55:FJ57" si="490">AS55*($CK55/4)*FJ$4</f>
        <v>0</v>
      </c>
      <c r="FK55" s="153">
        <f t="shared" ref="FK55:FK57" si="491">AS55*($CK55/4)*FK$4</f>
        <v>0</v>
      </c>
      <c r="FL55" s="153">
        <f t="shared" ref="FL55:FL57" si="492">AS55*($CK55/4)*FL$4</f>
        <v>0</v>
      </c>
      <c r="FM55" s="153">
        <f t="shared" ref="FM55:FM57" si="493">AS55*($CK55/4)*FM$4</f>
        <v>0</v>
      </c>
      <c r="FN55" s="153">
        <f t="shared" ref="FN55:FN57" si="494">AS55*($CK55/4)*FN$4</f>
        <v>0</v>
      </c>
      <c r="FO55" s="254"/>
      <c r="FP55" s="254"/>
      <c r="FQ55" s="254"/>
      <c r="FR55" s="254"/>
    </row>
    <row r="56" spans="1:174" s="8" customFormat="1" x14ac:dyDescent="0.15">
      <c r="B56" s="145"/>
      <c r="C56" s="146" t="s">
        <v>350</v>
      </c>
      <c r="D56" s="150" t="s">
        <v>45</v>
      </c>
      <c r="E56" s="150"/>
      <c r="F56" s="346">
        <f>F55</f>
        <v>0</v>
      </c>
      <c r="G56" s="346">
        <f t="shared" ref="G56:H56" si="495">G55</f>
        <v>0</v>
      </c>
      <c r="H56" s="346">
        <f t="shared" si="495"/>
        <v>0</v>
      </c>
      <c r="I56" s="346">
        <v>0</v>
      </c>
      <c r="J56" s="346">
        <v>0</v>
      </c>
      <c r="K56" s="346">
        <v>0</v>
      </c>
      <c r="L56" s="346">
        <v>0</v>
      </c>
      <c r="M56" s="346">
        <v>0</v>
      </c>
      <c r="N56" s="346">
        <v>0</v>
      </c>
      <c r="O56" s="346">
        <v>0</v>
      </c>
      <c r="P56" s="346">
        <v>0</v>
      </c>
      <c r="Q56" s="346">
        <v>0</v>
      </c>
      <c r="R56" s="346">
        <v>0</v>
      </c>
      <c r="S56" s="346">
        <v>0</v>
      </c>
      <c r="T56" s="346">
        <v>0</v>
      </c>
      <c r="U56" s="346">
        <v>0</v>
      </c>
      <c r="V56" s="346">
        <v>0</v>
      </c>
      <c r="W56" s="346">
        <v>0</v>
      </c>
      <c r="X56" s="346">
        <v>0</v>
      </c>
      <c r="Y56" s="346">
        <v>0</v>
      </c>
      <c r="Z56" s="346">
        <v>0</v>
      </c>
      <c r="AA56" s="346">
        <v>0</v>
      </c>
      <c r="AB56" s="346">
        <v>0</v>
      </c>
      <c r="AC56" s="346">
        <v>0</v>
      </c>
      <c r="AD56" s="346">
        <v>0</v>
      </c>
      <c r="AE56" s="346">
        <v>0</v>
      </c>
      <c r="AF56" s="346">
        <v>0</v>
      </c>
      <c r="AG56" s="346">
        <v>0</v>
      </c>
      <c r="AH56" s="346">
        <v>0</v>
      </c>
      <c r="AI56" s="346">
        <v>0</v>
      </c>
      <c r="AJ56" s="346">
        <v>0</v>
      </c>
      <c r="AK56" s="346">
        <v>0</v>
      </c>
      <c r="AL56" s="346">
        <v>0</v>
      </c>
      <c r="AM56" s="346">
        <v>0</v>
      </c>
      <c r="AN56" s="346">
        <v>0</v>
      </c>
      <c r="AO56" s="346">
        <v>0</v>
      </c>
      <c r="AP56" s="346">
        <v>0</v>
      </c>
      <c r="AQ56" s="346">
        <v>0</v>
      </c>
      <c r="AR56" s="346">
        <v>0</v>
      </c>
      <c r="AS56" s="346">
        <v>0</v>
      </c>
      <c r="AT56" s="346">
        <v>0</v>
      </c>
      <c r="AU56" s="346">
        <v>0</v>
      </c>
      <c r="AV56" s="346">
        <v>0</v>
      </c>
      <c r="AW56" s="346">
        <v>0</v>
      </c>
      <c r="AX56" s="346">
        <v>0</v>
      </c>
      <c r="AY56" s="346">
        <v>0</v>
      </c>
      <c r="AZ56" s="346">
        <v>0</v>
      </c>
      <c r="BA56" s="346">
        <v>0</v>
      </c>
      <c r="BB56" s="346">
        <v>0</v>
      </c>
      <c r="BC56" s="346">
        <v>0</v>
      </c>
      <c r="BD56" s="346">
        <v>0</v>
      </c>
      <c r="BE56" s="346">
        <v>0</v>
      </c>
      <c r="BF56" s="346">
        <v>0</v>
      </c>
      <c r="BG56" s="346">
        <v>0</v>
      </c>
      <c r="BH56" s="346">
        <v>0</v>
      </c>
      <c r="BI56" s="346">
        <v>0</v>
      </c>
      <c r="BJ56" s="346">
        <v>0</v>
      </c>
      <c r="BK56" s="346">
        <v>0</v>
      </c>
      <c r="BL56" s="346">
        <v>0</v>
      </c>
      <c r="BM56" s="346">
        <v>0</v>
      </c>
      <c r="BN56" s="346">
        <v>0</v>
      </c>
      <c r="BO56" s="346">
        <v>0</v>
      </c>
      <c r="BP56" s="346">
        <v>0</v>
      </c>
      <c r="BQ56" s="346">
        <v>0</v>
      </c>
      <c r="BR56" s="346">
        <v>0</v>
      </c>
      <c r="BS56" s="346">
        <v>0</v>
      </c>
      <c r="BT56" s="346">
        <v>0</v>
      </c>
      <c r="BU56" s="346">
        <v>0</v>
      </c>
      <c r="BV56" s="346">
        <v>0</v>
      </c>
      <c r="BW56" s="346">
        <v>0</v>
      </c>
      <c r="BX56" s="346">
        <v>0</v>
      </c>
      <c r="BY56" s="346">
        <v>0</v>
      </c>
      <c r="BZ56" s="346">
        <v>0</v>
      </c>
      <c r="CA56" s="346">
        <v>0</v>
      </c>
      <c r="CB56" s="346">
        <v>0</v>
      </c>
      <c r="CC56" s="346">
        <v>0</v>
      </c>
      <c r="CD56" s="346">
        <v>0</v>
      </c>
      <c r="CE56" s="346">
        <v>0</v>
      </c>
      <c r="CF56" s="346">
        <v>0</v>
      </c>
      <c r="CG56" s="346">
        <v>0</v>
      </c>
      <c r="CH56" s="151"/>
      <c r="CI56" s="145"/>
      <c r="CJ56" s="146" t="str">
        <f t="shared" si="450"/>
        <v>Ensynox Sales</v>
      </c>
      <c r="CK56" s="318">
        <v>100000</v>
      </c>
      <c r="CL56" s="152"/>
      <c r="CM56" s="153">
        <f t="shared" si="451"/>
        <v>0</v>
      </c>
      <c r="CN56" s="153">
        <f t="shared" si="451"/>
        <v>0</v>
      </c>
      <c r="CO56" s="153">
        <f t="shared" si="451"/>
        <v>0</v>
      </c>
      <c r="CP56" s="153">
        <f t="shared" si="451"/>
        <v>0</v>
      </c>
      <c r="CQ56" s="153">
        <f t="shared" si="451"/>
        <v>0</v>
      </c>
      <c r="CR56" s="153">
        <f t="shared" si="451"/>
        <v>0</v>
      </c>
      <c r="CS56" s="153">
        <f t="shared" si="451"/>
        <v>0</v>
      </c>
      <c r="CT56" s="153">
        <f t="shared" si="451"/>
        <v>0</v>
      </c>
      <c r="CU56" s="153">
        <f t="shared" si="451"/>
        <v>0</v>
      </c>
      <c r="CV56" s="153">
        <f t="shared" si="451"/>
        <v>0</v>
      </c>
      <c r="CW56" s="153">
        <f t="shared" si="452"/>
        <v>0</v>
      </c>
      <c r="CX56" s="153">
        <f t="shared" si="452"/>
        <v>0</v>
      </c>
      <c r="CY56" s="153">
        <f t="shared" si="452"/>
        <v>0</v>
      </c>
      <c r="CZ56" s="153">
        <f t="shared" si="452"/>
        <v>0</v>
      </c>
      <c r="DA56" s="153">
        <f t="shared" si="452"/>
        <v>0</v>
      </c>
      <c r="DB56" s="153">
        <f t="shared" si="452"/>
        <v>0</v>
      </c>
      <c r="DC56" s="153">
        <f t="shared" si="452"/>
        <v>0</v>
      </c>
      <c r="DD56" s="153">
        <f t="shared" si="452"/>
        <v>0</v>
      </c>
      <c r="DE56" s="153">
        <f t="shared" si="452"/>
        <v>0</v>
      </c>
      <c r="DF56" s="153">
        <f t="shared" si="452"/>
        <v>0</v>
      </c>
      <c r="DG56" s="153">
        <f t="shared" si="453"/>
        <v>0</v>
      </c>
      <c r="DH56" s="153">
        <f t="shared" si="453"/>
        <v>0</v>
      </c>
      <c r="DI56" s="153">
        <f t="shared" si="453"/>
        <v>0</v>
      </c>
      <c r="DJ56" s="153">
        <f t="shared" si="453"/>
        <v>0</v>
      </c>
      <c r="DK56" s="153">
        <f t="shared" si="453"/>
        <v>0</v>
      </c>
      <c r="DL56" s="153">
        <f t="shared" si="453"/>
        <v>0</v>
      </c>
      <c r="DM56" s="153">
        <f t="shared" si="453"/>
        <v>0</v>
      </c>
      <c r="DN56" s="153">
        <f t="shared" si="453"/>
        <v>0</v>
      </c>
      <c r="DO56" s="153">
        <f t="shared" si="453"/>
        <v>0</v>
      </c>
      <c r="DP56" s="153">
        <f t="shared" si="453"/>
        <v>0</v>
      </c>
      <c r="DQ56" s="153">
        <f t="shared" si="454"/>
        <v>0</v>
      </c>
      <c r="DR56" s="153">
        <f t="shared" si="454"/>
        <v>0</v>
      </c>
      <c r="DS56" s="153">
        <f t="shared" si="454"/>
        <v>0</v>
      </c>
      <c r="DT56" s="153">
        <f t="shared" si="454"/>
        <v>0</v>
      </c>
      <c r="DU56" s="153">
        <f t="shared" si="454"/>
        <v>0</v>
      </c>
      <c r="DV56" s="153">
        <f t="shared" si="454"/>
        <v>0</v>
      </c>
      <c r="DW56" s="153">
        <f t="shared" si="454"/>
        <v>0</v>
      </c>
      <c r="DX56" s="153">
        <f t="shared" si="454"/>
        <v>0</v>
      </c>
      <c r="DY56" s="153">
        <f t="shared" si="454"/>
        <v>0</v>
      </c>
      <c r="DZ56" s="153">
        <f t="shared" si="454"/>
        <v>0</v>
      </c>
      <c r="EA56" s="153">
        <f t="shared" si="455"/>
        <v>0</v>
      </c>
      <c r="EB56" s="153">
        <f t="shared" si="456"/>
        <v>0</v>
      </c>
      <c r="EC56" s="153">
        <f t="shared" si="457"/>
        <v>0</v>
      </c>
      <c r="ED56" s="153">
        <f t="shared" si="458"/>
        <v>0</v>
      </c>
      <c r="EE56" s="153">
        <f t="shared" si="459"/>
        <v>0</v>
      </c>
      <c r="EF56" s="153">
        <f t="shared" si="460"/>
        <v>0</v>
      </c>
      <c r="EG56" s="153">
        <f t="shared" si="461"/>
        <v>0</v>
      </c>
      <c r="EH56" s="153">
        <f t="shared" si="462"/>
        <v>0</v>
      </c>
      <c r="EI56" s="153">
        <f t="shared" si="463"/>
        <v>0</v>
      </c>
      <c r="EJ56" s="153">
        <f t="shared" si="464"/>
        <v>0</v>
      </c>
      <c r="EK56" s="153">
        <f t="shared" si="465"/>
        <v>0</v>
      </c>
      <c r="EL56" s="153">
        <f t="shared" si="466"/>
        <v>0</v>
      </c>
      <c r="EM56" s="153">
        <f t="shared" si="467"/>
        <v>0</v>
      </c>
      <c r="EN56" s="153">
        <f t="shared" si="468"/>
        <v>0</v>
      </c>
      <c r="EO56" s="153">
        <f t="shared" si="469"/>
        <v>0</v>
      </c>
      <c r="EP56" s="153">
        <f t="shared" si="470"/>
        <v>0</v>
      </c>
      <c r="EQ56" s="153">
        <f t="shared" si="471"/>
        <v>0</v>
      </c>
      <c r="ER56" s="153">
        <f t="shared" si="472"/>
        <v>0</v>
      </c>
      <c r="ES56" s="153">
        <f t="shared" si="473"/>
        <v>0</v>
      </c>
      <c r="ET56" s="153">
        <f t="shared" si="474"/>
        <v>0</v>
      </c>
      <c r="EU56" s="153">
        <f t="shared" si="475"/>
        <v>0</v>
      </c>
      <c r="EV56" s="153">
        <f t="shared" si="476"/>
        <v>0</v>
      </c>
      <c r="EW56" s="153">
        <f t="shared" si="477"/>
        <v>0</v>
      </c>
      <c r="EX56" s="153">
        <f t="shared" si="478"/>
        <v>0</v>
      </c>
      <c r="EY56" s="153">
        <f t="shared" si="479"/>
        <v>0</v>
      </c>
      <c r="EZ56" s="153">
        <f t="shared" si="480"/>
        <v>0</v>
      </c>
      <c r="FA56" s="153">
        <f t="shared" si="481"/>
        <v>0</v>
      </c>
      <c r="FB56" s="153">
        <f t="shared" si="482"/>
        <v>0</v>
      </c>
      <c r="FC56" s="153">
        <f t="shared" si="483"/>
        <v>0</v>
      </c>
      <c r="FD56" s="153">
        <f t="shared" si="484"/>
        <v>0</v>
      </c>
      <c r="FE56" s="153">
        <f t="shared" si="485"/>
        <v>0</v>
      </c>
      <c r="FF56" s="153">
        <f t="shared" si="486"/>
        <v>0</v>
      </c>
      <c r="FG56" s="153">
        <f t="shared" si="487"/>
        <v>0</v>
      </c>
      <c r="FH56" s="153">
        <f t="shared" si="488"/>
        <v>0</v>
      </c>
      <c r="FI56" s="153">
        <f t="shared" si="489"/>
        <v>0</v>
      </c>
      <c r="FJ56" s="153">
        <f t="shared" si="490"/>
        <v>0</v>
      </c>
      <c r="FK56" s="153">
        <f t="shared" si="491"/>
        <v>0</v>
      </c>
      <c r="FL56" s="153">
        <f t="shared" si="492"/>
        <v>0</v>
      </c>
      <c r="FM56" s="153">
        <f t="shared" si="493"/>
        <v>0</v>
      </c>
      <c r="FN56" s="153">
        <f t="shared" si="494"/>
        <v>0</v>
      </c>
      <c r="FO56" s="254"/>
      <c r="FP56" s="254"/>
      <c r="FQ56" s="254"/>
      <c r="FR56" s="254"/>
    </row>
    <row r="57" spans="1:174" s="8" customFormat="1" x14ac:dyDescent="0.15">
      <c r="B57" s="145"/>
      <c r="C57" s="146" t="s">
        <v>361</v>
      </c>
      <c r="D57" s="150" t="s">
        <v>45</v>
      </c>
      <c r="E57" s="150"/>
      <c r="F57" s="347">
        <v>0</v>
      </c>
      <c r="G57" s="347">
        <v>0</v>
      </c>
      <c r="H57" s="347">
        <v>0</v>
      </c>
      <c r="I57" s="347">
        <v>0</v>
      </c>
      <c r="J57" s="347">
        <v>0</v>
      </c>
      <c r="K57" s="347">
        <v>0</v>
      </c>
      <c r="L57" s="347">
        <v>0</v>
      </c>
      <c r="M57" s="347">
        <v>0</v>
      </c>
      <c r="N57" s="347">
        <v>0</v>
      </c>
      <c r="O57" s="347">
        <v>0</v>
      </c>
      <c r="P57" s="347">
        <v>0</v>
      </c>
      <c r="Q57" s="347">
        <v>0</v>
      </c>
      <c r="R57" s="347">
        <v>0</v>
      </c>
      <c r="S57" s="347">
        <v>0</v>
      </c>
      <c r="T57" s="347">
        <v>0</v>
      </c>
      <c r="U57" s="347">
        <v>0</v>
      </c>
      <c r="V57" s="347">
        <v>0</v>
      </c>
      <c r="W57" s="347">
        <v>0</v>
      </c>
      <c r="X57" s="347">
        <v>0</v>
      </c>
      <c r="Y57" s="347">
        <v>0</v>
      </c>
      <c r="Z57" s="347">
        <v>0</v>
      </c>
      <c r="AA57" s="347">
        <v>0</v>
      </c>
      <c r="AB57" s="347">
        <v>0</v>
      </c>
      <c r="AC57" s="347">
        <v>0</v>
      </c>
      <c r="AD57" s="347">
        <v>0</v>
      </c>
      <c r="AE57" s="347">
        <v>0</v>
      </c>
      <c r="AF57" s="347">
        <v>0</v>
      </c>
      <c r="AG57" s="347">
        <v>0</v>
      </c>
      <c r="AH57" s="347">
        <v>0</v>
      </c>
      <c r="AI57" s="347">
        <v>0</v>
      </c>
      <c r="AJ57" s="347">
        <v>0</v>
      </c>
      <c r="AK57" s="347">
        <v>0</v>
      </c>
      <c r="AL57" s="347">
        <v>0</v>
      </c>
      <c r="AM57" s="347">
        <v>0</v>
      </c>
      <c r="AN57" s="347">
        <v>0</v>
      </c>
      <c r="AO57" s="347">
        <v>0</v>
      </c>
      <c r="AP57" s="347">
        <v>0</v>
      </c>
      <c r="AQ57" s="347">
        <v>0</v>
      </c>
      <c r="AR57" s="347">
        <v>0</v>
      </c>
      <c r="AS57" s="347">
        <v>0</v>
      </c>
      <c r="AT57" s="347">
        <v>0</v>
      </c>
      <c r="AU57" s="347">
        <v>0</v>
      </c>
      <c r="AV57" s="347">
        <v>0</v>
      </c>
      <c r="AW57" s="347">
        <v>0</v>
      </c>
      <c r="AX57" s="347">
        <v>0</v>
      </c>
      <c r="AY57" s="347">
        <v>0</v>
      </c>
      <c r="AZ57" s="347">
        <v>0</v>
      </c>
      <c r="BA57" s="347">
        <v>0</v>
      </c>
      <c r="BB57" s="347">
        <v>0</v>
      </c>
      <c r="BC57" s="347">
        <v>0</v>
      </c>
      <c r="BD57" s="347">
        <v>0</v>
      </c>
      <c r="BE57" s="347">
        <v>0</v>
      </c>
      <c r="BF57" s="347">
        <v>0</v>
      </c>
      <c r="BG57" s="347">
        <v>0</v>
      </c>
      <c r="BH57" s="347">
        <v>0</v>
      </c>
      <c r="BI57" s="347">
        <v>0</v>
      </c>
      <c r="BJ57" s="347">
        <v>0</v>
      </c>
      <c r="BK57" s="347">
        <v>0</v>
      </c>
      <c r="BL57" s="347">
        <v>0</v>
      </c>
      <c r="BM57" s="347">
        <v>0</v>
      </c>
      <c r="BN57" s="347">
        <v>0</v>
      </c>
      <c r="BO57" s="347">
        <v>0</v>
      </c>
      <c r="BP57" s="347">
        <v>0</v>
      </c>
      <c r="BQ57" s="347">
        <v>0</v>
      </c>
      <c r="BR57" s="347">
        <v>0</v>
      </c>
      <c r="BS57" s="347">
        <v>0</v>
      </c>
      <c r="BT57" s="347">
        <v>0</v>
      </c>
      <c r="BU57" s="347">
        <v>0</v>
      </c>
      <c r="BV57" s="347">
        <v>0</v>
      </c>
      <c r="BW57" s="347">
        <v>0</v>
      </c>
      <c r="BX57" s="347">
        <v>0</v>
      </c>
      <c r="BY57" s="347">
        <v>0</v>
      </c>
      <c r="BZ57" s="347">
        <v>0</v>
      </c>
      <c r="CA57" s="347">
        <v>0</v>
      </c>
      <c r="CB57" s="347">
        <v>0</v>
      </c>
      <c r="CC57" s="347">
        <v>0</v>
      </c>
      <c r="CD57" s="347">
        <v>0</v>
      </c>
      <c r="CE57" s="347">
        <v>0</v>
      </c>
      <c r="CF57" s="347">
        <v>0</v>
      </c>
      <c r="CG57" s="347">
        <v>0</v>
      </c>
      <c r="CH57" s="151"/>
      <c r="CI57" s="145"/>
      <c r="CJ57" s="146" t="str">
        <f t="shared" si="450"/>
        <v>Bra(i)nsynox Sales</v>
      </c>
      <c r="CK57" s="318">
        <v>100000</v>
      </c>
      <c r="CL57" s="152"/>
      <c r="CM57" s="153">
        <f t="shared" si="451"/>
        <v>0</v>
      </c>
      <c r="CN57" s="153">
        <f t="shared" si="451"/>
        <v>0</v>
      </c>
      <c r="CO57" s="153">
        <f t="shared" si="451"/>
        <v>0</v>
      </c>
      <c r="CP57" s="153">
        <f t="shared" si="451"/>
        <v>0</v>
      </c>
      <c r="CQ57" s="153">
        <f t="shared" si="451"/>
        <v>0</v>
      </c>
      <c r="CR57" s="153">
        <f t="shared" si="451"/>
        <v>0</v>
      </c>
      <c r="CS57" s="153">
        <f t="shared" si="451"/>
        <v>0</v>
      </c>
      <c r="CT57" s="153">
        <f t="shared" si="451"/>
        <v>0</v>
      </c>
      <c r="CU57" s="153">
        <f t="shared" si="451"/>
        <v>0</v>
      </c>
      <c r="CV57" s="153">
        <f t="shared" si="451"/>
        <v>0</v>
      </c>
      <c r="CW57" s="153">
        <f t="shared" si="452"/>
        <v>0</v>
      </c>
      <c r="CX57" s="153">
        <f t="shared" si="452"/>
        <v>0</v>
      </c>
      <c r="CY57" s="153">
        <f t="shared" si="452"/>
        <v>0</v>
      </c>
      <c r="CZ57" s="153">
        <f t="shared" si="452"/>
        <v>0</v>
      </c>
      <c r="DA57" s="153">
        <f t="shared" si="452"/>
        <v>0</v>
      </c>
      <c r="DB57" s="153">
        <f t="shared" si="452"/>
        <v>0</v>
      </c>
      <c r="DC57" s="153">
        <f t="shared" si="452"/>
        <v>0</v>
      </c>
      <c r="DD57" s="153">
        <f t="shared" si="452"/>
        <v>0</v>
      </c>
      <c r="DE57" s="153">
        <f t="shared" si="452"/>
        <v>0</v>
      </c>
      <c r="DF57" s="153">
        <f t="shared" si="452"/>
        <v>0</v>
      </c>
      <c r="DG57" s="153">
        <f t="shared" si="453"/>
        <v>0</v>
      </c>
      <c r="DH57" s="153">
        <f t="shared" si="453"/>
        <v>0</v>
      </c>
      <c r="DI57" s="153">
        <f t="shared" si="453"/>
        <v>0</v>
      </c>
      <c r="DJ57" s="153">
        <f t="shared" si="453"/>
        <v>0</v>
      </c>
      <c r="DK57" s="153">
        <f t="shared" si="453"/>
        <v>0</v>
      </c>
      <c r="DL57" s="153">
        <f t="shared" si="453"/>
        <v>0</v>
      </c>
      <c r="DM57" s="153">
        <f t="shared" si="453"/>
        <v>0</v>
      </c>
      <c r="DN57" s="153">
        <f t="shared" si="453"/>
        <v>0</v>
      </c>
      <c r="DO57" s="153">
        <f t="shared" si="453"/>
        <v>0</v>
      </c>
      <c r="DP57" s="153">
        <f t="shared" si="453"/>
        <v>0</v>
      </c>
      <c r="DQ57" s="153">
        <f t="shared" si="454"/>
        <v>0</v>
      </c>
      <c r="DR57" s="153">
        <f t="shared" si="454"/>
        <v>0</v>
      </c>
      <c r="DS57" s="153">
        <f t="shared" si="454"/>
        <v>0</v>
      </c>
      <c r="DT57" s="153">
        <f t="shared" si="454"/>
        <v>0</v>
      </c>
      <c r="DU57" s="153">
        <f t="shared" si="454"/>
        <v>0</v>
      </c>
      <c r="DV57" s="153">
        <f t="shared" si="454"/>
        <v>0</v>
      </c>
      <c r="DW57" s="153">
        <f t="shared" si="454"/>
        <v>0</v>
      </c>
      <c r="DX57" s="153">
        <f t="shared" si="454"/>
        <v>0</v>
      </c>
      <c r="DY57" s="153">
        <f t="shared" si="454"/>
        <v>0</v>
      </c>
      <c r="DZ57" s="153">
        <f t="shared" si="454"/>
        <v>0</v>
      </c>
      <c r="EA57" s="153">
        <f t="shared" si="455"/>
        <v>0</v>
      </c>
      <c r="EB57" s="153">
        <f t="shared" si="456"/>
        <v>0</v>
      </c>
      <c r="EC57" s="153">
        <f t="shared" si="457"/>
        <v>0</v>
      </c>
      <c r="ED57" s="153">
        <f t="shared" si="458"/>
        <v>0</v>
      </c>
      <c r="EE57" s="153">
        <f t="shared" si="459"/>
        <v>0</v>
      </c>
      <c r="EF57" s="153">
        <f t="shared" si="460"/>
        <v>0</v>
      </c>
      <c r="EG57" s="153">
        <f t="shared" si="461"/>
        <v>0</v>
      </c>
      <c r="EH57" s="153">
        <f t="shared" si="462"/>
        <v>0</v>
      </c>
      <c r="EI57" s="153">
        <f t="shared" si="463"/>
        <v>0</v>
      </c>
      <c r="EJ57" s="153">
        <f t="shared" si="464"/>
        <v>0</v>
      </c>
      <c r="EK57" s="153">
        <f t="shared" si="465"/>
        <v>0</v>
      </c>
      <c r="EL57" s="153">
        <f t="shared" si="466"/>
        <v>0</v>
      </c>
      <c r="EM57" s="153">
        <f t="shared" si="467"/>
        <v>0</v>
      </c>
      <c r="EN57" s="153">
        <f t="shared" si="468"/>
        <v>0</v>
      </c>
      <c r="EO57" s="153">
        <f t="shared" si="469"/>
        <v>0</v>
      </c>
      <c r="EP57" s="153">
        <f t="shared" si="470"/>
        <v>0</v>
      </c>
      <c r="EQ57" s="153">
        <f t="shared" si="471"/>
        <v>0</v>
      </c>
      <c r="ER57" s="153">
        <f t="shared" si="472"/>
        <v>0</v>
      </c>
      <c r="ES57" s="153">
        <f t="shared" si="473"/>
        <v>0</v>
      </c>
      <c r="ET57" s="153">
        <f t="shared" si="474"/>
        <v>0</v>
      </c>
      <c r="EU57" s="153">
        <f t="shared" si="475"/>
        <v>0</v>
      </c>
      <c r="EV57" s="153">
        <f t="shared" si="476"/>
        <v>0</v>
      </c>
      <c r="EW57" s="153">
        <f t="shared" si="477"/>
        <v>0</v>
      </c>
      <c r="EX57" s="153">
        <f t="shared" si="478"/>
        <v>0</v>
      </c>
      <c r="EY57" s="153">
        <f t="shared" si="479"/>
        <v>0</v>
      </c>
      <c r="EZ57" s="153">
        <f t="shared" si="480"/>
        <v>0</v>
      </c>
      <c r="FA57" s="153">
        <f t="shared" si="481"/>
        <v>0</v>
      </c>
      <c r="FB57" s="153">
        <f t="shared" si="482"/>
        <v>0</v>
      </c>
      <c r="FC57" s="153">
        <f t="shared" si="483"/>
        <v>0</v>
      </c>
      <c r="FD57" s="153">
        <f t="shared" si="484"/>
        <v>0</v>
      </c>
      <c r="FE57" s="153">
        <f t="shared" si="485"/>
        <v>0</v>
      </c>
      <c r="FF57" s="153">
        <f t="shared" si="486"/>
        <v>0</v>
      </c>
      <c r="FG57" s="153">
        <f t="shared" si="487"/>
        <v>0</v>
      </c>
      <c r="FH57" s="153">
        <f t="shared" si="488"/>
        <v>0</v>
      </c>
      <c r="FI57" s="153">
        <f t="shared" si="489"/>
        <v>0</v>
      </c>
      <c r="FJ57" s="153">
        <f t="shared" si="490"/>
        <v>0</v>
      </c>
      <c r="FK57" s="153">
        <f t="shared" si="491"/>
        <v>0</v>
      </c>
      <c r="FL57" s="153">
        <f t="shared" si="492"/>
        <v>0</v>
      </c>
      <c r="FM57" s="153">
        <f t="shared" si="493"/>
        <v>0</v>
      </c>
      <c r="FN57" s="153">
        <f t="shared" si="494"/>
        <v>0</v>
      </c>
      <c r="FO57" s="254"/>
      <c r="FP57" s="254"/>
      <c r="FQ57" s="254"/>
      <c r="FR57" s="254"/>
    </row>
    <row r="58" spans="1:174" s="3" customFormat="1" x14ac:dyDescent="0.15">
      <c r="B58" s="145"/>
      <c r="C58" s="154" t="s">
        <v>37</v>
      </c>
      <c r="D58" s="154"/>
      <c r="E58" s="154"/>
      <c r="F58" s="155">
        <f t="shared" ref="F58:U58" si="496">SUM(F54:F57)</f>
        <v>0</v>
      </c>
      <c r="G58" s="155">
        <f t="shared" si="496"/>
        <v>0</v>
      </c>
      <c r="H58" s="155">
        <f t="shared" si="496"/>
        <v>0</v>
      </c>
      <c r="I58" s="155">
        <f t="shared" si="496"/>
        <v>1</v>
      </c>
      <c r="J58" s="155">
        <f t="shared" si="496"/>
        <v>1</v>
      </c>
      <c r="K58" s="155">
        <f t="shared" si="496"/>
        <v>1</v>
      </c>
      <c r="L58" s="155">
        <f t="shared" si="496"/>
        <v>1</v>
      </c>
      <c r="M58" s="155">
        <f t="shared" si="496"/>
        <v>1</v>
      </c>
      <c r="N58" s="155">
        <f t="shared" si="496"/>
        <v>1</v>
      </c>
      <c r="O58" s="155">
        <f t="shared" si="496"/>
        <v>1</v>
      </c>
      <c r="P58" s="155">
        <f t="shared" si="496"/>
        <v>1</v>
      </c>
      <c r="Q58" s="155">
        <f t="shared" si="496"/>
        <v>1</v>
      </c>
      <c r="R58" s="155">
        <f t="shared" si="496"/>
        <v>1</v>
      </c>
      <c r="S58" s="155">
        <f t="shared" si="496"/>
        <v>1</v>
      </c>
      <c r="T58" s="155">
        <f t="shared" si="496"/>
        <v>1</v>
      </c>
      <c r="U58" s="155">
        <f t="shared" si="496"/>
        <v>1</v>
      </c>
      <c r="V58" s="155">
        <f t="shared" ref="V58:Y58" si="497">SUM(V54:V57)</f>
        <v>1</v>
      </c>
      <c r="W58" s="155">
        <f t="shared" si="497"/>
        <v>1</v>
      </c>
      <c r="X58" s="155">
        <f t="shared" si="497"/>
        <v>1</v>
      </c>
      <c r="Y58" s="155">
        <f t="shared" si="497"/>
        <v>1</v>
      </c>
      <c r="Z58" s="155">
        <f t="shared" ref="Z58:AE58" si="498">SUM(Z54:Z57)</f>
        <v>1</v>
      </c>
      <c r="AA58" s="155">
        <f t="shared" si="498"/>
        <v>1</v>
      </c>
      <c r="AB58" s="155">
        <f t="shared" si="498"/>
        <v>1</v>
      </c>
      <c r="AC58" s="155">
        <f t="shared" si="498"/>
        <v>1</v>
      </c>
      <c r="AD58" s="155">
        <f t="shared" si="498"/>
        <v>1</v>
      </c>
      <c r="AE58" s="155">
        <f t="shared" si="498"/>
        <v>1</v>
      </c>
      <c r="AF58" s="155">
        <f t="shared" ref="AF58:AO58" si="499">SUM(AF54:AF57)</f>
        <v>1</v>
      </c>
      <c r="AG58" s="155">
        <f t="shared" si="499"/>
        <v>1</v>
      </c>
      <c r="AH58" s="155">
        <f t="shared" si="499"/>
        <v>1</v>
      </c>
      <c r="AI58" s="155">
        <f t="shared" si="499"/>
        <v>1</v>
      </c>
      <c r="AJ58" s="155">
        <f t="shared" si="499"/>
        <v>1</v>
      </c>
      <c r="AK58" s="155">
        <f t="shared" si="499"/>
        <v>1</v>
      </c>
      <c r="AL58" s="155">
        <f t="shared" si="499"/>
        <v>1</v>
      </c>
      <c r="AM58" s="155">
        <f t="shared" si="499"/>
        <v>1</v>
      </c>
      <c r="AN58" s="155">
        <f t="shared" si="499"/>
        <v>1</v>
      </c>
      <c r="AO58" s="155">
        <f t="shared" si="499"/>
        <v>1</v>
      </c>
      <c r="AP58" s="155">
        <f t="shared" ref="AP58:AS58" si="500">SUM(AP54:AP57)</f>
        <v>1</v>
      </c>
      <c r="AQ58" s="155">
        <f t="shared" si="500"/>
        <v>1</v>
      </c>
      <c r="AR58" s="155">
        <f t="shared" si="500"/>
        <v>1</v>
      </c>
      <c r="AS58" s="155">
        <f t="shared" si="500"/>
        <v>1</v>
      </c>
      <c r="AT58" s="155">
        <f t="shared" ref="AT58:BI58" si="501">SUM(AT54:AT57)</f>
        <v>1</v>
      </c>
      <c r="AU58" s="155">
        <f t="shared" si="501"/>
        <v>1</v>
      </c>
      <c r="AV58" s="155">
        <f t="shared" si="501"/>
        <v>1</v>
      </c>
      <c r="AW58" s="155">
        <f t="shared" si="501"/>
        <v>1</v>
      </c>
      <c r="AX58" s="155">
        <f t="shared" si="501"/>
        <v>1</v>
      </c>
      <c r="AY58" s="155">
        <f t="shared" si="501"/>
        <v>1</v>
      </c>
      <c r="AZ58" s="155">
        <f t="shared" si="501"/>
        <v>1</v>
      </c>
      <c r="BA58" s="155">
        <f t="shared" si="501"/>
        <v>1</v>
      </c>
      <c r="BB58" s="155">
        <f t="shared" si="501"/>
        <v>1</v>
      </c>
      <c r="BC58" s="155">
        <f t="shared" si="501"/>
        <v>1</v>
      </c>
      <c r="BD58" s="155">
        <f t="shared" si="501"/>
        <v>1</v>
      </c>
      <c r="BE58" s="155">
        <f t="shared" si="501"/>
        <v>1</v>
      </c>
      <c r="BF58" s="155">
        <f t="shared" si="501"/>
        <v>1</v>
      </c>
      <c r="BG58" s="155">
        <f t="shared" si="501"/>
        <v>1</v>
      </c>
      <c r="BH58" s="155">
        <f t="shared" si="501"/>
        <v>1</v>
      </c>
      <c r="BI58" s="155">
        <f t="shared" si="501"/>
        <v>1</v>
      </c>
      <c r="BJ58" s="155">
        <f t="shared" ref="BJ58:CG58" si="502">SUM(BJ54:BJ57)</f>
        <v>1</v>
      </c>
      <c r="BK58" s="155">
        <f t="shared" si="502"/>
        <v>1</v>
      </c>
      <c r="BL58" s="155">
        <f t="shared" si="502"/>
        <v>1</v>
      </c>
      <c r="BM58" s="155">
        <f t="shared" si="502"/>
        <v>1</v>
      </c>
      <c r="BN58" s="155">
        <f t="shared" si="502"/>
        <v>1</v>
      </c>
      <c r="BO58" s="155">
        <f t="shared" si="502"/>
        <v>1</v>
      </c>
      <c r="BP58" s="155">
        <f t="shared" si="502"/>
        <v>1</v>
      </c>
      <c r="BQ58" s="155">
        <f t="shared" si="502"/>
        <v>1</v>
      </c>
      <c r="BR58" s="155">
        <f t="shared" si="502"/>
        <v>1</v>
      </c>
      <c r="BS58" s="155">
        <f t="shared" si="502"/>
        <v>1</v>
      </c>
      <c r="BT58" s="155">
        <f t="shared" si="502"/>
        <v>1</v>
      </c>
      <c r="BU58" s="155">
        <f t="shared" si="502"/>
        <v>1</v>
      </c>
      <c r="BV58" s="155">
        <f t="shared" si="502"/>
        <v>1</v>
      </c>
      <c r="BW58" s="155">
        <f t="shared" si="502"/>
        <v>1</v>
      </c>
      <c r="BX58" s="155">
        <f t="shared" si="502"/>
        <v>1</v>
      </c>
      <c r="BY58" s="155">
        <f t="shared" si="502"/>
        <v>1</v>
      </c>
      <c r="BZ58" s="155">
        <f t="shared" si="502"/>
        <v>1</v>
      </c>
      <c r="CA58" s="155">
        <f t="shared" si="502"/>
        <v>1</v>
      </c>
      <c r="CB58" s="155">
        <f t="shared" si="502"/>
        <v>1</v>
      </c>
      <c r="CC58" s="155">
        <f t="shared" si="502"/>
        <v>1</v>
      </c>
      <c r="CD58" s="155">
        <f t="shared" si="502"/>
        <v>1</v>
      </c>
      <c r="CE58" s="155">
        <f t="shared" si="502"/>
        <v>1</v>
      </c>
      <c r="CF58" s="155">
        <f t="shared" si="502"/>
        <v>1</v>
      </c>
      <c r="CG58" s="155">
        <f t="shared" si="502"/>
        <v>1</v>
      </c>
      <c r="CH58" s="145"/>
      <c r="CI58" s="145"/>
      <c r="CJ58" s="154" t="s">
        <v>37</v>
      </c>
      <c r="CK58" s="319"/>
      <c r="CL58" s="156" t="s">
        <v>155</v>
      </c>
      <c r="CM58" s="157">
        <f>SUM(CM54:CM57)</f>
        <v>0</v>
      </c>
      <c r="CN58" s="157">
        <f t="shared" ref="CN58:DB58" si="503">SUM(CN54:CN57)</f>
        <v>0</v>
      </c>
      <c r="CO58" s="157">
        <f t="shared" si="503"/>
        <v>0</v>
      </c>
      <c r="CP58" s="157">
        <f t="shared" si="503"/>
        <v>50032.125000000007</v>
      </c>
      <c r="CQ58" s="157">
        <f t="shared" si="503"/>
        <v>50300.250000000007</v>
      </c>
      <c r="CR58" s="157">
        <f t="shared" si="503"/>
        <v>50568.375000000015</v>
      </c>
      <c r="CS58" s="157">
        <f t="shared" si="503"/>
        <v>50836.500000000015</v>
      </c>
      <c r="CT58" s="157">
        <f t="shared" si="503"/>
        <v>51104.625000000015</v>
      </c>
      <c r="CU58" s="157">
        <f t="shared" si="503"/>
        <v>51372.750000000015</v>
      </c>
      <c r="CV58" s="157">
        <f t="shared" si="503"/>
        <v>51640.875000000022</v>
      </c>
      <c r="CW58" s="157">
        <f t="shared" si="503"/>
        <v>51909.000000000022</v>
      </c>
      <c r="CX58" s="157">
        <f t="shared" si="503"/>
        <v>52177.125000000022</v>
      </c>
      <c r="CY58" s="157">
        <f t="shared" si="503"/>
        <v>52445.250000000029</v>
      </c>
      <c r="CZ58" s="157">
        <f t="shared" si="503"/>
        <v>52713.375000000029</v>
      </c>
      <c r="DA58" s="157">
        <f t="shared" si="503"/>
        <v>52981.500000000029</v>
      </c>
      <c r="DB58" s="157">
        <f t="shared" si="503"/>
        <v>53249.625000000036</v>
      </c>
      <c r="DC58" s="157">
        <f t="shared" ref="DC58" si="504">SUM(DC54:DC57)</f>
        <v>53517.750000000036</v>
      </c>
      <c r="DD58" s="157">
        <f t="shared" ref="DD58:DF58" si="505">SUM(DD54:DD57)</f>
        <v>53785.875000000036</v>
      </c>
      <c r="DE58" s="157">
        <f t="shared" si="505"/>
        <v>54054.000000000044</v>
      </c>
      <c r="DF58" s="157">
        <f t="shared" si="505"/>
        <v>54322.125000000044</v>
      </c>
      <c r="DG58" s="157">
        <f>SUM(DG54:DG57)</f>
        <v>54590.250000000044</v>
      </c>
      <c r="DH58" s="157">
        <f t="shared" ref="DH58:DZ58" si="506">SUM(DH54:DH57)</f>
        <v>54858.375000000044</v>
      </c>
      <c r="DI58" s="157">
        <f t="shared" si="506"/>
        <v>55126.500000000051</v>
      </c>
      <c r="DJ58" s="157">
        <f t="shared" si="506"/>
        <v>55394.625000000051</v>
      </c>
      <c r="DK58" s="157">
        <f t="shared" si="506"/>
        <v>55662.750000000051</v>
      </c>
      <c r="DL58" s="157">
        <f t="shared" si="506"/>
        <v>55930.875000000058</v>
      </c>
      <c r="DM58" s="157">
        <f t="shared" si="506"/>
        <v>56199.000000000058</v>
      </c>
      <c r="DN58" s="157">
        <f t="shared" si="506"/>
        <v>56467.125000000058</v>
      </c>
      <c r="DO58" s="157">
        <f t="shared" si="506"/>
        <v>56735.250000000065</v>
      </c>
      <c r="DP58" s="157">
        <f t="shared" si="506"/>
        <v>57003.375000000065</v>
      </c>
      <c r="DQ58" s="157">
        <f t="shared" si="506"/>
        <v>57271.500000000065</v>
      </c>
      <c r="DR58" s="157">
        <f t="shared" si="506"/>
        <v>57539.625000000065</v>
      </c>
      <c r="DS58" s="157">
        <f t="shared" si="506"/>
        <v>57807.750000000073</v>
      </c>
      <c r="DT58" s="157">
        <f t="shared" si="506"/>
        <v>58075.875000000073</v>
      </c>
      <c r="DU58" s="157">
        <f t="shared" si="506"/>
        <v>58344.000000000073</v>
      </c>
      <c r="DV58" s="157">
        <f t="shared" si="506"/>
        <v>58612.12500000008</v>
      </c>
      <c r="DW58" s="157">
        <f t="shared" si="506"/>
        <v>58880.25000000008</v>
      </c>
      <c r="DX58" s="157">
        <f t="shared" si="506"/>
        <v>59148.37500000008</v>
      </c>
      <c r="DY58" s="157">
        <f t="shared" si="506"/>
        <v>59416.500000000087</v>
      </c>
      <c r="DZ58" s="157">
        <f t="shared" si="506"/>
        <v>59684.625000000087</v>
      </c>
      <c r="EA58" s="157">
        <f t="shared" ref="EA58:ET58" si="507">SUM(EA54:EA57)</f>
        <v>59952.750000000087</v>
      </c>
      <c r="EB58" s="157">
        <f t="shared" si="507"/>
        <v>60220.875000000095</v>
      </c>
      <c r="EC58" s="157">
        <f t="shared" si="507"/>
        <v>60489.000000000095</v>
      </c>
      <c r="ED58" s="157">
        <f t="shared" si="507"/>
        <v>60757.125000000095</v>
      </c>
      <c r="EE58" s="157">
        <f t="shared" si="507"/>
        <v>61025.250000000095</v>
      </c>
      <c r="EF58" s="157">
        <f t="shared" si="507"/>
        <v>61293.375000000102</v>
      </c>
      <c r="EG58" s="157">
        <f t="shared" si="507"/>
        <v>61561.500000000102</v>
      </c>
      <c r="EH58" s="157">
        <f t="shared" si="507"/>
        <v>61829.625000000102</v>
      </c>
      <c r="EI58" s="157">
        <f t="shared" si="507"/>
        <v>62097.750000000109</v>
      </c>
      <c r="EJ58" s="157">
        <f t="shared" si="507"/>
        <v>62365.875000000109</v>
      </c>
      <c r="EK58" s="157">
        <f t="shared" si="507"/>
        <v>62634.000000000109</v>
      </c>
      <c r="EL58" s="157">
        <f t="shared" si="507"/>
        <v>62902.125000000116</v>
      </c>
      <c r="EM58" s="157">
        <f t="shared" si="507"/>
        <v>63170.250000000116</v>
      </c>
      <c r="EN58" s="157">
        <f t="shared" si="507"/>
        <v>63438.375000000116</v>
      </c>
      <c r="EO58" s="157">
        <f t="shared" si="507"/>
        <v>63706.500000000124</v>
      </c>
      <c r="EP58" s="157">
        <f t="shared" si="507"/>
        <v>63974.625000000124</v>
      </c>
      <c r="EQ58" s="157">
        <f t="shared" si="507"/>
        <v>64242.750000000124</v>
      </c>
      <c r="ER58" s="157">
        <f t="shared" si="507"/>
        <v>64510.875000000124</v>
      </c>
      <c r="ES58" s="157">
        <f t="shared" si="507"/>
        <v>64779.000000000131</v>
      </c>
      <c r="ET58" s="157">
        <f t="shared" si="507"/>
        <v>65047.125000000131</v>
      </c>
      <c r="EU58" s="157">
        <f>SUM(EU54:EU57)</f>
        <v>65315.250000000131</v>
      </c>
      <c r="EV58" s="157">
        <f t="shared" ref="EV58:FN58" si="508">SUM(EV54:EV57)</f>
        <v>65583.375000000131</v>
      </c>
      <c r="EW58" s="157">
        <f t="shared" si="508"/>
        <v>65851.500000000131</v>
      </c>
      <c r="EX58" s="157">
        <f t="shared" si="508"/>
        <v>66119.625000000146</v>
      </c>
      <c r="EY58" s="157">
        <f t="shared" si="508"/>
        <v>66387.750000000146</v>
      </c>
      <c r="EZ58" s="157">
        <f t="shared" si="508"/>
        <v>66655.875000000146</v>
      </c>
      <c r="FA58" s="157">
        <f t="shared" si="508"/>
        <v>66924.000000000146</v>
      </c>
      <c r="FB58" s="157">
        <f t="shared" si="508"/>
        <v>67192.125000000146</v>
      </c>
      <c r="FC58" s="157">
        <f t="shared" si="508"/>
        <v>67460.250000000146</v>
      </c>
      <c r="FD58" s="157">
        <f t="shared" si="508"/>
        <v>67728.37500000016</v>
      </c>
      <c r="FE58" s="157">
        <f t="shared" si="508"/>
        <v>67996.50000000016</v>
      </c>
      <c r="FF58" s="157">
        <f t="shared" si="508"/>
        <v>68264.62500000016</v>
      </c>
      <c r="FG58" s="157">
        <f t="shared" si="508"/>
        <v>68532.75000000016</v>
      </c>
      <c r="FH58" s="157">
        <f t="shared" si="508"/>
        <v>68800.87500000016</v>
      </c>
      <c r="FI58" s="157">
        <f t="shared" si="508"/>
        <v>69069.00000000016</v>
      </c>
      <c r="FJ58" s="157">
        <f t="shared" si="508"/>
        <v>69337.12500000016</v>
      </c>
      <c r="FK58" s="157">
        <f t="shared" si="508"/>
        <v>69605.250000000175</v>
      </c>
      <c r="FL58" s="157">
        <f t="shared" si="508"/>
        <v>69873.375000000175</v>
      </c>
      <c r="FM58" s="157">
        <f t="shared" si="508"/>
        <v>70141.500000000175</v>
      </c>
      <c r="FN58" s="157">
        <f t="shared" si="508"/>
        <v>70409.625000000175</v>
      </c>
      <c r="FO58" s="77"/>
      <c r="FP58" s="77"/>
      <c r="FQ58" s="77"/>
      <c r="FR58" s="77"/>
    </row>
    <row r="59" spans="1:174" x14ac:dyDescent="0.15">
      <c r="S59" s="14"/>
      <c r="T59" s="14"/>
      <c r="U59" s="14"/>
      <c r="V59" s="14"/>
      <c r="W59" s="14"/>
      <c r="X59" s="14"/>
      <c r="Y59" s="14"/>
      <c r="AM59" s="14"/>
      <c r="AN59" s="14"/>
      <c r="AO59" s="14"/>
      <c r="AP59" s="14"/>
      <c r="AQ59" s="14"/>
      <c r="AR59" s="14"/>
      <c r="AS59" s="14"/>
      <c r="BG59" s="14"/>
      <c r="BH59" s="14"/>
      <c r="BI59" s="14"/>
      <c r="BJ59" s="14"/>
      <c r="BK59" s="14"/>
      <c r="BL59" s="14"/>
      <c r="BM59" s="14"/>
      <c r="CA59" s="14"/>
      <c r="CB59" s="14"/>
      <c r="CC59" s="14"/>
      <c r="CD59" s="14"/>
      <c r="CE59" s="14"/>
      <c r="CF59" s="14"/>
      <c r="CG59" s="14"/>
      <c r="CI59" s="3"/>
      <c r="CJ59" s="6"/>
      <c r="CK59" s="312"/>
    </row>
    <row r="60" spans="1:174" x14ac:dyDescent="0.15">
      <c r="A60" s="446" t="s">
        <v>412</v>
      </c>
      <c r="B60" s="446"/>
      <c r="C60" s="446"/>
      <c r="D60" s="159"/>
      <c r="E60" s="159"/>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1"/>
      <c r="CI60" s="158" t="s">
        <v>38</v>
      </c>
      <c r="CJ60" s="159"/>
      <c r="CK60" s="304"/>
      <c r="CL60" s="162"/>
      <c r="CM60" s="162"/>
      <c r="CN60" s="162"/>
      <c r="CO60" s="162"/>
      <c r="CP60" s="162"/>
      <c r="CQ60" s="162"/>
      <c r="CR60" s="162"/>
      <c r="CS60" s="162"/>
      <c r="CT60" s="162"/>
      <c r="CU60" s="162"/>
      <c r="CV60" s="162"/>
      <c r="CW60" s="162"/>
      <c r="CX60" s="162"/>
      <c r="CY60" s="162"/>
      <c r="CZ60" s="162"/>
      <c r="DA60" s="162"/>
      <c r="DB60" s="162"/>
      <c r="DC60" s="162"/>
      <c r="DD60" s="162"/>
      <c r="DE60" s="162"/>
      <c r="DF60" s="162"/>
      <c r="DG60" s="162"/>
      <c r="DH60" s="162"/>
      <c r="DI60" s="162"/>
      <c r="DJ60" s="162"/>
      <c r="DK60" s="162"/>
      <c r="DL60" s="162"/>
      <c r="DM60" s="162"/>
      <c r="DN60" s="162"/>
      <c r="DO60" s="162"/>
      <c r="DP60" s="162"/>
      <c r="DQ60" s="162"/>
      <c r="DR60" s="162"/>
      <c r="DS60" s="162"/>
      <c r="DT60" s="162"/>
      <c r="DU60" s="162"/>
      <c r="DV60" s="162"/>
      <c r="DW60" s="162"/>
      <c r="DX60" s="162"/>
      <c r="DY60" s="162"/>
      <c r="DZ60" s="162"/>
      <c r="EA60" s="162"/>
      <c r="EB60" s="162"/>
      <c r="EC60" s="162"/>
      <c r="ED60" s="162"/>
      <c r="EE60" s="162"/>
      <c r="EF60" s="162"/>
      <c r="EG60" s="162"/>
      <c r="EH60" s="162"/>
      <c r="EI60" s="162"/>
      <c r="EJ60" s="162"/>
      <c r="EK60" s="162"/>
      <c r="EL60" s="162"/>
      <c r="EM60" s="162"/>
      <c r="EN60" s="162"/>
      <c r="EO60" s="162"/>
      <c r="EP60" s="162"/>
      <c r="EQ60" s="162"/>
      <c r="ER60" s="162"/>
      <c r="ES60" s="162"/>
      <c r="ET60" s="162"/>
      <c r="EU60" s="162"/>
      <c r="EV60" s="162"/>
      <c r="EW60" s="162"/>
      <c r="EX60" s="162"/>
      <c r="EY60" s="162"/>
      <c r="EZ60" s="162"/>
      <c r="FA60" s="162"/>
      <c r="FB60" s="162"/>
      <c r="FC60" s="162"/>
      <c r="FD60" s="162"/>
      <c r="FE60" s="162"/>
      <c r="FF60" s="162"/>
      <c r="FG60" s="162"/>
      <c r="FH60" s="162"/>
      <c r="FI60" s="162"/>
      <c r="FJ60" s="162"/>
      <c r="FK60" s="162"/>
      <c r="FL60" s="162"/>
      <c r="FM60" s="162"/>
      <c r="FN60" s="162"/>
    </row>
    <row r="61" spans="1:174" s="8" customFormat="1" x14ac:dyDescent="0.15">
      <c r="B61" s="158"/>
      <c r="C61" s="159" t="s">
        <v>51</v>
      </c>
      <c r="D61" s="163" t="s">
        <v>45</v>
      </c>
      <c r="E61" s="163"/>
      <c r="F61" s="344">
        <v>1</v>
      </c>
      <c r="G61" s="344">
        <v>1</v>
      </c>
      <c r="H61" s="344">
        <v>1</v>
      </c>
      <c r="I61" s="344">
        <v>1</v>
      </c>
      <c r="J61" s="344">
        <v>1</v>
      </c>
      <c r="K61" s="344">
        <v>1</v>
      </c>
      <c r="L61" s="344">
        <v>1</v>
      </c>
      <c r="M61" s="344">
        <v>1</v>
      </c>
      <c r="N61" s="344">
        <v>1</v>
      </c>
      <c r="O61" s="344">
        <v>1</v>
      </c>
      <c r="P61" s="344">
        <v>1</v>
      </c>
      <c r="Q61" s="344">
        <v>1</v>
      </c>
      <c r="R61" s="344">
        <v>1</v>
      </c>
      <c r="S61" s="344">
        <v>1</v>
      </c>
      <c r="T61" s="344">
        <v>1</v>
      </c>
      <c r="U61" s="344">
        <v>1</v>
      </c>
      <c r="V61" s="344">
        <v>1</v>
      </c>
      <c r="W61" s="344">
        <v>1</v>
      </c>
      <c r="X61" s="344">
        <v>1</v>
      </c>
      <c r="Y61" s="344">
        <v>1</v>
      </c>
      <c r="Z61" s="344">
        <v>1</v>
      </c>
      <c r="AA61" s="344">
        <v>1</v>
      </c>
      <c r="AB61" s="344">
        <v>1</v>
      </c>
      <c r="AC61" s="344">
        <v>1</v>
      </c>
      <c r="AD61" s="344">
        <v>1</v>
      </c>
      <c r="AE61" s="344">
        <v>1</v>
      </c>
      <c r="AF61" s="344">
        <v>1</v>
      </c>
      <c r="AG61" s="344">
        <v>1</v>
      </c>
      <c r="AH61" s="344">
        <v>1</v>
      </c>
      <c r="AI61" s="344">
        <v>1</v>
      </c>
      <c r="AJ61" s="344">
        <v>1</v>
      </c>
      <c r="AK61" s="344">
        <v>1</v>
      </c>
      <c r="AL61" s="344">
        <v>1</v>
      </c>
      <c r="AM61" s="344">
        <v>1</v>
      </c>
      <c r="AN61" s="344">
        <v>1</v>
      </c>
      <c r="AO61" s="344">
        <v>1</v>
      </c>
      <c r="AP61" s="344">
        <v>1</v>
      </c>
      <c r="AQ61" s="344">
        <v>1</v>
      </c>
      <c r="AR61" s="344">
        <v>1</v>
      </c>
      <c r="AS61" s="344">
        <v>1</v>
      </c>
      <c r="AT61" s="344">
        <v>1</v>
      </c>
      <c r="AU61" s="344">
        <v>1</v>
      </c>
      <c r="AV61" s="344">
        <v>1</v>
      </c>
      <c r="AW61" s="344">
        <v>1</v>
      </c>
      <c r="AX61" s="344">
        <v>1</v>
      </c>
      <c r="AY61" s="344">
        <v>1</v>
      </c>
      <c r="AZ61" s="344">
        <v>1</v>
      </c>
      <c r="BA61" s="344">
        <v>1</v>
      </c>
      <c r="BB61" s="344">
        <v>1</v>
      </c>
      <c r="BC61" s="344">
        <v>1</v>
      </c>
      <c r="BD61" s="344">
        <v>1</v>
      </c>
      <c r="BE61" s="344">
        <v>1</v>
      </c>
      <c r="BF61" s="344">
        <v>1</v>
      </c>
      <c r="BG61" s="344">
        <v>1</v>
      </c>
      <c r="BH61" s="344">
        <v>1</v>
      </c>
      <c r="BI61" s="344">
        <v>1</v>
      </c>
      <c r="BJ61" s="344">
        <v>1</v>
      </c>
      <c r="BK61" s="344">
        <v>1</v>
      </c>
      <c r="BL61" s="344">
        <v>1</v>
      </c>
      <c r="BM61" s="344">
        <v>1</v>
      </c>
      <c r="BN61" s="344">
        <v>1</v>
      </c>
      <c r="BO61" s="344">
        <v>1</v>
      </c>
      <c r="BP61" s="344">
        <v>1</v>
      </c>
      <c r="BQ61" s="344">
        <v>1</v>
      </c>
      <c r="BR61" s="344">
        <v>1</v>
      </c>
      <c r="BS61" s="344">
        <v>1</v>
      </c>
      <c r="BT61" s="344">
        <v>1</v>
      </c>
      <c r="BU61" s="344">
        <v>1</v>
      </c>
      <c r="BV61" s="344">
        <v>1</v>
      </c>
      <c r="BW61" s="344">
        <v>1</v>
      </c>
      <c r="BX61" s="344">
        <v>1</v>
      </c>
      <c r="BY61" s="344">
        <v>1</v>
      </c>
      <c r="BZ61" s="344">
        <v>1</v>
      </c>
      <c r="CA61" s="344">
        <v>1</v>
      </c>
      <c r="CB61" s="344">
        <v>1</v>
      </c>
      <c r="CC61" s="344">
        <v>1</v>
      </c>
      <c r="CD61" s="344">
        <v>1</v>
      </c>
      <c r="CE61" s="344">
        <v>1</v>
      </c>
      <c r="CF61" s="344">
        <v>1</v>
      </c>
      <c r="CG61" s="344">
        <v>1</v>
      </c>
      <c r="CH61" s="164"/>
      <c r="CI61" s="158"/>
      <c r="CJ61" s="159" t="str">
        <f t="shared" ref="CJ61:CJ66" si="509">C61</f>
        <v>CEO</v>
      </c>
      <c r="CK61" s="304">
        <v>150000</v>
      </c>
      <c r="CL61" s="166"/>
      <c r="CM61" s="167">
        <f t="shared" ref="CM61:CV66" si="510">F61*($CK61/4)*CM$4</f>
        <v>51637.5</v>
      </c>
      <c r="CN61" s="167">
        <f t="shared" si="510"/>
        <v>51918.75</v>
      </c>
      <c r="CO61" s="167">
        <f t="shared" si="510"/>
        <v>52200.000000000007</v>
      </c>
      <c r="CP61" s="167">
        <f t="shared" si="510"/>
        <v>52481.250000000007</v>
      </c>
      <c r="CQ61" s="167">
        <f t="shared" si="510"/>
        <v>52762.500000000007</v>
      </c>
      <c r="CR61" s="167">
        <f t="shared" si="510"/>
        <v>53043.750000000015</v>
      </c>
      <c r="CS61" s="167">
        <f t="shared" si="510"/>
        <v>53325.000000000015</v>
      </c>
      <c r="CT61" s="167">
        <f t="shared" si="510"/>
        <v>53606.250000000015</v>
      </c>
      <c r="CU61" s="167">
        <f t="shared" si="510"/>
        <v>53887.500000000022</v>
      </c>
      <c r="CV61" s="167">
        <f t="shared" si="510"/>
        <v>54168.750000000022</v>
      </c>
      <c r="CW61" s="167">
        <f t="shared" ref="CW61:DF66" si="511">P61*($CK61/4)*CW$4</f>
        <v>54450.000000000022</v>
      </c>
      <c r="CX61" s="167">
        <f t="shared" si="511"/>
        <v>54731.250000000029</v>
      </c>
      <c r="CY61" s="167">
        <f t="shared" si="511"/>
        <v>55012.500000000029</v>
      </c>
      <c r="CZ61" s="167">
        <f t="shared" si="511"/>
        <v>55293.750000000029</v>
      </c>
      <c r="DA61" s="167">
        <f t="shared" si="511"/>
        <v>55575.000000000029</v>
      </c>
      <c r="DB61" s="167">
        <f t="shared" si="511"/>
        <v>55856.250000000036</v>
      </c>
      <c r="DC61" s="167">
        <f t="shared" si="511"/>
        <v>56137.500000000036</v>
      </c>
      <c r="DD61" s="167">
        <f t="shared" si="511"/>
        <v>56418.750000000036</v>
      </c>
      <c r="DE61" s="167">
        <f t="shared" si="511"/>
        <v>56700.000000000044</v>
      </c>
      <c r="DF61" s="167">
        <f t="shared" si="511"/>
        <v>56981.250000000044</v>
      </c>
      <c r="DG61" s="167">
        <f t="shared" ref="DG61:DP66" si="512">Z61*($CK61/4)*DG$4</f>
        <v>57262.500000000044</v>
      </c>
      <c r="DH61" s="167">
        <f t="shared" si="512"/>
        <v>57543.750000000051</v>
      </c>
      <c r="DI61" s="167">
        <f t="shared" si="512"/>
        <v>57825.000000000051</v>
      </c>
      <c r="DJ61" s="167">
        <f t="shared" si="512"/>
        <v>58106.250000000051</v>
      </c>
      <c r="DK61" s="167">
        <f t="shared" si="512"/>
        <v>58387.500000000058</v>
      </c>
      <c r="DL61" s="167">
        <f t="shared" si="512"/>
        <v>58668.750000000058</v>
      </c>
      <c r="DM61" s="167">
        <f t="shared" si="512"/>
        <v>58950.000000000058</v>
      </c>
      <c r="DN61" s="167">
        <f t="shared" si="512"/>
        <v>59231.250000000065</v>
      </c>
      <c r="DO61" s="167">
        <f t="shared" si="512"/>
        <v>59512.500000000065</v>
      </c>
      <c r="DP61" s="167">
        <f t="shared" si="512"/>
        <v>59793.750000000065</v>
      </c>
      <c r="DQ61" s="167">
        <f t="shared" ref="DQ61:DZ66" si="513">AJ61*($CK61/4)*DQ$4</f>
        <v>60075.000000000073</v>
      </c>
      <c r="DR61" s="167">
        <f t="shared" si="513"/>
        <v>60356.250000000073</v>
      </c>
      <c r="DS61" s="167">
        <f t="shared" si="513"/>
        <v>60637.500000000073</v>
      </c>
      <c r="DT61" s="167">
        <f t="shared" si="513"/>
        <v>60918.75000000008</v>
      </c>
      <c r="DU61" s="167">
        <f t="shared" si="513"/>
        <v>61200.00000000008</v>
      </c>
      <c r="DV61" s="167">
        <f t="shared" si="513"/>
        <v>61481.25000000008</v>
      </c>
      <c r="DW61" s="167">
        <f t="shared" si="513"/>
        <v>61762.500000000087</v>
      </c>
      <c r="DX61" s="167">
        <f t="shared" si="513"/>
        <v>62043.750000000087</v>
      </c>
      <c r="DY61" s="167">
        <f t="shared" si="513"/>
        <v>62325.000000000087</v>
      </c>
      <c r="DZ61" s="167">
        <f t="shared" si="513"/>
        <v>62606.250000000095</v>
      </c>
      <c r="EA61" s="167">
        <f>AS61*($CK61/4)*EA$4</f>
        <v>62887.500000000095</v>
      </c>
      <c r="EB61" s="167">
        <f>AS61*($CK61/4)*EB$4</f>
        <v>63168.750000000095</v>
      </c>
      <c r="EC61" s="167">
        <f>AS61*($CK61/4)*EC$4</f>
        <v>63450.000000000095</v>
      </c>
      <c r="ED61" s="167">
        <f>AS61*($CK61/4)*ED$4</f>
        <v>63731.250000000102</v>
      </c>
      <c r="EE61" s="167">
        <f>AS61*($CK61/4)*EE$4</f>
        <v>64012.500000000102</v>
      </c>
      <c r="EF61" s="167">
        <f>AS61*($CK61/4)*EF$4</f>
        <v>64293.750000000102</v>
      </c>
      <c r="EG61" s="167">
        <f>AS61*($CK61/4)*EG$4</f>
        <v>64575.000000000109</v>
      </c>
      <c r="EH61" s="167">
        <f>AS61*($CK61/4)*EH$4</f>
        <v>64856.250000000109</v>
      </c>
      <c r="EI61" s="167">
        <f>AS61*($CK61/4)*EI$4</f>
        <v>65137.500000000109</v>
      </c>
      <c r="EJ61" s="167">
        <f>AS61*($CK61/4)*EJ$4</f>
        <v>65418.750000000116</v>
      </c>
      <c r="EK61" s="167">
        <f>AS61*($CK61/4)*EK$4</f>
        <v>65700.000000000116</v>
      </c>
      <c r="EL61" s="167">
        <f>AS61*($CK61/4)*EL$4</f>
        <v>65981.250000000116</v>
      </c>
      <c r="EM61" s="167">
        <f>AS61*($CK61/4)*EM$4</f>
        <v>66262.500000000116</v>
      </c>
      <c r="EN61" s="167">
        <f>AS61*($CK61/4)*EN$4</f>
        <v>66543.750000000116</v>
      </c>
      <c r="EO61" s="167">
        <f>AS61*($CK61/4)*EO$4</f>
        <v>66825.000000000131</v>
      </c>
      <c r="EP61" s="167">
        <f>AS61*($CK61/4)*EP$4</f>
        <v>67106.250000000131</v>
      </c>
      <c r="EQ61" s="167">
        <f>AS61*($CK61/4)*EQ$4</f>
        <v>67387.500000000131</v>
      </c>
      <c r="ER61" s="167">
        <f>AS61*($CK61/4)*ER$4</f>
        <v>67668.750000000131</v>
      </c>
      <c r="ES61" s="167">
        <f>AS61*($CK61/4)*ES$4</f>
        <v>67950.000000000131</v>
      </c>
      <c r="ET61" s="167">
        <f>AS61*($CK61/4)*ET$4</f>
        <v>68231.250000000131</v>
      </c>
      <c r="EU61" s="167">
        <f>AS61*($CK61/4)*EU$4</f>
        <v>68512.500000000146</v>
      </c>
      <c r="EV61" s="167">
        <f>AS61*($CK61/4)*EV$4</f>
        <v>68793.750000000146</v>
      </c>
      <c r="EW61" s="167">
        <f>AS61*($CK61/4)*EW$4</f>
        <v>69075.000000000146</v>
      </c>
      <c r="EX61" s="167">
        <f>AS61*($CK61/4)*EX$4</f>
        <v>69356.250000000146</v>
      </c>
      <c r="EY61" s="167">
        <f>AS61*($CK61/4)*EY$4</f>
        <v>69637.500000000146</v>
      </c>
      <c r="EZ61" s="167">
        <f>AS61*($CK61/4)*EZ$4</f>
        <v>69918.750000000146</v>
      </c>
      <c r="FA61" s="167">
        <f>AS61*($CK61/4)*FA$4</f>
        <v>70200.00000000016</v>
      </c>
      <c r="FB61" s="167">
        <f>AS61*($CK61/4)*FB$4</f>
        <v>70481.25000000016</v>
      </c>
      <c r="FC61" s="167">
        <f>AS61*($CK61/4)*FC$4</f>
        <v>70762.50000000016</v>
      </c>
      <c r="FD61" s="167">
        <f>AS61*($CK61/4)*FD$4</f>
        <v>71043.75000000016</v>
      </c>
      <c r="FE61" s="167">
        <f>AS61*($CK61/4)*FE$4</f>
        <v>71325.00000000016</v>
      </c>
      <c r="FF61" s="167">
        <f>AS61*($CK61/4)*FF$4</f>
        <v>71606.25000000016</v>
      </c>
      <c r="FG61" s="167">
        <f>AS61*($CK61/4)*FG$4</f>
        <v>71887.500000000175</v>
      </c>
      <c r="FH61" s="167">
        <f>AS61*($CK61/4)*FH$4</f>
        <v>72168.750000000175</v>
      </c>
      <c r="FI61" s="167">
        <f>AS61*($CK61/4)*FI$4</f>
        <v>72450.000000000175</v>
      </c>
      <c r="FJ61" s="167">
        <f>AS61*($CK61/4)*FJ$4</f>
        <v>72731.250000000175</v>
      </c>
      <c r="FK61" s="167">
        <f>AS61*($CK61/4)*FK$4</f>
        <v>73012.500000000175</v>
      </c>
      <c r="FL61" s="167">
        <f>AS61*($CK61/4)*FL$4</f>
        <v>73293.750000000175</v>
      </c>
      <c r="FM61" s="167">
        <f>AS61*($CK61/4)*FM$4</f>
        <v>73575.000000000189</v>
      </c>
      <c r="FN61" s="167">
        <f>AS61*($CK61/4)*FN$4</f>
        <v>73856.250000000189</v>
      </c>
      <c r="FO61" s="254"/>
      <c r="FP61" s="254"/>
      <c r="FQ61" s="254"/>
      <c r="FR61" s="254"/>
    </row>
    <row r="62" spans="1:174" s="8" customFormat="1" x14ac:dyDescent="0.15">
      <c r="B62" s="158"/>
      <c r="C62" s="159" t="s">
        <v>340</v>
      </c>
      <c r="D62" s="163" t="s">
        <v>45</v>
      </c>
      <c r="E62" s="163"/>
      <c r="F62" s="344">
        <v>1</v>
      </c>
      <c r="G62" s="344">
        <v>1</v>
      </c>
      <c r="H62" s="344">
        <v>1</v>
      </c>
      <c r="I62" s="344">
        <v>1</v>
      </c>
      <c r="J62" s="344">
        <v>1</v>
      </c>
      <c r="K62" s="344">
        <v>1</v>
      </c>
      <c r="L62" s="344">
        <v>1</v>
      </c>
      <c r="M62" s="344">
        <v>1</v>
      </c>
      <c r="N62" s="344">
        <v>1</v>
      </c>
      <c r="O62" s="344">
        <v>1</v>
      </c>
      <c r="P62" s="344">
        <v>1</v>
      </c>
      <c r="Q62" s="344">
        <v>1</v>
      </c>
      <c r="R62" s="344">
        <v>1</v>
      </c>
      <c r="S62" s="344">
        <v>1</v>
      </c>
      <c r="T62" s="344">
        <v>1</v>
      </c>
      <c r="U62" s="344">
        <v>1</v>
      </c>
      <c r="V62" s="344">
        <v>1</v>
      </c>
      <c r="W62" s="344">
        <v>1</v>
      </c>
      <c r="X62" s="344">
        <v>1</v>
      </c>
      <c r="Y62" s="344">
        <v>1</v>
      </c>
      <c r="Z62" s="344">
        <v>1</v>
      </c>
      <c r="AA62" s="344">
        <v>1</v>
      </c>
      <c r="AB62" s="344">
        <v>1</v>
      </c>
      <c r="AC62" s="344">
        <v>1</v>
      </c>
      <c r="AD62" s="344">
        <v>1</v>
      </c>
      <c r="AE62" s="344">
        <v>1</v>
      </c>
      <c r="AF62" s="344">
        <v>1</v>
      </c>
      <c r="AG62" s="344">
        <v>1</v>
      </c>
      <c r="AH62" s="344">
        <v>1</v>
      </c>
      <c r="AI62" s="344">
        <v>1</v>
      </c>
      <c r="AJ62" s="344">
        <v>1</v>
      </c>
      <c r="AK62" s="344">
        <v>1</v>
      </c>
      <c r="AL62" s="344">
        <v>1</v>
      </c>
      <c r="AM62" s="344">
        <v>1</v>
      </c>
      <c r="AN62" s="344">
        <v>1</v>
      </c>
      <c r="AO62" s="344">
        <v>1</v>
      </c>
      <c r="AP62" s="344">
        <v>1</v>
      </c>
      <c r="AQ62" s="344">
        <v>1</v>
      </c>
      <c r="AR62" s="344">
        <v>1</v>
      </c>
      <c r="AS62" s="344">
        <v>1</v>
      </c>
      <c r="AT62" s="344">
        <v>1</v>
      </c>
      <c r="AU62" s="344">
        <v>1</v>
      </c>
      <c r="AV62" s="344">
        <v>1</v>
      </c>
      <c r="AW62" s="344">
        <v>1</v>
      </c>
      <c r="AX62" s="344">
        <v>1</v>
      </c>
      <c r="AY62" s="344">
        <v>1</v>
      </c>
      <c r="AZ62" s="344">
        <v>1</v>
      </c>
      <c r="BA62" s="344">
        <v>1</v>
      </c>
      <c r="BB62" s="344">
        <v>1</v>
      </c>
      <c r="BC62" s="344">
        <v>1</v>
      </c>
      <c r="BD62" s="344">
        <v>1</v>
      </c>
      <c r="BE62" s="344">
        <v>1</v>
      </c>
      <c r="BF62" s="344">
        <v>1</v>
      </c>
      <c r="BG62" s="344">
        <v>1</v>
      </c>
      <c r="BH62" s="344">
        <v>1</v>
      </c>
      <c r="BI62" s="344">
        <v>1</v>
      </c>
      <c r="BJ62" s="344">
        <v>1</v>
      </c>
      <c r="BK62" s="344">
        <v>1</v>
      </c>
      <c r="BL62" s="344">
        <v>1</v>
      </c>
      <c r="BM62" s="344">
        <v>1</v>
      </c>
      <c r="BN62" s="344">
        <v>1</v>
      </c>
      <c r="BO62" s="344">
        <v>1</v>
      </c>
      <c r="BP62" s="344">
        <v>1</v>
      </c>
      <c r="BQ62" s="344">
        <v>1</v>
      </c>
      <c r="BR62" s="344">
        <v>1</v>
      </c>
      <c r="BS62" s="344">
        <v>1</v>
      </c>
      <c r="BT62" s="344">
        <v>1</v>
      </c>
      <c r="BU62" s="344">
        <v>1</v>
      </c>
      <c r="BV62" s="344">
        <v>1</v>
      </c>
      <c r="BW62" s="344">
        <v>1</v>
      </c>
      <c r="BX62" s="344">
        <v>1</v>
      </c>
      <c r="BY62" s="344">
        <v>1</v>
      </c>
      <c r="BZ62" s="344">
        <v>1</v>
      </c>
      <c r="CA62" s="344">
        <v>1</v>
      </c>
      <c r="CB62" s="344">
        <v>1</v>
      </c>
      <c r="CC62" s="344">
        <v>1</v>
      </c>
      <c r="CD62" s="344">
        <v>1</v>
      </c>
      <c r="CE62" s="344">
        <v>1</v>
      </c>
      <c r="CF62" s="344">
        <v>1</v>
      </c>
      <c r="CG62" s="344">
        <v>1</v>
      </c>
      <c r="CH62" s="164"/>
      <c r="CI62" s="158"/>
      <c r="CJ62" s="159" t="str">
        <f t="shared" si="509"/>
        <v>COO</v>
      </c>
      <c r="CK62" s="304">
        <v>150000</v>
      </c>
      <c r="CL62" s="166"/>
      <c r="CM62" s="167">
        <f t="shared" si="510"/>
        <v>51637.5</v>
      </c>
      <c r="CN62" s="167">
        <f t="shared" si="510"/>
        <v>51918.75</v>
      </c>
      <c r="CO62" s="167">
        <f t="shared" si="510"/>
        <v>52200.000000000007</v>
      </c>
      <c r="CP62" s="167">
        <f t="shared" si="510"/>
        <v>52481.250000000007</v>
      </c>
      <c r="CQ62" s="167">
        <f t="shared" si="510"/>
        <v>52762.500000000007</v>
      </c>
      <c r="CR62" s="167">
        <f t="shared" si="510"/>
        <v>53043.750000000015</v>
      </c>
      <c r="CS62" s="167">
        <f t="shared" si="510"/>
        <v>53325.000000000015</v>
      </c>
      <c r="CT62" s="167">
        <f t="shared" si="510"/>
        <v>53606.250000000015</v>
      </c>
      <c r="CU62" s="167">
        <f t="shared" si="510"/>
        <v>53887.500000000022</v>
      </c>
      <c r="CV62" s="167">
        <f t="shared" si="510"/>
        <v>54168.750000000022</v>
      </c>
      <c r="CW62" s="167">
        <f t="shared" si="511"/>
        <v>54450.000000000022</v>
      </c>
      <c r="CX62" s="167">
        <f t="shared" si="511"/>
        <v>54731.250000000029</v>
      </c>
      <c r="CY62" s="167">
        <f t="shared" si="511"/>
        <v>55012.500000000029</v>
      </c>
      <c r="CZ62" s="167">
        <f t="shared" si="511"/>
        <v>55293.750000000029</v>
      </c>
      <c r="DA62" s="167">
        <f t="shared" si="511"/>
        <v>55575.000000000029</v>
      </c>
      <c r="DB62" s="167">
        <f t="shared" si="511"/>
        <v>55856.250000000036</v>
      </c>
      <c r="DC62" s="167">
        <f t="shared" si="511"/>
        <v>56137.500000000036</v>
      </c>
      <c r="DD62" s="167">
        <f t="shared" si="511"/>
        <v>56418.750000000036</v>
      </c>
      <c r="DE62" s="167">
        <f t="shared" si="511"/>
        <v>56700.000000000044</v>
      </c>
      <c r="DF62" s="167">
        <f t="shared" si="511"/>
        <v>56981.250000000044</v>
      </c>
      <c r="DG62" s="167">
        <f t="shared" si="512"/>
        <v>57262.500000000044</v>
      </c>
      <c r="DH62" s="167">
        <f t="shared" si="512"/>
        <v>57543.750000000051</v>
      </c>
      <c r="DI62" s="167">
        <f t="shared" si="512"/>
        <v>57825.000000000051</v>
      </c>
      <c r="DJ62" s="167">
        <f t="shared" si="512"/>
        <v>58106.250000000051</v>
      </c>
      <c r="DK62" s="167">
        <f t="shared" si="512"/>
        <v>58387.500000000058</v>
      </c>
      <c r="DL62" s="167">
        <f t="shared" si="512"/>
        <v>58668.750000000058</v>
      </c>
      <c r="DM62" s="167">
        <f t="shared" si="512"/>
        <v>58950.000000000058</v>
      </c>
      <c r="DN62" s="167">
        <f t="shared" si="512"/>
        <v>59231.250000000065</v>
      </c>
      <c r="DO62" s="167">
        <f t="shared" si="512"/>
        <v>59512.500000000065</v>
      </c>
      <c r="DP62" s="167">
        <f t="shared" si="512"/>
        <v>59793.750000000065</v>
      </c>
      <c r="DQ62" s="167">
        <f t="shared" si="513"/>
        <v>60075.000000000073</v>
      </c>
      <c r="DR62" s="167">
        <f t="shared" si="513"/>
        <v>60356.250000000073</v>
      </c>
      <c r="DS62" s="167">
        <f t="shared" si="513"/>
        <v>60637.500000000073</v>
      </c>
      <c r="DT62" s="167">
        <f t="shared" si="513"/>
        <v>60918.75000000008</v>
      </c>
      <c r="DU62" s="167">
        <f t="shared" si="513"/>
        <v>61200.00000000008</v>
      </c>
      <c r="DV62" s="167">
        <f t="shared" si="513"/>
        <v>61481.25000000008</v>
      </c>
      <c r="DW62" s="167">
        <f t="shared" si="513"/>
        <v>61762.500000000087</v>
      </c>
      <c r="DX62" s="167">
        <f t="shared" si="513"/>
        <v>62043.750000000087</v>
      </c>
      <c r="DY62" s="167">
        <f t="shared" si="513"/>
        <v>62325.000000000087</v>
      </c>
      <c r="DZ62" s="167">
        <f t="shared" si="513"/>
        <v>62606.250000000095</v>
      </c>
      <c r="EA62" s="167">
        <f t="shared" ref="EA62:EA66" si="514">AS62*($CK62/4)*EA$4</f>
        <v>62887.500000000095</v>
      </c>
      <c r="EB62" s="167">
        <f t="shared" ref="EB62:EB66" si="515">AS62*($CK62/4)*EB$4</f>
        <v>63168.750000000095</v>
      </c>
      <c r="EC62" s="167">
        <f t="shared" ref="EC62:EC66" si="516">AS62*($CK62/4)*EC$4</f>
        <v>63450.000000000095</v>
      </c>
      <c r="ED62" s="167">
        <f t="shared" ref="ED62:ED66" si="517">AS62*($CK62/4)*ED$4</f>
        <v>63731.250000000102</v>
      </c>
      <c r="EE62" s="167">
        <f t="shared" ref="EE62:EE66" si="518">AS62*($CK62/4)*EE$4</f>
        <v>64012.500000000102</v>
      </c>
      <c r="EF62" s="167">
        <f t="shared" ref="EF62:EF66" si="519">AS62*($CK62/4)*EF$4</f>
        <v>64293.750000000102</v>
      </c>
      <c r="EG62" s="167">
        <f t="shared" ref="EG62:EG66" si="520">AS62*($CK62/4)*EG$4</f>
        <v>64575.000000000109</v>
      </c>
      <c r="EH62" s="167">
        <f t="shared" ref="EH62:EH66" si="521">AS62*($CK62/4)*EH$4</f>
        <v>64856.250000000109</v>
      </c>
      <c r="EI62" s="167">
        <f t="shared" ref="EI62:EI66" si="522">AS62*($CK62/4)*EI$4</f>
        <v>65137.500000000109</v>
      </c>
      <c r="EJ62" s="167">
        <f t="shared" ref="EJ62:EJ66" si="523">AS62*($CK62/4)*EJ$4</f>
        <v>65418.750000000116</v>
      </c>
      <c r="EK62" s="167">
        <f t="shared" ref="EK62:EK66" si="524">AS62*($CK62/4)*EK$4</f>
        <v>65700.000000000116</v>
      </c>
      <c r="EL62" s="167">
        <f t="shared" ref="EL62:EL66" si="525">AS62*($CK62/4)*EL$4</f>
        <v>65981.250000000116</v>
      </c>
      <c r="EM62" s="167">
        <f t="shared" ref="EM62:EM66" si="526">AS62*($CK62/4)*EM$4</f>
        <v>66262.500000000116</v>
      </c>
      <c r="EN62" s="167">
        <f t="shared" ref="EN62:EN66" si="527">AS62*($CK62/4)*EN$4</f>
        <v>66543.750000000116</v>
      </c>
      <c r="EO62" s="167">
        <f t="shared" ref="EO62:EO66" si="528">AS62*($CK62/4)*EO$4</f>
        <v>66825.000000000131</v>
      </c>
      <c r="EP62" s="167">
        <f t="shared" ref="EP62:EP66" si="529">AS62*($CK62/4)*EP$4</f>
        <v>67106.250000000131</v>
      </c>
      <c r="EQ62" s="167">
        <f t="shared" ref="EQ62:EQ66" si="530">AS62*($CK62/4)*EQ$4</f>
        <v>67387.500000000131</v>
      </c>
      <c r="ER62" s="167">
        <f t="shared" ref="ER62:ER66" si="531">AS62*($CK62/4)*ER$4</f>
        <v>67668.750000000131</v>
      </c>
      <c r="ES62" s="167">
        <f t="shared" ref="ES62:ES66" si="532">AS62*($CK62/4)*ES$4</f>
        <v>67950.000000000131</v>
      </c>
      <c r="ET62" s="167">
        <f t="shared" ref="ET62:ET66" si="533">AS62*($CK62/4)*ET$4</f>
        <v>68231.250000000131</v>
      </c>
      <c r="EU62" s="167">
        <f t="shared" ref="EU62:EU66" si="534">AS62*($CK62/4)*EU$4</f>
        <v>68512.500000000146</v>
      </c>
      <c r="EV62" s="167">
        <f t="shared" ref="EV62:EV66" si="535">AS62*($CK62/4)*EV$4</f>
        <v>68793.750000000146</v>
      </c>
      <c r="EW62" s="167">
        <f t="shared" ref="EW62:EW66" si="536">AS62*($CK62/4)*EW$4</f>
        <v>69075.000000000146</v>
      </c>
      <c r="EX62" s="167">
        <f t="shared" ref="EX62:EX66" si="537">AS62*($CK62/4)*EX$4</f>
        <v>69356.250000000146</v>
      </c>
      <c r="EY62" s="167">
        <f t="shared" ref="EY62:EY66" si="538">AS62*($CK62/4)*EY$4</f>
        <v>69637.500000000146</v>
      </c>
      <c r="EZ62" s="167">
        <f t="shared" ref="EZ62:EZ66" si="539">AS62*($CK62/4)*EZ$4</f>
        <v>69918.750000000146</v>
      </c>
      <c r="FA62" s="167">
        <f t="shared" ref="FA62:FA66" si="540">AS62*($CK62/4)*FA$4</f>
        <v>70200.00000000016</v>
      </c>
      <c r="FB62" s="167">
        <f t="shared" ref="FB62:FB66" si="541">AS62*($CK62/4)*FB$4</f>
        <v>70481.25000000016</v>
      </c>
      <c r="FC62" s="167">
        <f t="shared" ref="FC62:FC66" si="542">AS62*($CK62/4)*FC$4</f>
        <v>70762.50000000016</v>
      </c>
      <c r="FD62" s="167">
        <f t="shared" ref="FD62:FD66" si="543">AS62*($CK62/4)*FD$4</f>
        <v>71043.75000000016</v>
      </c>
      <c r="FE62" s="167">
        <f t="shared" ref="FE62:FE66" si="544">AS62*($CK62/4)*FE$4</f>
        <v>71325.00000000016</v>
      </c>
      <c r="FF62" s="167">
        <f t="shared" ref="FF62:FF66" si="545">AS62*($CK62/4)*FF$4</f>
        <v>71606.25000000016</v>
      </c>
      <c r="FG62" s="167">
        <f t="shared" ref="FG62:FG66" si="546">AS62*($CK62/4)*FG$4</f>
        <v>71887.500000000175</v>
      </c>
      <c r="FH62" s="167">
        <f t="shared" ref="FH62:FH66" si="547">AS62*($CK62/4)*FH$4</f>
        <v>72168.750000000175</v>
      </c>
      <c r="FI62" s="167">
        <f t="shared" ref="FI62:FI66" si="548">AS62*($CK62/4)*FI$4</f>
        <v>72450.000000000175</v>
      </c>
      <c r="FJ62" s="167">
        <f t="shared" ref="FJ62:FJ66" si="549">AS62*($CK62/4)*FJ$4</f>
        <v>72731.250000000175</v>
      </c>
      <c r="FK62" s="167">
        <f t="shared" ref="FK62:FK66" si="550">AS62*($CK62/4)*FK$4</f>
        <v>73012.500000000175</v>
      </c>
      <c r="FL62" s="167">
        <f t="shared" ref="FL62:FL66" si="551">AS62*($CK62/4)*FL$4</f>
        <v>73293.750000000175</v>
      </c>
      <c r="FM62" s="167">
        <f t="shared" ref="FM62:FM66" si="552">AS62*($CK62/4)*FM$4</f>
        <v>73575.000000000189</v>
      </c>
      <c r="FN62" s="167">
        <f t="shared" ref="FN62:FN66" si="553">AS62*($CK62/4)*FN$4</f>
        <v>73856.250000000189</v>
      </c>
      <c r="FO62" s="254"/>
      <c r="FP62" s="254"/>
      <c r="FQ62" s="254"/>
      <c r="FR62" s="254"/>
    </row>
    <row r="63" spans="1:174" s="8" customFormat="1" x14ac:dyDescent="0.15">
      <c r="B63" s="158"/>
      <c r="C63" s="159" t="s">
        <v>341</v>
      </c>
      <c r="D63" s="163" t="s">
        <v>45</v>
      </c>
      <c r="E63" s="163"/>
      <c r="F63" s="344">
        <v>0</v>
      </c>
      <c r="G63" s="344">
        <v>0</v>
      </c>
      <c r="H63" s="344">
        <v>0</v>
      </c>
      <c r="I63" s="344">
        <v>0</v>
      </c>
      <c r="J63" s="344">
        <v>1</v>
      </c>
      <c r="K63" s="344">
        <v>1</v>
      </c>
      <c r="L63" s="344">
        <v>1</v>
      </c>
      <c r="M63" s="344">
        <v>1</v>
      </c>
      <c r="N63" s="344">
        <v>1</v>
      </c>
      <c r="O63" s="344">
        <v>1</v>
      </c>
      <c r="P63" s="344">
        <v>1</v>
      </c>
      <c r="Q63" s="344">
        <v>1</v>
      </c>
      <c r="R63" s="344">
        <v>1</v>
      </c>
      <c r="S63" s="344">
        <v>1</v>
      </c>
      <c r="T63" s="344">
        <v>1</v>
      </c>
      <c r="U63" s="344">
        <v>1</v>
      </c>
      <c r="V63" s="344">
        <v>1</v>
      </c>
      <c r="W63" s="344">
        <v>1</v>
      </c>
      <c r="X63" s="344">
        <v>1</v>
      </c>
      <c r="Y63" s="344">
        <v>1</v>
      </c>
      <c r="Z63" s="344">
        <v>1</v>
      </c>
      <c r="AA63" s="344">
        <v>1</v>
      </c>
      <c r="AB63" s="344">
        <v>1</v>
      </c>
      <c r="AC63" s="344">
        <v>1</v>
      </c>
      <c r="AD63" s="344">
        <v>1</v>
      </c>
      <c r="AE63" s="344">
        <v>1</v>
      </c>
      <c r="AF63" s="344">
        <v>1</v>
      </c>
      <c r="AG63" s="344">
        <v>1</v>
      </c>
      <c r="AH63" s="344">
        <v>1</v>
      </c>
      <c r="AI63" s="344">
        <v>1</v>
      </c>
      <c r="AJ63" s="344">
        <v>1</v>
      </c>
      <c r="AK63" s="344">
        <v>1</v>
      </c>
      <c r="AL63" s="344">
        <v>1</v>
      </c>
      <c r="AM63" s="344">
        <v>1</v>
      </c>
      <c r="AN63" s="344">
        <v>1</v>
      </c>
      <c r="AO63" s="344">
        <v>1</v>
      </c>
      <c r="AP63" s="344">
        <v>1</v>
      </c>
      <c r="AQ63" s="344">
        <v>1</v>
      </c>
      <c r="AR63" s="344">
        <v>1</v>
      </c>
      <c r="AS63" s="344">
        <v>1</v>
      </c>
      <c r="AT63" s="344">
        <v>1</v>
      </c>
      <c r="AU63" s="344">
        <v>1</v>
      </c>
      <c r="AV63" s="344">
        <v>1</v>
      </c>
      <c r="AW63" s="344">
        <v>1</v>
      </c>
      <c r="AX63" s="344">
        <v>1</v>
      </c>
      <c r="AY63" s="344">
        <v>1</v>
      </c>
      <c r="AZ63" s="344">
        <v>1</v>
      </c>
      <c r="BA63" s="344">
        <v>1</v>
      </c>
      <c r="BB63" s="344">
        <v>1</v>
      </c>
      <c r="BC63" s="344">
        <v>1</v>
      </c>
      <c r="BD63" s="344">
        <v>1</v>
      </c>
      <c r="BE63" s="344">
        <v>1</v>
      </c>
      <c r="BF63" s="344">
        <v>1</v>
      </c>
      <c r="BG63" s="344">
        <v>1</v>
      </c>
      <c r="BH63" s="344">
        <v>1</v>
      </c>
      <c r="BI63" s="344">
        <v>1</v>
      </c>
      <c r="BJ63" s="344">
        <v>1</v>
      </c>
      <c r="BK63" s="344">
        <v>1</v>
      </c>
      <c r="BL63" s="344">
        <v>1</v>
      </c>
      <c r="BM63" s="344">
        <v>1</v>
      </c>
      <c r="BN63" s="344">
        <v>1</v>
      </c>
      <c r="BO63" s="344">
        <v>1</v>
      </c>
      <c r="BP63" s="344">
        <v>1</v>
      </c>
      <c r="BQ63" s="344">
        <v>1</v>
      </c>
      <c r="BR63" s="344">
        <v>1</v>
      </c>
      <c r="BS63" s="344">
        <v>1</v>
      </c>
      <c r="BT63" s="344">
        <v>1</v>
      </c>
      <c r="BU63" s="344">
        <v>1</v>
      </c>
      <c r="BV63" s="344">
        <v>1</v>
      </c>
      <c r="BW63" s="344">
        <v>1</v>
      </c>
      <c r="BX63" s="344">
        <v>1</v>
      </c>
      <c r="BY63" s="344">
        <v>1</v>
      </c>
      <c r="BZ63" s="344">
        <v>1</v>
      </c>
      <c r="CA63" s="344">
        <v>1</v>
      </c>
      <c r="CB63" s="344">
        <v>1</v>
      </c>
      <c r="CC63" s="344">
        <v>1</v>
      </c>
      <c r="CD63" s="344">
        <v>1</v>
      </c>
      <c r="CE63" s="344">
        <v>1</v>
      </c>
      <c r="CF63" s="344">
        <v>1</v>
      </c>
      <c r="CG63" s="344">
        <v>1</v>
      </c>
      <c r="CH63" s="164"/>
      <c r="CI63" s="158"/>
      <c r="CJ63" s="159" t="str">
        <f t="shared" ref="CJ63" si="554">C63</f>
        <v>CFO</v>
      </c>
      <c r="CK63" s="304">
        <v>125000</v>
      </c>
      <c r="CL63" s="166"/>
      <c r="CM63" s="167">
        <f t="shared" ref="CM63" si="555">F63*($CK63/4)*CM$4</f>
        <v>0</v>
      </c>
      <c r="CN63" s="167">
        <f t="shared" ref="CN63" si="556">G63*($CK63/4)*CN$4</f>
        <v>0</v>
      </c>
      <c r="CO63" s="167">
        <f t="shared" ref="CO63" si="557">H63*($CK63/4)*CO$4</f>
        <v>0</v>
      </c>
      <c r="CP63" s="167">
        <f t="shared" ref="CP63" si="558">I63*($CK63/4)*CP$4</f>
        <v>0</v>
      </c>
      <c r="CQ63" s="167">
        <f t="shared" ref="CQ63" si="559">J63*($CK63/4)*CQ$4</f>
        <v>43968.750000000007</v>
      </c>
      <c r="CR63" s="167">
        <f t="shared" ref="CR63" si="560">K63*($CK63/4)*CR$4</f>
        <v>44203.125000000007</v>
      </c>
      <c r="CS63" s="167">
        <f t="shared" ref="CS63" si="561">L63*($CK63/4)*CS$4</f>
        <v>44437.500000000015</v>
      </c>
      <c r="CT63" s="167">
        <f t="shared" ref="CT63" si="562">M63*($CK63/4)*CT$4</f>
        <v>44671.875000000015</v>
      </c>
      <c r="CU63" s="167">
        <f t="shared" ref="CU63" si="563">N63*($CK63/4)*CU$4</f>
        <v>44906.250000000015</v>
      </c>
      <c r="CV63" s="167">
        <f t="shared" ref="CV63" si="564">O63*($CK63/4)*CV$4</f>
        <v>45140.625000000015</v>
      </c>
      <c r="CW63" s="167">
        <f t="shared" ref="CW63" si="565">P63*($CK63/4)*CW$4</f>
        <v>45375.000000000022</v>
      </c>
      <c r="CX63" s="167">
        <f t="shared" ref="CX63" si="566">Q63*($CK63/4)*CX$4</f>
        <v>45609.375000000022</v>
      </c>
      <c r="CY63" s="167">
        <f t="shared" ref="CY63" si="567">R63*($CK63/4)*CY$4</f>
        <v>45843.750000000022</v>
      </c>
      <c r="CZ63" s="167">
        <f t="shared" ref="CZ63" si="568">S63*($CK63/4)*CZ$4</f>
        <v>46078.125000000022</v>
      </c>
      <c r="DA63" s="167">
        <f t="shared" ref="DA63" si="569">T63*($CK63/4)*DA$4</f>
        <v>46312.500000000029</v>
      </c>
      <c r="DB63" s="167">
        <f t="shared" ref="DB63" si="570">U63*($CK63/4)*DB$4</f>
        <v>46546.875000000029</v>
      </c>
      <c r="DC63" s="167">
        <f t="shared" ref="DC63" si="571">V63*($CK63/4)*DC$4</f>
        <v>46781.250000000029</v>
      </c>
      <c r="DD63" s="167">
        <f t="shared" ref="DD63" si="572">W63*($CK63/4)*DD$4</f>
        <v>47015.625000000036</v>
      </c>
      <c r="DE63" s="167">
        <f t="shared" ref="DE63" si="573">X63*($CK63/4)*DE$4</f>
        <v>47250.000000000036</v>
      </c>
      <c r="DF63" s="167">
        <f t="shared" ref="DF63" si="574">Y63*($CK63/4)*DF$4</f>
        <v>47484.375000000036</v>
      </c>
      <c r="DG63" s="167">
        <f t="shared" ref="DG63" si="575">Z63*($CK63/4)*DG$4</f>
        <v>47718.750000000036</v>
      </c>
      <c r="DH63" s="167">
        <f t="shared" ref="DH63" si="576">AA63*($CK63/4)*DH$4</f>
        <v>47953.125000000044</v>
      </c>
      <c r="DI63" s="167">
        <f t="shared" ref="DI63" si="577">AB63*($CK63/4)*DI$4</f>
        <v>48187.500000000044</v>
      </c>
      <c r="DJ63" s="167">
        <f t="shared" ref="DJ63" si="578">AC63*($CK63/4)*DJ$4</f>
        <v>48421.875000000044</v>
      </c>
      <c r="DK63" s="167">
        <f t="shared" ref="DK63" si="579">AD63*($CK63/4)*DK$4</f>
        <v>48656.250000000044</v>
      </c>
      <c r="DL63" s="167">
        <f t="shared" ref="DL63" si="580">AE63*($CK63/4)*DL$4</f>
        <v>48890.625000000051</v>
      </c>
      <c r="DM63" s="167">
        <f t="shared" ref="DM63" si="581">AF63*($CK63/4)*DM$4</f>
        <v>49125.000000000051</v>
      </c>
      <c r="DN63" s="167">
        <f t="shared" ref="DN63" si="582">AG63*($CK63/4)*DN$4</f>
        <v>49359.375000000051</v>
      </c>
      <c r="DO63" s="167">
        <f t="shared" ref="DO63" si="583">AH63*($CK63/4)*DO$4</f>
        <v>49593.750000000051</v>
      </c>
      <c r="DP63" s="167">
        <f t="shared" ref="DP63" si="584">AI63*($CK63/4)*DP$4</f>
        <v>49828.125000000058</v>
      </c>
      <c r="DQ63" s="167">
        <f t="shared" ref="DQ63" si="585">AJ63*($CK63/4)*DQ$4</f>
        <v>50062.500000000058</v>
      </c>
      <c r="DR63" s="167">
        <f t="shared" ref="DR63" si="586">AK63*($CK63/4)*DR$4</f>
        <v>50296.875000000058</v>
      </c>
      <c r="DS63" s="167">
        <f t="shared" ref="DS63" si="587">AL63*($CK63/4)*DS$4</f>
        <v>50531.250000000065</v>
      </c>
      <c r="DT63" s="167">
        <f t="shared" ref="DT63" si="588">AM63*($CK63/4)*DT$4</f>
        <v>50765.625000000065</v>
      </c>
      <c r="DU63" s="167">
        <f t="shared" ref="DU63" si="589">AN63*($CK63/4)*DU$4</f>
        <v>51000.000000000065</v>
      </c>
      <c r="DV63" s="167">
        <f t="shared" ref="DV63" si="590">AO63*($CK63/4)*DV$4</f>
        <v>51234.375000000065</v>
      </c>
      <c r="DW63" s="167">
        <f t="shared" ref="DW63" si="591">AP63*($CK63/4)*DW$4</f>
        <v>51468.750000000073</v>
      </c>
      <c r="DX63" s="167">
        <f t="shared" ref="DX63" si="592">AQ63*($CK63/4)*DX$4</f>
        <v>51703.125000000073</v>
      </c>
      <c r="DY63" s="167">
        <f t="shared" ref="DY63" si="593">AR63*($CK63/4)*DY$4</f>
        <v>51937.500000000073</v>
      </c>
      <c r="DZ63" s="167">
        <f t="shared" ref="DZ63" si="594">AS63*($CK63/4)*DZ$4</f>
        <v>52171.875000000073</v>
      </c>
      <c r="EA63" s="167">
        <f t="shared" ref="EA63" si="595">AS63*($CK63/4)*EA$4</f>
        <v>52406.25000000008</v>
      </c>
      <c r="EB63" s="167">
        <f t="shared" ref="EB63" si="596">AS63*($CK63/4)*EB$4</f>
        <v>52640.62500000008</v>
      </c>
      <c r="EC63" s="167">
        <f t="shared" ref="EC63" si="597">AS63*($CK63/4)*EC$4</f>
        <v>52875.00000000008</v>
      </c>
      <c r="ED63" s="167">
        <f t="shared" ref="ED63" si="598">AS63*($CK63/4)*ED$4</f>
        <v>53109.37500000008</v>
      </c>
      <c r="EE63" s="167">
        <f t="shared" ref="EE63" si="599">AS63*($CK63/4)*EE$4</f>
        <v>53343.750000000087</v>
      </c>
      <c r="EF63" s="167">
        <f t="shared" ref="EF63" si="600">AS63*($CK63/4)*EF$4</f>
        <v>53578.125000000087</v>
      </c>
      <c r="EG63" s="167">
        <f t="shared" ref="EG63" si="601">AS63*($CK63/4)*EG$4</f>
        <v>53812.500000000087</v>
      </c>
      <c r="EH63" s="167">
        <f t="shared" ref="EH63" si="602">AS63*($CK63/4)*EH$4</f>
        <v>54046.875000000095</v>
      </c>
      <c r="EI63" s="167">
        <f t="shared" ref="EI63" si="603">AS63*($CK63/4)*EI$4</f>
        <v>54281.250000000095</v>
      </c>
      <c r="EJ63" s="167">
        <f t="shared" ref="EJ63" si="604">AS63*($CK63/4)*EJ$4</f>
        <v>54515.625000000095</v>
      </c>
      <c r="EK63" s="167">
        <f t="shared" ref="EK63" si="605">AS63*($CK63/4)*EK$4</f>
        <v>54750.000000000095</v>
      </c>
      <c r="EL63" s="167">
        <f t="shared" ref="EL63" si="606">AS63*($CK63/4)*EL$4</f>
        <v>54984.375000000102</v>
      </c>
      <c r="EM63" s="167">
        <f t="shared" ref="EM63" si="607">AS63*($CK63/4)*EM$4</f>
        <v>55218.750000000102</v>
      </c>
      <c r="EN63" s="167">
        <f t="shared" ref="EN63" si="608">AS63*($CK63/4)*EN$4</f>
        <v>55453.125000000102</v>
      </c>
      <c r="EO63" s="167">
        <f t="shared" ref="EO63" si="609">AS63*($CK63/4)*EO$4</f>
        <v>55687.500000000102</v>
      </c>
      <c r="EP63" s="167">
        <f t="shared" ref="EP63" si="610">AS63*($CK63/4)*EP$4</f>
        <v>55921.875000000109</v>
      </c>
      <c r="EQ63" s="167">
        <f t="shared" ref="EQ63" si="611">AS63*($CK63/4)*EQ$4</f>
        <v>56156.250000000109</v>
      </c>
      <c r="ER63" s="167">
        <f t="shared" ref="ER63" si="612">AS63*($CK63/4)*ER$4</f>
        <v>56390.625000000109</v>
      </c>
      <c r="ES63" s="167">
        <f t="shared" ref="ES63" si="613">AS63*($CK63/4)*ES$4</f>
        <v>56625.000000000109</v>
      </c>
      <c r="ET63" s="167">
        <f t="shared" ref="ET63" si="614">AS63*($CK63/4)*ET$4</f>
        <v>56859.375000000116</v>
      </c>
      <c r="EU63" s="167">
        <f t="shared" ref="EU63" si="615">AS63*($CK63/4)*EU$4</f>
        <v>57093.750000000116</v>
      </c>
      <c r="EV63" s="167">
        <f t="shared" ref="EV63" si="616">AS63*($CK63/4)*EV$4</f>
        <v>57328.125000000116</v>
      </c>
      <c r="EW63" s="167">
        <f t="shared" ref="EW63" si="617">AS63*($CK63/4)*EW$4</f>
        <v>57562.500000000124</v>
      </c>
      <c r="EX63" s="167">
        <f t="shared" ref="EX63" si="618">AS63*($CK63/4)*EX$4</f>
        <v>57796.875000000124</v>
      </c>
      <c r="EY63" s="167">
        <f t="shared" ref="EY63" si="619">AS63*($CK63/4)*EY$4</f>
        <v>58031.250000000124</v>
      </c>
      <c r="EZ63" s="167">
        <f t="shared" ref="EZ63" si="620">AS63*($CK63/4)*EZ$4</f>
        <v>58265.625000000124</v>
      </c>
      <c r="FA63" s="167">
        <f t="shared" ref="FA63" si="621">AS63*($CK63/4)*FA$4</f>
        <v>58500.000000000131</v>
      </c>
      <c r="FB63" s="167">
        <f t="shared" ref="FB63" si="622">AS63*($CK63/4)*FB$4</f>
        <v>58734.375000000131</v>
      </c>
      <c r="FC63" s="167">
        <f t="shared" ref="FC63" si="623">AS63*($CK63/4)*FC$4</f>
        <v>58968.750000000131</v>
      </c>
      <c r="FD63" s="167">
        <f t="shared" ref="FD63" si="624">AS63*($CK63/4)*FD$4</f>
        <v>59203.125000000131</v>
      </c>
      <c r="FE63" s="167">
        <f t="shared" ref="FE63" si="625">AS63*($CK63/4)*FE$4</f>
        <v>59437.500000000138</v>
      </c>
      <c r="FF63" s="167">
        <f t="shared" ref="FF63" si="626">AS63*($CK63/4)*FF$4</f>
        <v>59671.875000000138</v>
      </c>
      <c r="FG63" s="167">
        <f t="shared" ref="FG63" si="627">AS63*($CK63/4)*FG$4</f>
        <v>59906.250000000138</v>
      </c>
      <c r="FH63" s="167">
        <f t="shared" ref="FH63" si="628">AS63*($CK63/4)*FH$4</f>
        <v>60140.625000000146</v>
      </c>
      <c r="FI63" s="167">
        <f t="shared" ref="FI63" si="629">AS63*($CK63/4)*FI$4</f>
        <v>60375.000000000146</v>
      </c>
      <c r="FJ63" s="167">
        <f t="shared" ref="FJ63" si="630">AS63*($CK63/4)*FJ$4</f>
        <v>60609.375000000146</v>
      </c>
      <c r="FK63" s="167">
        <f t="shared" ref="FK63" si="631">AS63*($CK63/4)*FK$4</f>
        <v>60843.750000000146</v>
      </c>
      <c r="FL63" s="167">
        <f t="shared" ref="FL63" si="632">AS63*($CK63/4)*FL$4</f>
        <v>61078.125000000153</v>
      </c>
      <c r="FM63" s="167">
        <f t="shared" ref="FM63" si="633">AS63*($CK63/4)*FM$4</f>
        <v>61312.500000000153</v>
      </c>
      <c r="FN63" s="167">
        <f t="shared" ref="FN63" si="634">AS63*($CK63/4)*FN$4</f>
        <v>61546.875000000153</v>
      </c>
      <c r="FO63" s="254"/>
      <c r="FP63" s="254"/>
      <c r="FQ63" s="254"/>
      <c r="FR63" s="254"/>
    </row>
    <row r="64" spans="1:174" s="8" customFormat="1" x14ac:dyDescent="0.15">
      <c r="B64" s="158"/>
      <c r="C64" s="168" t="s">
        <v>140</v>
      </c>
      <c r="D64" s="163" t="s">
        <v>45</v>
      </c>
      <c r="E64" s="163"/>
      <c r="F64" s="344">
        <v>1</v>
      </c>
      <c r="G64" s="344">
        <v>1</v>
      </c>
      <c r="H64" s="344">
        <v>1</v>
      </c>
      <c r="I64" s="344">
        <v>1</v>
      </c>
      <c r="J64" s="344">
        <v>1</v>
      </c>
      <c r="K64" s="344">
        <v>1</v>
      </c>
      <c r="L64" s="344">
        <v>1</v>
      </c>
      <c r="M64" s="344">
        <v>1</v>
      </c>
      <c r="N64" s="345">
        <v>1</v>
      </c>
      <c r="O64" s="345">
        <v>1</v>
      </c>
      <c r="P64" s="345">
        <v>1</v>
      </c>
      <c r="Q64" s="345">
        <v>1</v>
      </c>
      <c r="R64" s="345">
        <v>1</v>
      </c>
      <c r="S64" s="345">
        <v>1</v>
      </c>
      <c r="T64" s="345">
        <v>1</v>
      </c>
      <c r="U64" s="345">
        <v>1</v>
      </c>
      <c r="V64" s="345">
        <v>1</v>
      </c>
      <c r="W64" s="345">
        <v>1</v>
      </c>
      <c r="X64" s="345">
        <v>1</v>
      </c>
      <c r="Y64" s="345">
        <v>1</v>
      </c>
      <c r="Z64" s="345">
        <v>1</v>
      </c>
      <c r="AA64" s="345">
        <v>1</v>
      </c>
      <c r="AB64" s="345">
        <v>1</v>
      </c>
      <c r="AC64" s="345">
        <v>1</v>
      </c>
      <c r="AD64" s="345">
        <v>1</v>
      </c>
      <c r="AE64" s="345">
        <v>1</v>
      </c>
      <c r="AF64" s="345">
        <v>1</v>
      </c>
      <c r="AG64" s="345">
        <v>1</v>
      </c>
      <c r="AH64" s="345">
        <v>1</v>
      </c>
      <c r="AI64" s="345">
        <v>1</v>
      </c>
      <c r="AJ64" s="345">
        <v>1</v>
      </c>
      <c r="AK64" s="345">
        <v>1</v>
      </c>
      <c r="AL64" s="345">
        <v>1</v>
      </c>
      <c r="AM64" s="345">
        <v>1</v>
      </c>
      <c r="AN64" s="345">
        <v>1</v>
      </c>
      <c r="AO64" s="345">
        <v>1</v>
      </c>
      <c r="AP64" s="345">
        <v>1</v>
      </c>
      <c r="AQ64" s="345">
        <v>1</v>
      </c>
      <c r="AR64" s="345">
        <v>1</v>
      </c>
      <c r="AS64" s="345">
        <v>1</v>
      </c>
      <c r="AT64" s="345">
        <v>1</v>
      </c>
      <c r="AU64" s="345">
        <v>1</v>
      </c>
      <c r="AV64" s="345">
        <v>1</v>
      </c>
      <c r="AW64" s="345">
        <v>1</v>
      </c>
      <c r="AX64" s="345">
        <v>1</v>
      </c>
      <c r="AY64" s="345">
        <v>1</v>
      </c>
      <c r="AZ64" s="345">
        <v>1</v>
      </c>
      <c r="BA64" s="345">
        <v>1</v>
      </c>
      <c r="BB64" s="345">
        <v>1</v>
      </c>
      <c r="BC64" s="345">
        <v>1</v>
      </c>
      <c r="BD64" s="345">
        <v>1</v>
      </c>
      <c r="BE64" s="345">
        <v>1</v>
      </c>
      <c r="BF64" s="345">
        <v>1</v>
      </c>
      <c r="BG64" s="345">
        <v>1</v>
      </c>
      <c r="BH64" s="345">
        <v>1</v>
      </c>
      <c r="BI64" s="345">
        <v>1</v>
      </c>
      <c r="BJ64" s="345">
        <v>1</v>
      </c>
      <c r="BK64" s="345">
        <v>1</v>
      </c>
      <c r="BL64" s="345">
        <v>1</v>
      </c>
      <c r="BM64" s="345">
        <v>1</v>
      </c>
      <c r="BN64" s="345">
        <v>1</v>
      </c>
      <c r="BO64" s="345">
        <v>1</v>
      </c>
      <c r="BP64" s="345">
        <v>1</v>
      </c>
      <c r="BQ64" s="345">
        <v>1</v>
      </c>
      <c r="BR64" s="345">
        <v>1</v>
      </c>
      <c r="BS64" s="345">
        <v>1</v>
      </c>
      <c r="BT64" s="345">
        <v>1</v>
      </c>
      <c r="BU64" s="345">
        <v>1</v>
      </c>
      <c r="BV64" s="345">
        <v>1</v>
      </c>
      <c r="BW64" s="345">
        <v>1</v>
      </c>
      <c r="BX64" s="345">
        <v>1</v>
      </c>
      <c r="BY64" s="345">
        <v>1</v>
      </c>
      <c r="BZ64" s="345">
        <v>1</v>
      </c>
      <c r="CA64" s="345">
        <v>1</v>
      </c>
      <c r="CB64" s="345">
        <v>1</v>
      </c>
      <c r="CC64" s="345">
        <v>1</v>
      </c>
      <c r="CD64" s="345">
        <v>1</v>
      </c>
      <c r="CE64" s="345">
        <v>1</v>
      </c>
      <c r="CF64" s="345">
        <v>1</v>
      </c>
      <c r="CG64" s="345">
        <v>1</v>
      </c>
      <c r="CH64" s="164"/>
      <c r="CI64" s="158"/>
      <c r="CJ64" s="159" t="str">
        <f t="shared" si="509"/>
        <v>Administrative Assistant</v>
      </c>
      <c r="CK64" s="304">
        <v>55000</v>
      </c>
      <c r="CL64" s="166"/>
      <c r="CM64" s="167">
        <f t="shared" si="510"/>
        <v>18933.75</v>
      </c>
      <c r="CN64" s="167">
        <f t="shared" si="510"/>
        <v>19036.875</v>
      </c>
      <c r="CO64" s="167">
        <f t="shared" si="510"/>
        <v>19140</v>
      </c>
      <c r="CP64" s="167">
        <f t="shared" si="510"/>
        <v>19243.125000000004</v>
      </c>
      <c r="CQ64" s="167">
        <f t="shared" si="510"/>
        <v>19346.250000000004</v>
      </c>
      <c r="CR64" s="167">
        <f t="shared" si="510"/>
        <v>19449.375000000004</v>
      </c>
      <c r="CS64" s="167">
        <f t="shared" si="510"/>
        <v>19552.500000000004</v>
      </c>
      <c r="CT64" s="167">
        <f t="shared" si="510"/>
        <v>19655.625000000007</v>
      </c>
      <c r="CU64" s="167">
        <f t="shared" si="510"/>
        <v>19758.750000000007</v>
      </c>
      <c r="CV64" s="167">
        <f t="shared" si="510"/>
        <v>19861.875000000007</v>
      </c>
      <c r="CW64" s="167">
        <f t="shared" si="511"/>
        <v>19965.000000000007</v>
      </c>
      <c r="CX64" s="167">
        <f t="shared" si="511"/>
        <v>20068.125000000011</v>
      </c>
      <c r="CY64" s="167">
        <f t="shared" si="511"/>
        <v>20171.250000000011</v>
      </c>
      <c r="CZ64" s="167">
        <f t="shared" si="511"/>
        <v>20274.375000000011</v>
      </c>
      <c r="DA64" s="167">
        <f t="shared" si="511"/>
        <v>20377.500000000011</v>
      </c>
      <c r="DB64" s="167">
        <f t="shared" si="511"/>
        <v>20480.625000000015</v>
      </c>
      <c r="DC64" s="167">
        <f t="shared" si="511"/>
        <v>20583.750000000015</v>
      </c>
      <c r="DD64" s="167">
        <f t="shared" si="511"/>
        <v>20686.875000000015</v>
      </c>
      <c r="DE64" s="167">
        <f t="shared" si="511"/>
        <v>20790.000000000015</v>
      </c>
      <c r="DF64" s="167">
        <f t="shared" si="511"/>
        <v>20893.125000000015</v>
      </c>
      <c r="DG64" s="167">
        <f t="shared" si="512"/>
        <v>20996.250000000018</v>
      </c>
      <c r="DH64" s="167">
        <f t="shared" si="512"/>
        <v>21099.375000000018</v>
      </c>
      <c r="DI64" s="167">
        <f t="shared" si="512"/>
        <v>21202.500000000018</v>
      </c>
      <c r="DJ64" s="167">
        <f t="shared" si="512"/>
        <v>21305.625000000018</v>
      </c>
      <c r="DK64" s="167">
        <f t="shared" si="512"/>
        <v>21408.750000000022</v>
      </c>
      <c r="DL64" s="167">
        <f t="shared" si="512"/>
        <v>21511.875000000022</v>
      </c>
      <c r="DM64" s="167">
        <f t="shared" si="512"/>
        <v>21615.000000000022</v>
      </c>
      <c r="DN64" s="167">
        <f t="shared" si="512"/>
        <v>21718.125000000022</v>
      </c>
      <c r="DO64" s="167">
        <f t="shared" si="512"/>
        <v>21821.250000000025</v>
      </c>
      <c r="DP64" s="167">
        <f t="shared" si="512"/>
        <v>21924.375000000025</v>
      </c>
      <c r="DQ64" s="167">
        <f t="shared" si="513"/>
        <v>22027.500000000025</v>
      </c>
      <c r="DR64" s="167">
        <f t="shared" si="513"/>
        <v>22130.625000000025</v>
      </c>
      <c r="DS64" s="167">
        <f t="shared" si="513"/>
        <v>22233.750000000029</v>
      </c>
      <c r="DT64" s="167">
        <f t="shared" si="513"/>
        <v>22336.875000000029</v>
      </c>
      <c r="DU64" s="167">
        <f t="shared" si="513"/>
        <v>22440.000000000029</v>
      </c>
      <c r="DV64" s="167">
        <f t="shared" si="513"/>
        <v>22543.125000000029</v>
      </c>
      <c r="DW64" s="167">
        <f t="shared" si="513"/>
        <v>22646.250000000029</v>
      </c>
      <c r="DX64" s="167">
        <f t="shared" si="513"/>
        <v>22749.375000000033</v>
      </c>
      <c r="DY64" s="167">
        <f t="shared" si="513"/>
        <v>22852.500000000033</v>
      </c>
      <c r="DZ64" s="167">
        <f t="shared" si="513"/>
        <v>22955.625000000033</v>
      </c>
      <c r="EA64" s="167">
        <f t="shared" si="514"/>
        <v>23058.750000000033</v>
      </c>
      <c r="EB64" s="167">
        <f t="shared" si="515"/>
        <v>23161.875000000036</v>
      </c>
      <c r="EC64" s="167">
        <f t="shared" si="516"/>
        <v>23265.000000000036</v>
      </c>
      <c r="ED64" s="167">
        <f t="shared" si="517"/>
        <v>23368.125000000036</v>
      </c>
      <c r="EE64" s="167">
        <f t="shared" si="518"/>
        <v>23471.250000000036</v>
      </c>
      <c r="EF64" s="167">
        <f t="shared" si="519"/>
        <v>23574.37500000004</v>
      </c>
      <c r="EG64" s="167">
        <f t="shared" si="520"/>
        <v>23677.50000000004</v>
      </c>
      <c r="EH64" s="167">
        <f t="shared" si="521"/>
        <v>23780.62500000004</v>
      </c>
      <c r="EI64" s="167">
        <f t="shared" si="522"/>
        <v>23883.75000000004</v>
      </c>
      <c r="EJ64" s="167">
        <f t="shared" si="523"/>
        <v>23986.875000000044</v>
      </c>
      <c r="EK64" s="167">
        <f t="shared" si="524"/>
        <v>24090.000000000044</v>
      </c>
      <c r="EL64" s="167">
        <f t="shared" si="525"/>
        <v>24193.125000000044</v>
      </c>
      <c r="EM64" s="167">
        <f t="shared" si="526"/>
        <v>24296.250000000044</v>
      </c>
      <c r="EN64" s="167">
        <f t="shared" si="527"/>
        <v>24399.375000000044</v>
      </c>
      <c r="EO64" s="167">
        <f t="shared" si="528"/>
        <v>24502.500000000047</v>
      </c>
      <c r="EP64" s="167">
        <f t="shared" si="529"/>
        <v>24605.625000000047</v>
      </c>
      <c r="EQ64" s="167">
        <f t="shared" si="530"/>
        <v>24708.750000000047</v>
      </c>
      <c r="ER64" s="167">
        <f t="shared" si="531"/>
        <v>24811.875000000047</v>
      </c>
      <c r="ES64" s="167">
        <f t="shared" si="532"/>
        <v>24915.000000000051</v>
      </c>
      <c r="ET64" s="167">
        <f t="shared" si="533"/>
        <v>25018.125000000051</v>
      </c>
      <c r="EU64" s="167">
        <f t="shared" si="534"/>
        <v>25121.250000000051</v>
      </c>
      <c r="EV64" s="167">
        <f t="shared" si="535"/>
        <v>25224.375000000051</v>
      </c>
      <c r="EW64" s="167">
        <f t="shared" si="536"/>
        <v>25327.500000000055</v>
      </c>
      <c r="EX64" s="167">
        <f t="shared" si="537"/>
        <v>25430.625000000055</v>
      </c>
      <c r="EY64" s="167">
        <f t="shared" si="538"/>
        <v>25533.750000000055</v>
      </c>
      <c r="EZ64" s="167">
        <f t="shared" si="539"/>
        <v>25636.875000000055</v>
      </c>
      <c r="FA64" s="167">
        <f t="shared" si="540"/>
        <v>25740.000000000058</v>
      </c>
      <c r="FB64" s="167">
        <f t="shared" si="541"/>
        <v>25843.125000000058</v>
      </c>
      <c r="FC64" s="167">
        <f t="shared" si="542"/>
        <v>25946.250000000058</v>
      </c>
      <c r="FD64" s="167">
        <f t="shared" si="543"/>
        <v>26049.375000000058</v>
      </c>
      <c r="FE64" s="167">
        <f t="shared" si="544"/>
        <v>26152.500000000058</v>
      </c>
      <c r="FF64" s="167">
        <f t="shared" si="545"/>
        <v>26255.625000000062</v>
      </c>
      <c r="FG64" s="167">
        <f t="shared" si="546"/>
        <v>26358.750000000062</v>
      </c>
      <c r="FH64" s="167">
        <f t="shared" si="547"/>
        <v>26461.875000000062</v>
      </c>
      <c r="FI64" s="167">
        <f t="shared" si="548"/>
        <v>26565.000000000062</v>
      </c>
      <c r="FJ64" s="167">
        <f t="shared" si="549"/>
        <v>26668.125000000065</v>
      </c>
      <c r="FK64" s="167">
        <f t="shared" si="550"/>
        <v>26771.250000000065</v>
      </c>
      <c r="FL64" s="167">
        <f t="shared" si="551"/>
        <v>26874.375000000065</v>
      </c>
      <c r="FM64" s="167">
        <f t="shared" si="552"/>
        <v>26977.500000000065</v>
      </c>
      <c r="FN64" s="167">
        <f t="shared" si="553"/>
        <v>27080.625000000069</v>
      </c>
      <c r="FO64" s="254"/>
      <c r="FP64" s="254"/>
      <c r="FQ64" s="254"/>
      <c r="FR64" s="254"/>
    </row>
    <row r="65" spans="2:174" s="8" customFormat="1" x14ac:dyDescent="0.15">
      <c r="B65" s="158"/>
      <c r="C65" s="159" t="s">
        <v>294</v>
      </c>
      <c r="D65" s="163" t="s">
        <v>45</v>
      </c>
      <c r="E65" s="163"/>
      <c r="F65" s="345">
        <v>0</v>
      </c>
      <c r="G65" s="345">
        <v>0</v>
      </c>
      <c r="H65" s="345">
        <v>0</v>
      </c>
      <c r="I65" s="345">
        <v>0</v>
      </c>
      <c r="J65" s="345">
        <v>0</v>
      </c>
      <c r="K65" s="345">
        <v>0</v>
      </c>
      <c r="L65" s="345">
        <v>1</v>
      </c>
      <c r="M65" s="345">
        <v>1</v>
      </c>
      <c r="N65" s="345">
        <v>1</v>
      </c>
      <c r="O65" s="345">
        <v>1</v>
      </c>
      <c r="P65" s="345">
        <v>1</v>
      </c>
      <c r="Q65" s="345">
        <v>1</v>
      </c>
      <c r="R65" s="345">
        <v>1</v>
      </c>
      <c r="S65" s="345">
        <v>1</v>
      </c>
      <c r="T65" s="345">
        <v>1</v>
      </c>
      <c r="U65" s="345">
        <v>1</v>
      </c>
      <c r="V65" s="345">
        <v>1</v>
      </c>
      <c r="W65" s="345">
        <v>1</v>
      </c>
      <c r="X65" s="345">
        <v>1</v>
      </c>
      <c r="Y65" s="345">
        <v>1</v>
      </c>
      <c r="Z65" s="345">
        <v>1</v>
      </c>
      <c r="AA65" s="345">
        <v>1</v>
      </c>
      <c r="AB65" s="345">
        <v>1</v>
      </c>
      <c r="AC65" s="345">
        <v>1</v>
      </c>
      <c r="AD65" s="345">
        <v>1</v>
      </c>
      <c r="AE65" s="345">
        <v>1</v>
      </c>
      <c r="AF65" s="345">
        <v>1</v>
      </c>
      <c r="AG65" s="345">
        <v>1</v>
      </c>
      <c r="AH65" s="345">
        <v>1</v>
      </c>
      <c r="AI65" s="345">
        <v>1</v>
      </c>
      <c r="AJ65" s="345">
        <v>1</v>
      </c>
      <c r="AK65" s="345">
        <v>1</v>
      </c>
      <c r="AL65" s="345">
        <v>1</v>
      </c>
      <c r="AM65" s="345">
        <v>1</v>
      </c>
      <c r="AN65" s="345">
        <v>1</v>
      </c>
      <c r="AO65" s="345">
        <v>1</v>
      </c>
      <c r="AP65" s="345">
        <v>1</v>
      </c>
      <c r="AQ65" s="345">
        <v>1</v>
      </c>
      <c r="AR65" s="345">
        <v>1</v>
      </c>
      <c r="AS65" s="345">
        <v>1</v>
      </c>
      <c r="AT65" s="345">
        <v>1</v>
      </c>
      <c r="AU65" s="345">
        <v>1</v>
      </c>
      <c r="AV65" s="345">
        <v>1</v>
      </c>
      <c r="AW65" s="345">
        <v>1</v>
      </c>
      <c r="AX65" s="345">
        <v>1</v>
      </c>
      <c r="AY65" s="345">
        <v>1</v>
      </c>
      <c r="AZ65" s="345">
        <v>1</v>
      </c>
      <c r="BA65" s="345">
        <v>1</v>
      </c>
      <c r="BB65" s="345">
        <v>1</v>
      </c>
      <c r="BC65" s="345">
        <v>1</v>
      </c>
      <c r="BD65" s="345">
        <v>1</v>
      </c>
      <c r="BE65" s="345">
        <v>1</v>
      </c>
      <c r="BF65" s="345">
        <v>1</v>
      </c>
      <c r="BG65" s="345">
        <v>1</v>
      </c>
      <c r="BH65" s="345">
        <v>1</v>
      </c>
      <c r="BI65" s="345">
        <v>1</v>
      </c>
      <c r="BJ65" s="345">
        <v>1</v>
      </c>
      <c r="BK65" s="345">
        <v>1</v>
      </c>
      <c r="BL65" s="345">
        <v>1</v>
      </c>
      <c r="BM65" s="345">
        <v>1</v>
      </c>
      <c r="BN65" s="345">
        <v>1</v>
      </c>
      <c r="BO65" s="345">
        <v>1</v>
      </c>
      <c r="BP65" s="345">
        <v>1</v>
      </c>
      <c r="BQ65" s="345">
        <v>1</v>
      </c>
      <c r="BR65" s="345">
        <v>1</v>
      </c>
      <c r="BS65" s="345">
        <v>1</v>
      </c>
      <c r="BT65" s="345">
        <v>1</v>
      </c>
      <c r="BU65" s="345">
        <v>1</v>
      </c>
      <c r="BV65" s="345">
        <v>1</v>
      </c>
      <c r="BW65" s="345">
        <v>1</v>
      </c>
      <c r="BX65" s="345">
        <v>1</v>
      </c>
      <c r="BY65" s="345">
        <v>1</v>
      </c>
      <c r="BZ65" s="345">
        <v>1</v>
      </c>
      <c r="CA65" s="345">
        <v>1</v>
      </c>
      <c r="CB65" s="345">
        <v>1</v>
      </c>
      <c r="CC65" s="345">
        <v>1</v>
      </c>
      <c r="CD65" s="345">
        <v>1</v>
      </c>
      <c r="CE65" s="345">
        <v>1</v>
      </c>
      <c r="CF65" s="345">
        <v>1</v>
      </c>
      <c r="CG65" s="345">
        <v>1</v>
      </c>
      <c r="CH65" s="164"/>
      <c r="CI65" s="158"/>
      <c r="CJ65" s="159" t="str">
        <f t="shared" ref="CJ65" si="635">C65</f>
        <v>HR Manager</v>
      </c>
      <c r="CK65" s="304">
        <v>75000</v>
      </c>
      <c r="CL65" s="166"/>
      <c r="CM65" s="167">
        <f t="shared" ref="CM65" si="636">F65*($CK65/4)*CM$4</f>
        <v>0</v>
      </c>
      <c r="CN65" s="167">
        <f t="shared" ref="CN65" si="637">G65*($CK65/4)*CN$4</f>
        <v>0</v>
      </c>
      <c r="CO65" s="167">
        <f t="shared" ref="CO65" si="638">H65*($CK65/4)*CO$4</f>
        <v>0</v>
      </c>
      <c r="CP65" s="167">
        <f t="shared" ref="CP65" si="639">I65*($CK65/4)*CP$4</f>
        <v>0</v>
      </c>
      <c r="CQ65" s="167">
        <f t="shared" ref="CQ65" si="640">J65*($CK65/4)*CQ$4</f>
        <v>0</v>
      </c>
      <c r="CR65" s="167">
        <f t="shared" ref="CR65" si="641">K65*($CK65/4)*CR$4</f>
        <v>0</v>
      </c>
      <c r="CS65" s="167">
        <f t="shared" ref="CS65" si="642">L65*($CK65/4)*CS$4</f>
        <v>26662.500000000007</v>
      </c>
      <c r="CT65" s="167">
        <f t="shared" ref="CT65" si="643">M65*($CK65/4)*CT$4</f>
        <v>26803.125000000007</v>
      </c>
      <c r="CU65" s="167">
        <f t="shared" ref="CU65" si="644">N65*($CK65/4)*CU$4</f>
        <v>26943.750000000011</v>
      </c>
      <c r="CV65" s="167">
        <f t="shared" ref="CV65" si="645">O65*($CK65/4)*CV$4</f>
        <v>27084.375000000011</v>
      </c>
      <c r="CW65" s="167">
        <f t="shared" ref="CW65" si="646">P65*($CK65/4)*CW$4</f>
        <v>27225.000000000011</v>
      </c>
      <c r="CX65" s="167">
        <f t="shared" ref="CX65" si="647">Q65*($CK65/4)*CX$4</f>
        <v>27365.625000000015</v>
      </c>
      <c r="CY65" s="167">
        <f t="shared" ref="CY65" si="648">R65*($CK65/4)*CY$4</f>
        <v>27506.250000000015</v>
      </c>
      <c r="CZ65" s="167">
        <f t="shared" ref="CZ65" si="649">S65*($CK65/4)*CZ$4</f>
        <v>27646.875000000015</v>
      </c>
      <c r="DA65" s="167">
        <f t="shared" ref="DA65" si="650">T65*($CK65/4)*DA$4</f>
        <v>27787.500000000015</v>
      </c>
      <c r="DB65" s="167">
        <f t="shared" ref="DB65" si="651">U65*($CK65/4)*DB$4</f>
        <v>27928.125000000018</v>
      </c>
      <c r="DC65" s="167">
        <f t="shared" ref="DC65" si="652">V65*($CK65/4)*DC$4</f>
        <v>28068.750000000018</v>
      </c>
      <c r="DD65" s="167">
        <f t="shared" ref="DD65" si="653">W65*($CK65/4)*DD$4</f>
        <v>28209.375000000018</v>
      </c>
      <c r="DE65" s="167">
        <f t="shared" ref="DE65" si="654">X65*($CK65/4)*DE$4</f>
        <v>28350.000000000022</v>
      </c>
      <c r="DF65" s="167">
        <f t="shared" ref="DF65" si="655">Y65*($CK65/4)*DF$4</f>
        <v>28490.625000000022</v>
      </c>
      <c r="DG65" s="167">
        <f t="shared" ref="DG65" si="656">Z65*($CK65/4)*DG$4</f>
        <v>28631.250000000022</v>
      </c>
      <c r="DH65" s="167">
        <f t="shared" ref="DH65" si="657">AA65*($CK65/4)*DH$4</f>
        <v>28771.875000000025</v>
      </c>
      <c r="DI65" s="167">
        <f t="shared" ref="DI65" si="658">AB65*($CK65/4)*DI$4</f>
        <v>28912.500000000025</v>
      </c>
      <c r="DJ65" s="167">
        <f t="shared" ref="DJ65" si="659">AC65*($CK65/4)*DJ$4</f>
        <v>29053.125000000025</v>
      </c>
      <c r="DK65" s="167">
        <f t="shared" ref="DK65" si="660">AD65*($CK65/4)*DK$4</f>
        <v>29193.750000000029</v>
      </c>
      <c r="DL65" s="167">
        <f t="shared" ref="DL65" si="661">AE65*($CK65/4)*DL$4</f>
        <v>29334.375000000029</v>
      </c>
      <c r="DM65" s="167">
        <f t="shared" ref="DM65" si="662">AF65*($CK65/4)*DM$4</f>
        <v>29475.000000000029</v>
      </c>
      <c r="DN65" s="167">
        <f t="shared" ref="DN65" si="663">AG65*($CK65/4)*DN$4</f>
        <v>29615.625000000033</v>
      </c>
      <c r="DO65" s="167">
        <f t="shared" ref="DO65" si="664">AH65*($CK65/4)*DO$4</f>
        <v>29756.250000000033</v>
      </c>
      <c r="DP65" s="167">
        <f t="shared" ref="DP65" si="665">AI65*($CK65/4)*DP$4</f>
        <v>29896.875000000033</v>
      </c>
      <c r="DQ65" s="167">
        <f t="shared" ref="DQ65" si="666">AJ65*($CK65/4)*DQ$4</f>
        <v>30037.500000000036</v>
      </c>
      <c r="DR65" s="167">
        <f t="shared" ref="DR65" si="667">AK65*($CK65/4)*DR$4</f>
        <v>30178.125000000036</v>
      </c>
      <c r="DS65" s="167">
        <f t="shared" ref="DS65" si="668">AL65*($CK65/4)*DS$4</f>
        <v>30318.750000000036</v>
      </c>
      <c r="DT65" s="167">
        <f t="shared" ref="DT65" si="669">AM65*($CK65/4)*DT$4</f>
        <v>30459.37500000004</v>
      </c>
      <c r="DU65" s="167">
        <f t="shared" ref="DU65" si="670">AN65*($CK65/4)*DU$4</f>
        <v>30600.00000000004</v>
      </c>
      <c r="DV65" s="167">
        <f t="shared" ref="DV65" si="671">AO65*($CK65/4)*DV$4</f>
        <v>30740.62500000004</v>
      </c>
      <c r="DW65" s="167">
        <f t="shared" ref="DW65" si="672">AP65*($CK65/4)*DW$4</f>
        <v>30881.250000000044</v>
      </c>
      <c r="DX65" s="167">
        <f t="shared" ref="DX65" si="673">AQ65*($CK65/4)*DX$4</f>
        <v>31021.875000000044</v>
      </c>
      <c r="DY65" s="167">
        <f t="shared" ref="DY65" si="674">AR65*($CK65/4)*DY$4</f>
        <v>31162.500000000044</v>
      </c>
      <c r="DZ65" s="167">
        <f t="shared" ref="DZ65" si="675">AS65*($CK65/4)*DZ$4</f>
        <v>31303.125000000047</v>
      </c>
      <c r="EA65" s="167">
        <f t="shared" ref="EA65" si="676">AS65*($CK65/4)*EA$4</f>
        <v>31443.750000000047</v>
      </c>
      <c r="EB65" s="167">
        <f t="shared" ref="EB65" si="677">AS65*($CK65/4)*EB$4</f>
        <v>31584.375000000047</v>
      </c>
      <c r="EC65" s="167">
        <f t="shared" ref="EC65" si="678">AS65*($CK65/4)*EC$4</f>
        <v>31725.000000000047</v>
      </c>
      <c r="ED65" s="167">
        <f t="shared" ref="ED65" si="679">AS65*($CK65/4)*ED$4</f>
        <v>31865.625000000051</v>
      </c>
      <c r="EE65" s="167">
        <f t="shared" ref="EE65" si="680">AS65*($CK65/4)*EE$4</f>
        <v>32006.250000000051</v>
      </c>
      <c r="EF65" s="167">
        <f t="shared" ref="EF65" si="681">AS65*($CK65/4)*EF$4</f>
        <v>32146.875000000051</v>
      </c>
      <c r="EG65" s="167">
        <f t="shared" ref="EG65" si="682">AS65*($CK65/4)*EG$4</f>
        <v>32287.500000000055</v>
      </c>
      <c r="EH65" s="167">
        <f t="shared" ref="EH65" si="683">AS65*($CK65/4)*EH$4</f>
        <v>32428.125000000055</v>
      </c>
      <c r="EI65" s="167">
        <f t="shared" ref="EI65" si="684">AS65*($CK65/4)*EI$4</f>
        <v>32568.750000000055</v>
      </c>
      <c r="EJ65" s="167">
        <f t="shared" ref="EJ65" si="685">AS65*($CK65/4)*EJ$4</f>
        <v>32709.375000000058</v>
      </c>
      <c r="EK65" s="167">
        <f t="shared" ref="EK65" si="686">AS65*($CK65/4)*EK$4</f>
        <v>32850.000000000058</v>
      </c>
      <c r="EL65" s="167">
        <f t="shared" ref="EL65" si="687">AS65*($CK65/4)*EL$4</f>
        <v>32990.625000000058</v>
      </c>
      <c r="EM65" s="167">
        <f t="shared" ref="EM65" si="688">AS65*($CK65/4)*EM$4</f>
        <v>33131.250000000058</v>
      </c>
      <c r="EN65" s="167">
        <f t="shared" ref="EN65" si="689">AS65*($CK65/4)*EN$4</f>
        <v>33271.875000000058</v>
      </c>
      <c r="EO65" s="167">
        <f t="shared" ref="EO65" si="690">AS65*($CK65/4)*EO$4</f>
        <v>33412.500000000065</v>
      </c>
      <c r="EP65" s="167">
        <f t="shared" ref="EP65" si="691">AS65*($CK65/4)*EP$4</f>
        <v>33553.125000000065</v>
      </c>
      <c r="EQ65" s="167">
        <f t="shared" ref="EQ65" si="692">AS65*($CK65/4)*EQ$4</f>
        <v>33693.750000000065</v>
      </c>
      <c r="ER65" s="167">
        <f t="shared" ref="ER65" si="693">AS65*($CK65/4)*ER$4</f>
        <v>33834.375000000065</v>
      </c>
      <c r="ES65" s="167">
        <f t="shared" ref="ES65" si="694">AS65*($CK65/4)*ES$4</f>
        <v>33975.000000000065</v>
      </c>
      <c r="ET65" s="167">
        <f t="shared" ref="ET65" si="695">AS65*($CK65/4)*ET$4</f>
        <v>34115.625000000065</v>
      </c>
      <c r="EU65" s="167">
        <f t="shared" ref="EU65" si="696">AS65*($CK65/4)*EU$4</f>
        <v>34256.250000000073</v>
      </c>
      <c r="EV65" s="167">
        <f t="shared" ref="EV65" si="697">AS65*($CK65/4)*EV$4</f>
        <v>34396.875000000073</v>
      </c>
      <c r="EW65" s="167">
        <f t="shared" ref="EW65" si="698">AS65*($CK65/4)*EW$4</f>
        <v>34537.500000000073</v>
      </c>
      <c r="EX65" s="167">
        <f t="shared" ref="EX65" si="699">AS65*($CK65/4)*EX$4</f>
        <v>34678.125000000073</v>
      </c>
      <c r="EY65" s="167">
        <f t="shared" ref="EY65" si="700">AS65*($CK65/4)*EY$4</f>
        <v>34818.750000000073</v>
      </c>
      <c r="EZ65" s="167">
        <f t="shared" ref="EZ65" si="701">AS65*($CK65/4)*EZ$4</f>
        <v>34959.375000000073</v>
      </c>
      <c r="FA65" s="167">
        <f t="shared" ref="FA65" si="702">AS65*($CK65/4)*FA$4</f>
        <v>35100.00000000008</v>
      </c>
      <c r="FB65" s="167">
        <f t="shared" ref="FB65" si="703">AS65*($CK65/4)*FB$4</f>
        <v>35240.62500000008</v>
      </c>
      <c r="FC65" s="167">
        <f t="shared" ref="FC65" si="704">AS65*($CK65/4)*FC$4</f>
        <v>35381.25000000008</v>
      </c>
      <c r="FD65" s="167">
        <f t="shared" ref="FD65" si="705">AS65*($CK65/4)*FD$4</f>
        <v>35521.87500000008</v>
      </c>
      <c r="FE65" s="167">
        <f t="shared" ref="FE65" si="706">AS65*($CK65/4)*FE$4</f>
        <v>35662.50000000008</v>
      </c>
      <c r="FF65" s="167">
        <f t="shared" ref="FF65" si="707">AS65*($CK65/4)*FF$4</f>
        <v>35803.12500000008</v>
      </c>
      <c r="FG65" s="167">
        <f t="shared" ref="FG65" si="708">AS65*($CK65/4)*FG$4</f>
        <v>35943.750000000087</v>
      </c>
      <c r="FH65" s="167">
        <f t="shared" ref="FH65" si="709">AS65*($CK65/4)*FH$4</f>
        <v>36084.375000000087</v>
      </c>
      <c r="FI65" s="167">
        <f t="shared" ref="FI65" si="710">AS65*($CK65/4)*FI$4</f>
        <v>36225.000000000087</v>
      </c>
      <c r="FJ65" s="167">
        <f t="shared" ref="FJ65" si="711">AS65*($CK65/4)*FJ$4</f>
        <v>36365.625000000087</v>
      </c>
      <c r="FK65" s="167">
        <f t="shared" ref="FK65" si="712">AS65*($CK65/4)*FK$4</f>
        <v>36506.250000000087</v>
      </c>
      <c r="FL65" s="167">
        <f t="shared" ref="FL65" si="713">AS65*($CK65/4)*FL$4</f>
        <v>36646.875000000087</v>
      </c>
      <c r="FM65" s="167">
        <f t="shared" ref="FM65" si="714">AS65*($CK65/4)*FM$4</f>
        <v>36787.500000000095</v>
      </c>
      <c r="FN65" s="167">
        <f t="shared" ref="FN65" si="715">AS65*($CK65/4)*FN$4</f>
        <v>36928.125000000095</v>
      </c>
      <c r="FO65" s="254"/>
      <c r="FP65" s="254"/>
      <c r="FQ65" s="254"/>
      <c r="FR65" s="254"/>
    </row>
    <row r="66" spans="2:174" s="8" customFormat="1" x14ac:dyDescent="0.15">
      <c r="B66" s="158"/>
      <c r="C66" s="159" t="s">
        <v>295</v>
      </c>
      <c r="D66" s="163" t="s">
        <v>45</v>
      </c>
      <c r="E66" s="163"/>
      <c r="F66" s="345">
        <v>0</v>
      </c>
      <c r="G66" s="345">
        <v>0</v>
      </c>
      <c r="H66" s="345">
        <v>0</v>
      </c>
      <c r="I66" s="345">
        <v>0</v>
      </c>
      <c r="J66" s="345">
        <v>0</v>
      </c>
      <c r="K66" s="345">
        <v>0</v>
      </c>
      <c r="L66" s="345">
        <v>1</v>
      </c>
      <c r="M66" s="345">
        <v>1</v>
      </c>
      <c r="N66" s="345">
        <v>1</v>
      </c>
      <c r="O66" s="345">
        <v>1</v>
      </c>
      <c r="P66" s="345">
        <v>1</v>
      </c>
      <c r="Q66" s="345">
        <v>1</v>
      </c>
      <c r="R66" s="345">
        <v>1</v>
      </c>
      <c r="S66" s="345">
        <v>1</v>
      </c>
      <c r="T66" s="345">
        <v>1</v>
      </c>
      <c r="U66" s="345">
        <v>1</v>
      </c>
      <c r="V66" s="345">
        <v>1</v>
      </c>
      <c r="W66" s="345">
        <v>1</v>
      </c>
      <c r="X66" s="345">
        <v>1</v>
      </c>
      <c r="Y66" s="345">
        <v>1</v>
      </c>
      <c r="Z66" s="345">
        <v>1</v>
      </c>
      <c r="AA66" s="345">
        <v>1</v>
      </c>
      <c r="AB66" s="345">
        <v>1</v>
      </c>
      <c r="AC66" s="345">
        <v>1</v>
      </c>
      <c r="AD66" s="345">
        <v>1</v>
      </c>
      <c r="AE66" s="345">
        <v>1</v>
      </c>
      <c r="AF66" s="345">
        <v>1</v>
      </c>
      <c r="AG66" s="345">
        <v>1</v>
      </c>
      <c r="AH66" s="345">
        <v>1</v>
      </c>
      <c r="AI66" s="345">
        <v>1</v>
      </c>
      <c r="AJ66" s="345">
        <v>1</v>
      </c>
      <c r="AK66" s="345">
        <v>1</v>
      </c>
      <c r="AL66" s="345">
        <v>1</v>
      </c>
      <c r="AM66" s="345">
        <v>1</v>
      </c>
      <c r="AN66" s="345">
        <v>1</v>
      </c>
      <c r="AO66" s="345">
        <v>1</v>
      </c>
      <c r="AP66" s="345">
        <v>1</v>
      </c>
      <c r="AQ66" s="345">
        <v>1</v>
      </c>
      <c r="AR66" s="345">
        <v>1</v>
      </c>
      <c r="AS66" s="345">
        <v>1</v>
      </c>
      <c r="AT66" s="345">
        <v>1</v>
      </c>
      <c r="AU66" s="345">
        <v>1</v>
      </c>
      <c r="AV66" s="345">
        <v>1</v>
      </c>
      <c r="AW66" s="345">
        <v>1</v>
      </c>
      <c r="AX66" s="345">
        <v>1</v>
      </c>
      <c r="AY66" s="345">
        <v>1</v>
      </c>
      <c r="AZ66" s="345">
        <v>1</v>
      </c>
      <c r="BA66" s="345">
        <v>1</v>
      </c>
      <c r="BB66" s="345">
        <v>1</v>
      </c>
      <c r="BC66" s="345">
        <v>1</v>
      </c>
      <c r="BD66" s="345">
        <v>1</v>
      </c>
      <c r="BE66" s="345">
        <v>1</v>
      </c>
      <c r="BF66" s="345">
        <v>1</v>
      </c>
      <c r="BG66" s="345">
        <v>1</v>
      </c>
      <c r="BH66" s="345">
        <v>1</v>
      </c>
      <c r="BI66" s="345">
        <v>1</v>
      </c>
      <c r="BJ66" s="345">
        <v>1</v>
      </c>
      <c r="BK66" s="345">
        <v>1</v>
      </c>
      <c r="BL66" s="345">
        <v>1</v>
      </c>
      <c r="BM66" s="345">
        <v>1</v>
      </c>
      <c r="BN66" s="345">
        <v>1</v>
      </c>
      <c r="BO66" s="345">
        <v>1</v>
      </c>
      <c r="BP66" s="345">
        <v>1</v>
      </c>
      <c r="BQ66" s="345">
        <v>1</v>
      </c>
      <c r="BR66" s="345">
        <v>1</v>
      </c>
      <c r="BS66" s="345">
        <v>1</v>
      </c>
      <c r="BT66" s="345">
        <v>1</v>
      </c>
      <c r="BU66" s="345">
        <v>1</v>
      </c>
      <c r="BV66" s="345">
        <v>1</v>
      </c>
      <c r="BW66" s="345">
        <v>1</v>
      </c>
      <c r="BX66" s="345">
        <v>1</v>
      </c>
      <c r="BY66" s="345">
        <v>1</v>
      </c>
      <c r="BZ66" s="345">
        <v>1</v>
      </c>
      <c r="CA66" s="345">
        <v>1</v>
      </c>
      <c r="CB66" s="345">
        <v>1</v>
      </c>
      <c r="CC66" s="345">
        <v>1</v>
      </c>
      <c r="CD66" s="345">
        <v>1</v>
      </c>
      <c r="CE66" s="345">
        <v>1</v>
      </c>
      <c r="CF66" s="345">
        <v>1</v>
      </c>
      <c r="CG66" s="345">
        <v>1</v>
      </c>
      <c r="CH66" s="164"/>
      <c r="CI66" s="158"/>
      <c r="CJ66" s="159" t="str">
        <f t="shared" si="509"/>
        <v>Payroll Specalist</v>
      </c>
      <c r="CK66" s="304">
        <v>40000</v>
      </c>
      <c r="CL66" s="166"/>
      <c r="CM66" s="167">
        <f t="shared" si="510"/>
        <v>0</v>
      </c>
      <c r="CN66" s="167">
        <f t="shared" si="510"/>
        <v>0</v>
      </c>
      <c r="CO66" s="167">
        <f t="shared" si="510"/>
        <v>0</v>
      </c>
      <c r="CP66" s="167">
        <f t="shared" si="510"/>
        <v>0</v>
      </c>
      <c r="CQ66" s="167">
        <f t="shared" si="510"/>
        <v>0</v>
      </c>
      <c r="CR66" s="167">
        <f t="shared" si="510"/>
        <v>0</v>
      </c>
      <c r="CS66" s="167">
        <f t="shared" si="510"/>
        <v>14220.000000000004</v>
      </c>
      <c r="CT66" s="167">
        <f t="shared" si="510"/>
        <v>14295.000000000004</v>
      </c>
      <c r="CU66" s="167">
        <f t="shared" si="510"/>
        <v>14370.000000000005</v>
      </c>
      <c r="CV66" s="167">
        <f t="shared" si="510"/>
        <v>14445.000000000005</v>
      </c>
      <c r="CW66" s="167">
        <f t="shared" si="511"/>
        <v>14520.000000000005</v>
      </c>
      <c r="CX66" s="167">
        <f t="shared" si="511"/>
        <v>14595.000000000007</v>
      </c>
      <c r="CY66" s="167">
        <f t="shared" si="511"/>
        <v>14670.000000000007</v>
      </c>
      <c r="CZ66" s="167">
        <f t="shared" si="511"/>
        <v>14745.000000000007</v>
      </c>
      <c r="DA66" s="167">
        <f t="shared" si="511"/>
        <v>14820.000000000009</v>
      </c>
      <c r="DB66" s="167">
        <f t="shared" si="511"/>
        <v>14895.000000000009</v>
      </c>
      <c r="DC66" s="167">
        <f t="shared" si="511"/>
        <v>14970.000000000009</v>
      </c>
      <c r="DD66" s="167">
        <f t="shared" si="511"/>
        <v>15045.000000000011</v>
      </c>
      <c r="DE66" s="167">
        <f t="shared" si="511"/>
        <v>15120.000000000011</v>
      </c>
      <c r="DF66" s="167">
        <f t="shared" si="511"/>
        <v>15195.000000000013</v>
      </c>
      <c r="DG66" s="167">
        <f t="shared" si="512"/>
        <v>15270.000000000013</v>
      </c>
      <c r="DH66" s="167">
        <f t="shared" si="512"/>
        <v>15345.000000000013</v>
      </c>
      <c r="DI66" s="167">
        <f t="shared" si="512"/>
        <v>15420.000000000015</v>
      </c>
      <c r="DJ66" s="167">
        <f t="shared" si="512"/>
        <v>15495.000000000015</v>
      </c>
      <c r="DK66" s="167">
        <f t="shared" si="512"/>
        <v>15570.000000000015</v>
      </c>
      <c r="DL66" s="167">
        <f t="shared" si="512"/>
        <v>15645.000000000016</v>
      </c>
      <c r="DM66" s="167">
        <f t="shared" si="512"/>
        <v>15720.000000000016</v>
      </c>
      <c r="DN66" s="167">
        <f t="shared" si="512"/>
        <v>15795.000000000016</v>
      </c>
      <c r="DO66" s="167">
        <f t="shared" si="512"/>
        <v>15870.000000000018</v>
      </c>
      <c r="DP66" s="167">
        <f t="shared" si="512"/>
        <v>15945.000000000018</v>
      </c>
      <c r="DQ66" s="167">
        <f t="shared" si="513"/>
        <v>16020.000000000018</v>
      </c>
      <c r="DR66" s="167">
        <f t="shared" si="513"/>
        <v>16095.00000000002</v>
      </c>
      <c r="DS66" s="167">
        <f t="shared" si="513"/>
        <v>16170.00000000002</v>
      </c>
      <c r="DT66" s="167">
        <f t="shared" si="513"/>
        <v>16245.00000000002</v>
      </c>
      <c r="DU66" s="167">
        <f t="shared" si="513"/>
        <v>16320.000000000022</v>
      </c>
      <c r="DV66" s="167">
        <f t="shared" si="513"/>
        <v>16395.000000000022</v>
      </c>
      <c r="DW66" s="167">
        <f t="shared" si="513"/>
        <v>16470.000000000022</v>
      </c>
      <c r="DX66" s="167">
        <f t="shared" si="513"/>
        <v>16545.000000000022</v>
      </c>
      <c r="DY66" s="167">
        <f t="shared" si="513"/>
        <v>16620.000000000022</v>
      </c>
      <c r="DZ66" s="167">
        <f t="shared" si="513"/>
        <v>16695.000000000025</v>
      </c>
      <c r="EA66" s="167">
        <f t="shared" si="514"/>
        <v>16770.000000000025</v>
      </c>
      <c r="EB66" s="167">
        <f t="shared" si="515"/>
        <v>16845.000000000025</v>
      </c>
      <c r="EC66" s="167">
        <f t="shared" si="516"/>
        <v>16920.000000000025</v>
      </c>
      <c r="ED66" s="167">
        <f t="shared" si="517"/>
        <v>16995.000000000025</v>
      </c>
      <c r="EE66" s="167">
        <f t="shared" si="518"/>
        <v>17070.000000000029</v>
      </c>
      <c r="EF66" s="167">
        <f t="shared" si="519"/>
        <v>17145.000000000029</v>
      </c>
      <c r="EG66" s="167">
        <f t="shared" si="520"/>
        <v>17220.000000000029</v>
      </c>
      <c r="EH66" s="167">
        <f t="shared" si="521"/>
        <v>17295.000000000029</v>
      </c>
      <c r="EI66" s="167">
        <f t="shared" si="522"/>
        <v>17370.000000000029</v>
      </c>
      <c r="EJ66" s="167">
        <f t="shared" si="523"/>
        <v>17445.000000000029</v>
      </c>
      <c r="EK66" s="167">
        <f t="shared" si="524"/>
        <v>17520.000000000033</v>
      </c>
      <c r="EL66" s="167">
        <f t="shared" si="525"/>
        <v>17595.000000000033</v>
      </c>
      <c r="EM66" s="167">
        <f t="shared" si="526"/>
        <v>17670.000000000033</v>
      </c>
      <c r="EN66" s="167">
        <f t="shared" si="527"/>
        <v>17745.000000000033</v>
      </c>
      <c r="EO66" s="167">
        <f t="shared" si="528"/>
        <v>17820.000000000033</v>
      </c>
      <c r="EP66" s="167">
        <f t="shared" si="529"/>
        <v>17895.000000000033</v>
      </c>
      <c r="EQ66" s="167">
        <f t="shared" si="530"/>
        <v>17970.000000000036</v>
      </c>
      <c r="ER66" s="167">
        <f t="shared" si="531"/>
        <v>18045.000000000036</v>
      </c>
      <c r="ES66" s="167">
        <f t="shared" si="532"/>
        <v>18120.000000000036</v>
      </c>
      <c r="ET66" s="167">
        <f t="shared" si="533"/>
        <v>18195.000000000036</v>
      </c>
      <c r="EU66" s="167">
        <f t="shared" si="534"/>
        <v>18270.000000000036</v>
      </c>
      <c r="EV66" s="167">
        <f t="shared" si="535"/>
        <v>18345.000000000036</v>
      </c>
      <c r="EW66" s="167">
        <f t="shared" si="536"/>
        <v>18420.00000000004</v>
      </c>
      <c r="EX66" s="167">
        <f t="shared" si="537"/>
        <v>18495.00000000004</v>
      </c>
      <c r="EY66" s="167">
        <f t="shared" si="538"/>
        <v>18570.00000000004</v>
      </c>
      <c r="EZ66" s="167">
        <f t="shared" si="539"/>
        <v>18645.00000000004</v>
      </c>
      <c r="FA66" s="167">
        <f t="shared" si="540"/>
        <v>18720.00000000004</v>
      </c>
      <c r="FB66" s="167">
        <f t="shared" si="541"/>
        <v>18795.00000000004</v>
      </c>
      <c r="FC66" s="167">
        <f t="shared" si="542"/>
        <v>18870.000000000044</v>
      </c>
      <c r="FD66" s="167">
        <f t="shared" si="543"/>
        <v>18945.000000000044</v>
      </c>
      <c r="FE66" s="167">
        <f t="shared" si="544"/>
        <v>19020.000000000044</v>
      </c>
      <c r="FF66" s="167">
        <f t="shared" si="545"/>
        <v>19095.000000000044</v>
      </c>
      <c r="FG66" s="167">
        <f t="shared" si="546"/>
        <v>19170.000000000044</v>
      </c>
      <c r="FH66" s="167">
        <f t="shared" si="547"/>
        <v>19245.000000000044</v>
      </c>
      <c r="FI66" s="167">
        <f t="shared" si="548"/>
        <v>19320.000000000047</v>
      </c>
      <c r="FJ66" s="167">
        <f t="shared" si="549"/>
        <v>19395.000000000047</v>
      </c>
      <c r="FK66" s="167">
        <f t="shared" si="550"/>
        <v>19470.000000000047</v>
      </c>
      <c r="FL66" s="167">
        <f t="shared" si="551"/>
        <v>19545.000000000047</v>
      </c>
      <c r="FM66" s="167">
        <f t="shared" si="552"/>
        <v>19620.000000000047</v>
      </c>
      <c r="FN66" s="167">
        <f t="shared" si="553"/>
        <v>19695.000000000051</v>
      </c>
      <c r="FO66" s="254"/>
      <c r="FP66" s="254"/>
      <c r="FQ66" s="254"/>
      <c r="FR66" s="254"/>
    </row>
    <row r="67" spans="2:174" s="8" customFormat="1" x14ac:dyDescent="0.15">
      <c r="B67" s="158"/>
      <c r="C67" s="159" t="s">
        <v>296</v>
      </c>
      <c r="D67" s="163" t="s">
        <v>45</v>
      </c>
      <c r="E67" s="163"/>
      <c r="F67" s="345">
        <v>0</v>
      </c>
      <c r="G67" s="345">
        <v>0</v>
      </c>
      <c r="H67" s="345">
        <v>0</v>
      </c>
      <c r="I67" s="345">
        <v>0</v>
      </c>
      <c r="J67" s="345">
        <v>0</v>
      </c>
      <c r="K67" s="345">
        <v>0</v>
      </c>
      <c r="L67" s="345">
        <v>0</v>
      </c>
      <c r="M67" s="345">
        <v>0</v>
      </c>
      <c r="N67" s="345">
        <v>1</v>
      </c>
      <c r="O67" s="345">
        <v>1</v>
      </c>
      <c r="P67" s="345">
        <v>1</v>
      </c>
      <c r="Q67" s="345">
        <v>1</v>
      </c>
      <c r="R67" s="345">
        <v>1</v>
      </c>
      <c r="S67" s="345">
        <v>1</v>
      </c>
      <c r="T67" s="345">
        <v>1</v>
      </c>
      <c r="U67" s="345">
        <v>1</v>
      </c>
      <c r="V67" s="345">
        <v>1</v>
      </c>
      <c r="W67" s="345">
        <v>1</v>
      </c>
      <c r="X67" s="345">
        <v>1</v>
      </c>
      <c r="Y67" s="345">
        <v>1</v>
      </c>
      <c r="Z67" s="345">
        <v>1</v>
      </c>
      <c r="AA67" s="345">
        <v>1</v>
      </c>
      <c r="AB67" s="345">
        <v>1</v>
      </c>
      <c r="AC67" s="345">
        <v>1</v>
      </c>
      <c r="AD67" s="345">
        <v>1</v>
      </c>
      <c r="AE67" s="345">
        <v>1</v>
      </c>
      <c r="AF67" s="345">
        <v>1</v>
      </c>
      <c r="AG67" s="345">
        <v>1</v>
      </c>
      <c r="AH67" s="345">
        <v>1</v>
      </c>
      <c r="AI67" s="345">
        <v>1</v>
      </c>
      <c r="AJ67" s="345">
        <v>1</v>
      </c>
      <c r="AK67" s="345">
        <v>1</v>
      </c>
      <c r="AL67" s="345">
        <v>1</v>
      </c>
      <c r="AM67" s="345">
        <v>1</v>
      </c>
      <c r="AN67" s="345">
        <v>1</v>
      </c>
      <c r="AO67" s="345">
        <v>1</v>
      </c>
      <c r="AP67" s="345">
        <v>1</v>
      </c>
      <c r="AQ67" s="345">
        <v>1</v>
      </c>
      <c r="AR67" s="345">
        <v>1</v>
      </c>
      <c r="AS67" s="345">
        <v>1</v>
      </c>
      <c r="AT67" s="345">
        <v>1</v>
      </c>
      <c r="AU67" s="345">
        <v>1</v>
      </c>
      <c r="AV67" s="345">
        <v>1</v>
      </c>
      <c r="AW67" s="345">
        <v>1</v>
      </c>
      <c r="AX67" s="345">
        <v>1</v>
      </c>
      <c r="AY67" s="345">
        <v>1</v>
      </c>
      <c r="AZ67" s="345">
        <v>1</v>
      </c>
      <c r="BA67" s="345">
        <v>1</v>
      </c>
      <c r="BB67" s="345">
        <v>1</v>
      </c>
      <c r="BC67" s="345">
        <v>1</v>
      </c>
      <c r="BD67" s="345">
        <v>1</v>
      </c>
      <c r="BE67" s="345">
        <v>1</v>
      </c>
      <c r="BF67" s="345">
        <v>1</v>
      </c>
      <c r="BG67" s="345">
        <v>1</v>
      </c>
      <c r="BH67" s="345">
        <v>1</v>
      </c>
      <c r="BI67" s="345">
        <v>1</v>
      </c>
      <c r="BJ67" s="345">
        <v>1</v>
      </c>
      <c r="BK67" s="345">
        <v>1</v>
      </c>
      <c r="BL67" s="345">
        <v>1</v>
      </c>
      <c r="BM67" s="345">
        <v>1</v>
      </c>
      <c r="BN67" s="345">
        <v>1</v>
      </c>
      <c r="BO67" s="345">
        <v>1</v>
      </c>
      <c r="BP67" s="345">
        <v>1</v>
      </c>
      <c r="BQ67" s="345">
        <v>1</v>
      </c>
      <c r="BR67" s="345">
        <v>1</v>
      </c>
      <c r="BS67" s="345">
        <v>1</v>
      </c>
      <c r="BT67" s="345">
        <v>1</v>
      </c>
      <c r="BU67" s="345">
        <v>1</v>
      </c>
      <c r="BV67" s="345">
        <v>1</v>
      </c>
      <c r="BW67" s="345">
        <v>1</v>
      </c>
      <c r="BX67" s="345">
        <v>1</v>
      </c>
      <c r="BY67" s="345">
        <v>1</v>
      </c>
      <c r="BZ67" s="345">
        <v>1</v>
      </c>
      <c r="CA67" s="345">
        <v>1</v>
      </c>
      <c r="CB67" s="345">
        <v>1</v>
      </c>
      <c r="CC67" s="345">
        <v>1</v>
      </c>
      <c r="CD67" s="345">
        <v>1</v>
      </c>
      <c r="CE67" s="345">
        <v>1</v>
      </c>
      <c r="CF67" s="345">
        <v>1</v>
      </c>
      <c r="CG67" s="345">
        <v>1</v>
      </c>
      <c r="CH67" s="164"/>
      <c r="CI67" s="158"/>
      <c r="CJ67" s="159" t="str">
        <f t="shared" ref="CJ67:CJ69" si="716">C67</f>
        <v>IT Manger</v>
      </c>
      <c r="CK67" s="304">
        <v>85000</v>
      </c>
      <c r="CL67" s="166"/>
      <c r="CM67" s="167">
        <f t="shared" ref="CM67:CM69" si="717">F67*($CK67/4)*CM$4</f>
        <v>0</v>
      </c>
      <c r="CN67" s="167">
        <f t="shared" ref="CN67:CN69" si="718">G67*($CK67/4)*CN$4</f>
        <v>0</v>
      </c>
      <c r="CO67" s="167">
        <f t="shared" ref="CO67:CO69" si="719">H67*($CK67/4)*CO$4</f>
        <v>0</v>
      </c>
      <c r="CP67" s="167">
        <f t="shared" ref="CP67:CP69" si="720">I67*($CK67/4)*CP$4</f>
        <v>0</v>
      </c>
      <c r="CQ67" s="167">
        <f t="shared" ref="CQ67:CQ69" si="721">J67*($CK67/4)*CQ$4</f>
        <v>0</v>
      </c>
      <c r="CR67" s="167">
        <f t="shared" ref="CR67:CR69" si="722">K67*($CK67/4)*CR$4</f>
        <v>0</v>
      </c>
      <c r="CS67" s="167">
        <f t="shared" ref="CS67:CS69" si="723">L67*($CK67/4)*CS$4</f>
        <v>0</v>
      </c>
      <c r="CT67" s="167">
        <f t="shared" ref="CT67:CT69" si="724">M67*($CK67/4)*CT$4</f>
        <v>0</v>
      </c>
      <c r="CU67" s="167">
        <f t="shared" ref="CU67:CU69" si="725">N67*($CK67/4)*CU$4</f>
        <v>30536.250000000011</v>
      </c>
      <c r="CV67" s="167">
        <f t="shared" ref="CV67:CV69" si="726">O67*($CK67/4)*CV$4</f>
        <v>30695.625000000011</v>
      </c>
      <c r="CW67" s="167">
        <f t="shared" ref="CW67:CW69" si="727">P67*($CK67/4)*CW$4</f>
        <v>30855.000000000015</v>
      </c>
      <c r="CX67" s="167">
        <f t="shared" ref="CX67:CX69" si="728">Q67*($CK67/4)*CX$4</f>
        <v>31014.375000000015</v>
      </c>
      <c r="CY67" s="167">
        <f t="shared" ref="CY67:CY69" si="729">R67*($CK67/4)*CY$4</f>
        <v>31173.750000000015</v>
      </c>
      <c r="CZ67" s="167">
        <f t="shared" ref="CZ67:CZ69" si="730">S67*($CK67/4)*CZ$4</f>
        <v>31333.125000000018</v>
      </c>
      <c r="DA67" s="167">
        <f t="shared" ref="DA67:DA69" si="731">T67*($CK67/4)*DA$4</f>
        <v>31492.500000000018</v>
      </c>
      <c r="DB67" s="167">
        <f t="shared" ref="DB67:DB69" si="732">U67*($CK67/4)*DB$4</f>
        <v>31651.875000000018</v>
      </c>
      <c r="DC67" s="167">
        <f t="shared" ref="DC67:DC69" si="733">V67*($CK67/4)*DC$4</f>
        <v>31811.250000000022</v>
      </c>
      <c r="DD67" s="167">
        <f t="shared" ref="DD67:DD69" si="734">W67*($CK67/4)*DD$4</f>
        <v>31970.625000000022</v>
      </c>
      <c r="DE67" s="167">
        <f t="shared" ref="DE67:DE69" si="735">X67*($CK67/4)*DE$4</f>
        <v>32130.000000000025</v>
      </c>
      <c r="DF67" s="167">
        <f t="shared" ref="DF67:DF69" si="736">Y67*($CK67/4)*DF$4</f>
        <v>32289.375000000025</v>
      </c>
      <c r="DG67" s="167">
        <f t="shared" ref="DG67:DG69" si="737">Z67*($CK67/4)*DG$4</f>
        <v>32448.750000000025</v>
      </c>
      <c r="DH67" s="167">
        <f t="shared" ref="DH67:DH69" si="738">AA67*($CK67/4)*DH$4</f>
        <v>32608.125000000029</v>
      </c>
      <c r="DI67" s="167">
        <f t="shared" ref="DI67:DI69" si="739">AB67*($CK67/4)*DI$4</f>
        <v>32767.500000000029</v>
      </c>
      <c r="DJ67" s="167">
        <f t="shared" ref="DJ67:DJ69" si="740">AC67*($CK67/4)*DJ$4</f>
        <v>32926.875000000029</v>
      </c>
      <c r="DK67" s="167">
        <f t="shared" ref="DK67:DK69" si="741">AD67*($CK67/4)*DK$4</f>
        <v>33086.250000000029</v>
      </c>
      <c r="DL67" s="167">
        <f t="shared" ref="DL67:DL69" si="742">AE67*($CK67/4)*DL$4</f>
        <v>33245.625000000036</v>
      </c>
      <c r="DM67" s="167">
        <f t="shared" ref="DM67:DM69" si="743">AF67*($CK67/4)*DM$4</f>
        <v>33405.000000000036</v>
      </c>
      <c r="DN67" s="167">
        <f t="shared" ref="DN67:DN69" si="744">AG67*($CK67/4)*DN$4</f>
        <v>33564.375000000036</v>
      </c>
      <c r="DO67" s="167">
        <f t="shared" ref="DO67:DO69" si="745">AH67*($CK67/4)*DO$4</f>
        <v>33723.750000000036</v>
      </c>
      <c r="DP67" s="167">
        <f t="shared" ref="DP67:DP69" si="746">AI67*($CK67/4)*DP$4</f>
        <v>33883.125000000036</v>
      </c>
      <c r="DQ67" s="167">
        <f t="shared" ref="DQ67:DQ69" si="747">AJ67*($CK67/4)*DQ$4</f>
        <v>34042.500000000036</v>
      </c>
      <c r="DR67" s="167">
        <f t="shared" ref="DR67:DR69" si="748">AK67*($CK67/4)*DR$4</f>
        <v>34201.875000000044</v>
      </c>
      <c r="DS67" s="167">
        <f t="shared" ref="DS67:DS69" si="749">AL67*($CK67/4)*DS$4</f>
        <v>34361.250000000044</v>
      </c>
      <c r="DT67" s="167">
        <f t="shared" ref="DT67:DT69" si="750">AM67*($CK67/4)*DT$4</f>
        <v>34520.625000000044</v>
      </c>
      <c r="DU67" s="167">
        <f t="shared" ref="DU67:DU69" si="751">AN67*($CK67/4)*DU$4</f>
        <v>34680.000000000044</v>
      </c>
      <c r="DV67" s="167">
        <f t="shared" ref="DV67:DV69" si="752">AO67*($CK67/4)*DV$4</f>
        <v>34839.375000000044</v>
      </c>
      <c r="DW67" s="167">
        <f t="shared" ref="DW67:DW69" si="753">AP67*($CK67/4)*DW$4</f>
        <v>34998.750000000051</v>
      </c>
      <c r="DX67" s="167">
        <f t="shared" ref="DX67:DX69" si="754">AQ67*($CK67/4)*DX$4</f>
        <v>35158.125000000051</v>
      </c>
      <c r="DY67" s="167">
        <f t="shared" ref="DY67:DY69" si="755">AR67*($CK67/4)*DY$4</f>
        <v>35317.500000000051</v>
      </c>
      <c r="DZ67" s="167">
        <f t="shared" ref="DZ67:DZ69" si="756">AS67*($CK67/4)*DZ$4</f>
        <v>35476.875000000051</v>
      </c>
      <c r="EA67" s="167">
        <f t="shared" ref="EA67:EA69" si="757">AS67*($CK67/4)*EA$4</f>
        <v>35636.250000000051</v>
      </c>
      <c r="EB67" s="167">
        <f t="shared" ref="EB67:EB69" si="758">AS67*($CK67/4)*EB$4</f>
        <v>35795.625000000051</v>
      </c>
      <c r="EC67" s="167">
        <f t="shared" ref="EC67:EC69" si="759">AS67*($CK67/4)*EC$4</f>
        <v>35955.000000000058</v>
      </c>
      <c r="ED67" s="167">
        <f t="shared" ref="ED67:ED69" si="760">AS67*($CK67/4)*ED$4</f>
        <v>36114.375000000058</v>
      </c>
      <c r="EE67" s="167">
        <f t="shared" ref="EE67:EE69" si="761">AS67*($CK67/4)*EE$4</f>
        <v>36273.750000000058</v>
      </c>
      <c r="EF67" s="167">
        <f t="shared" ref="EF67:EF69" si="762">AS67*($CK67/4)*EF$4</f>
        <v>36433.125000000058</v>
      </c>
      <c r="EG67" s="167">
        <f t="shared" ref="EG67:EG69" si="763">AS67*($CK67/4)*EG$4</f>
        <v>36592.500000000058</v>
      </c>
      <c r="EH67" s="167">
        <f t="shared" ref="EH67:EH69" si="764">AS67*($CK67/4)*EH$4</f>
        <v>36751.875000000065</v>
      </c>
      <c r="EI67" s="167">
        <f t="shared" ref="EI67:EI69" si="765">AS67*($CK67/4)*EI$4</f>
        <v>36911.250000000065</v>
      </c>
      <c r="EJ67" s="167">
        <f t="shared" ref="EJ67:EJ69" si="766">AS67*($CK67/4)*EJ$4</f>
        <v>37070.625000000065</v>
      </c>
      <c r="EK67" s="167">
        <f t="shared" ref="EK67:EK69" si="767">AS67*($CK67/4)*EK$4</f>
        <v>37230.000000000065</v>
      </c>
      <c r="EL67" s="167">
        <f t="shared" ref="EL67:EL69" si="768">AS67*($CK67/4)*EL$4</f>
        <v>37389.375000000065</v>
      </c>
      <c r="EM67" s="167">
        <f t="shared" ref="EM67:EM69" si="769">AS67*($CK67/4)*EM$4</f>
        <v>37548.750000000065</v>
      </c>
      <c r="EN67" s="167">
        <f t="shared" ref="EN67:EN69" si="770">AS67*($CK67/4)*EN$4</f>
        <v>37708.125000000073</v>
      </c>
      <c r="EO67" s="167">
        <f t="shared" ref="EO67:EO69" si="771">AS67*($CK67/4)*EO$4</f>
        <v>37867.500000000073</v>
      </c>
      <c r="EP67" s="167">
        <f t="shared" ref="EP67:EP69" si="772">AS67*($CK67/4)*EP$4</f>
        <v>38026.875000000073</v>
      </c>
      <c r="EQ67" s="167">
        <f t="shared" ref="EQ67:EQ69" si="773">AS67*($CK67/4)*EQ$4</f>
        <v>38186.250000000073</v>
      </c>
      <c r="ER67" s="167">
        <f t="shared" ref="ER67:ER69" si="774">AS67*($CK67/4)*ER$4</f>
        <v>38345.625000000073</v>
      </c>
      <c r="ES67" s="167">
        <f t="shared" ref="ES67:ES69" si="775">AS67*($CK67/4)*ES$4</f>
        <v>38505.00000000008</v>
      </c>
      <c r="ET67" s="167">
        <f t="shared" ref="ET67:ET69" si="776">AS67*($CK67/4)*ET$4</f>
        <v>38664.37500000008</v>
      </c>
      <c r="EU67" s="167">
        <f t="shared" ref="EU67:EU69" si="777">AS67*($CK67/4)*EU$4</f>
        <v>38823.75000000008</v>
      </c>
      <c r="EV67" s="167">
        <f t="shared" ref="EV67:EV69" si="778">AS67*($CK67/4)*EV$4</f>
        <v>38983.12500000008</v>
      </c>
      <c r="EW67" s="167">
        <f t="shared" ref="EW67:EW69" si="779">AS67*($CK67/4)*EW$4</f>
        <v>39142.50000000008</v>
      </c>
      <c r="EX67" s="167">
        <f t="shared" ref="EX67:EX69" si="780">AS67*($CK67/4)*EX$4</f>
        <v>39301.87500000008</v>
      </c>
      <c r="EY67" s="167">
        <f t="shared" ref="EY67:EY69" si="781">AS67*($CK67/4)*EY$4</f>
        <v>39461.250000000087</v>
      </c>
      <c r="EZ67" s="167">
        <f t="shared" ref="EZ67:EZ69" si="782">AS67*($CK67/4)*EZ$4</f>
        <v>39620.625000000087</v>
      </c>
      <c r="FA67" s="167">
        <f t="shared" ref="FA67:FA69" si="783">AS67*($CK67/4)*FA$4</f>
        <v>39780.000000000087</v>
      </c>
      <c r="FB67" s="167">
        <f t="shared" ref="FB67:FB69" si="784">AS67*($CK67/4)*FB$4</f>
        <v>39939.375000000087</v>
      </c>
      <c r="FC67" s="167">
        <f t="shared" ref="FC67:FC69" si="785">AS67*($CK67/4)*FC$4</f>
        <v>40098.750000000087</v>
      </c>
      <c r="FD67" s="167">
        <f t="shared" ref="FD67:FD69" si="786">AS67*($CK67/4)*FD$4</f>
        <v>40258.125000000095</v>
      </c>
      <c r="FE67" s="167">
        <f t="shared" ref="FE67:FE69" si="787">AS67*($CK67/4)*FE$4</f>
        <v>40417.500000000095</v>
      </c>
      <c r="FF67" s="167">
        <f t="shared" ref="FF67:FF69" si="788">AS67*($CK67/4)*FF$4</f>
        <v>40576.875000000095</v>
      </c>
      <c r="FG67" s="167">
        <f t="shared" ref="FG67:FG69" si="789">AS67*($CK67/4)*FG$4</f>
        <v>40736.250000000095</v>
      </c>
      <c r="FH67" s="167">
        <f t="shared" ref="FH67:FH69" si="790">AS67*($CK67/4)*FH$4</f>
        <v>40895.625000000095</v>
      </c>
      <c r="FI67" s="167">
        <f t="shared" ref="FI67:FI69" si="791">AS67*($CK67/4)*FI$4</f>
        <v>41055.000000000095</v>
      </c>
      <c r="FJ67" s="167">
        <f t="shared" ref="FJ67:FJ69" si="792">AS67*($CK67/4)*FJ$4</f>
        <v>41214.375000000102</v>
      </c>
      <c r="FK67" s="167">
        <f t="shared" ref="FK67:FK69" si="793">AS67*($CK67/4)*FK$4</f>
        <v>41373.750000000102</v>
      </c>
      <c r="FL67" s="167">
        <f t="shared" ref="FL67:FL69" si="794">AS67*($CK67/4)*FL$4</f>
        <v>41533.125000000102</v>
      </c>
      <c r="FM67" s="167">
        <f t="shared" ref="FM67:FM69" si="795">AS67*($CK67/4)*FM$4</f>
        <v>41692.500000000102</v>
      </c>
      <c r="FN67" s="167">
        <f t="shared" ref="FN67:FN69" si="796">AS67*($CK67/4)*FN$4</f>
        <v>41851.875000000102</v>
      </c>
      <c r="FO67" s="254"/>
      <c r="FP67" s="254"/>
      <c r="FQ67" s="254"/>
      <c r="FR67" s="254"/>
    </row>
    <row r="68" spans="2:174" s="8" customFormat="1" x14ac:dyDescent="0.15">
      <c r="B68" s="158"/>
      <c r="C68" s="159" t="s">
        <v>298</v>
      </c>
      <c r="D68" s="163" t="s">
        <v>45</v>
      </c>
      <c r="E68" s="163"/>
      <c r="F68" s="345">
        <v>1</v>
      </c>
      <c r="G68" s="345">
        <v>1</v>
      </c>
      <c r="H68" s="345">
        <v>1</v>
      </c>
      <c r="I68" s="345">
        <v>1</v>
      </c>
      <c r="J68" s="345">
        <v>1</v>
      </c>
      <c r="K68" s="345">
        <v>1</v>
      </c>
      <c r="L68" s="345">
        <v>1</v>
      </c>
      <c r="M68" s="345">
        <v>1</v>
      </c>
      <c r="N68" s="345">
        <v>1</v>
      </c>
      <c r="O68" s="345">
        <v>1</v>
      </c>
      <c r="P68" s="345">
        <v>1</v>
      </c>
      <c r="Q68" s="345">
        <v>1</v>
      </c>
      <c r="R68" s="345">
        <v>1</v>
      </c>
      <c r="S68" s="345">
        <v>1</v>
      </c>
      <c r="T68" s="345">
        <v>1</v>
      </c>
      <c r="U68" s="345">
        <v>1</v>
      </c>
      <c r="V68" s="345">
        <v>1</v>
      </c>
      <c r="W68" s="345">
        <v>1</v>
      </c>
      <c r="X68" s="345">
        <v>1</v>
      </c>
      <c r="Y68" s="345">
        <v>1</v>
      </c>
      <c r="Z68" s="345">
        <v>1</v>
      </c>
      <c r="AA68" s="345">
        <v>1</v>
      </c>
      <c r="AB68" s="345">
        <v>1</v>
      </c>
      <c r="AC68" s="345">
        <v>1</v>
      </c>
      <c r="AD68" s="345">
        <v>1</v>
      </c>
      <c r="AE68" s="345">
        <v>1</v>
      </c>
      <c r="AF68" s="345">
        <v>1</v>
      </c>
      <c r="AG68" s="345">
        <v>1</v>
      </c>
      <c r="AH68" s="345">
        <v>1</v>
      </c>
      <c r="AI68" s="345">
        <v>1</v>
      </c>
      <c r="AJ68" s="345">
        <v>1</v>
      </c>
      <c r="AK68" s="345">
        <v>1</v>
      </c>
      <c r="AL68" s="345">
        <v>1</v>
      </c>
      <c r="AM68" s="345">
        <v>1</v>
      </c>
      <c r="AN68" s="345">
        <v>1</v>
      </c>
      <c r="AO68" s="345">
        <v>1</v>
      </c>
      <c r="AP68" s="345">
        <v>1</v>
      </c>
      <c r="AQ68" s="345">
        <v>1</v>
      </c>
      <c r="AR68" s="345">
        <v>1</v>
      </c>
      <c r="AS68" s="345">
        <v>1</v>
      </c>
      <c r="AT68" s="345">
        <v>1</v>
      </c>
      <c r="AU68" s="345">
        <v>1</v>
      </c>
      <c r="AV68" s="345">
        <v>1</v>
      </c>
      <c r="AW68" s="345">
        <v>1</v>
      </c>
      <c r="AX68" s="345">
        <v>1</v>
      </c>
      <c r="AY68" s="345">
        <v>1</v>
      </c>
      <c r="AZ68" s="345">
        <v>1</v>
      </c>
      <c r="BA68" s="345">
        <v>1</v>
      </c>
      <c r="BB68" s="345">
        <v>1</v>
      </c>
      <c r="BC68" s="345">
        <v>1</v>
      </c>
      <c r="BD68" s="345">
        <v>1</v>
      </c>
      <c r="BE68" s="345">
        <v>1</v>
      </c>
      <c r="BF68" s="345">
        <v>1</v>
      </c>
      <c r="BG68" s="345">
        <v>1</v>
      </c>
      <c r="BH68" s="345">
        <v>1</v>
      </c>
      <c r="BI68" s="345">
        <v>1</v>
      </c>
      <c r="BJ68" s="345">
        <v>1</v>
      </c>
      <c r="BK68" s="345">
        <v>1</v>
      </c>
      <c r="BL68" s="345">
        <v>1</v>
      </c>
      <c r="BM68" s="345">
        <v>1</v>
      </c>
      <c r="BN68" s="345">
        <v>1</v>
      </c>
      <c r="BO68" s="345">
        <v>1</v>
      </c>
      <c r="BP68" s="345">
        <v>1</v>
      </c>
      <c r="BQ68" s="345">
        <v>1</v>
      </c>
      <c r="BR68" s="345">
        <v>1</v>
      </c>
      <c r="BS68" s="345">
        <v>1</v>
      </c>
      <c r="BT68" s="345">
        <v>1</v>
      </c>
      <c r="BU68" s="345">
        <v>1</v>
      </c>
      <c r="BV68" s="345">
        <v>1</v>
      </c>
      <c r="BW68" s="345">
        <v>1</v>
      </c>
      <c r="BX68" s="345">
        <v>1</v>
      </c>
      <c r="BY68" s="345">
        <v>1</v>
      </c>
      <c r="BZ68" s="345">
        <v>1</v>
      </c>
      <c r="CA68" s="345">
        <v>1</v>
      </c>
      <c r="CB68" s="345">
        <v>1</v>
      </c>
      <c r="CC68" s="345">
        <v>1</v>
      </c>
      <c r="CD68" s="345">
        <v>1</v>
      </c>
      <c r="CE68" s="345">
        <v>1</v>
      </c>
      <c r="CF68" s="345">
        <v>1</v>
      </c>
      <c r="CG68" s="345">
        <v>1</v>
      </c>
      <c r="CH68" s="164"/>
      <c r="CI68" s="158"/>
      <c r="CJ68" s="159" t="str">
        <f t="shared" ref="CJ68" si="797">C68</f>
        <v>System Administrator -  IT</v>
      </c>
      <c r="CK68" s="304">
        <v>65000</v>
      </c>
      <c r="CL68" s="166"/>
      <c r="CM68" s="167">
        <f t="shared" ref="CM68" si="798">F68*($CK68/4)*CM$4</f>
        <v>22376.25</v>
      </c>
      <c r="CN68" s="167">
        <f t="shared" ref="CN68" si="799">G68*($CK68/4)*CN$4</f>
        <v>22498.125</v>
      </c>
      <c r="CO68" s="167">
        <f t="shared" ref="CO68" si="800">H68*($CK68/4)*CO$4</f>
        <v>22620.000000000004</v>
      </c>
      <c r="CP68" s="167">
        <f t="shared" ref="CP68" si="801">I68*($CK68/4)*CP$4</f>
        <v>22741.875000000004</v>
      </c>
      <c r="CQ68" s="167">
        <f t="shared" ref="CQ68" si="802">J68*($CK68/4)*CQ$4</f>
        <v>22863.750000000004</v>
      </c>
      <c r="CR68" s="167">
        <f t="shared" ref="CR68" si="803">K68*($CK68/4)*CR$4</f>
        <v>22985.625000000004</v>
      </c>
      <c r="CS68" s="167">
        <f t="shared" ref="CS68" si="804">L68*($CK68/4)*CS$4</f>
        <v>23107.500000000007</v>
      </c>
      <c r="CT68" s="167">
        <f t="shared" ref="CT68" si="805">M68*($CK68/4)*CT$4</f>
        <v>23229.375000000007</v>
      </c>
      <c r="CU68" s="167">
        <f t="shared" ref="CU68" si="806">N68*($CK68/4)*CU$4</f>
        <v>23351.250000000007</v>
      </c>
      <c r="CV68" s="167">
        <f t="shared" ref="CV68" si="807">O68*($CK68/4)*CV$4</f>
        <v>23473.125000000011</v>
      </c>
      <c r="CW68" s="167">
        <f t="shared" ref="CW68" si="808">P68*($CK68/4)*CW$4</f>
        <v>23595.000000000011</v>
      </c>
      <c r="CX68" s="167">
        <f t="shared" ref="CX68" si="809">Q68*($CK68/4)*CX$4</f>
        <v>23716.875000000011</v>
      </c>
      <c r="CY68" s="167">
        <f t="shared" ref="CY68" si="810">R68*($CK68/4)*CY$4</f>
        <v>23838.750000000011</v>
      </c>
      <c r="CZ68" s="167">
        <f t="shared" ref="CZ68" si="811">S68*($CK68/4)*CZ$4</f>
        <v>23960.625000000015</v>
      </c>
      <c r="DA68" s="167">
        <f t="shared" ref="DA68" si="812">T68*($CK68/4)*DA$4</f>
        <v>24082.500000000015</v>
      </c>
      <c r="DB68" s="167">
        <f t="shared" ref="DB68" si="813">U68*($CK68/4)*DB$4</f>
        <v>24204.375000000015</v>
      </c>
      <c r="DC68" s="167">
        <f t="shared" ref="DC68" si="814">V68*($CK68/4)*DC$4</f>
        <v>24326.250000000015</v>
      </c>
      <c r="DD68" s="167">
        <f t="shared" ref="DD68" si="815">W68*($CK68/4)*DD$4</f>
        <v>24448.125000000018</v>
      </c>
      <c r="DE68" s="167">
        <f t="shared" ref="DE68" si="816">X68*($CK68/4)*DE$4</f>
        <v>24570.000000000018</v>
      </c>
      <c r="DF68" s="167">
        <f t="shared" ref="DF68" si="817">Y68*($CK68/4)*DF$4</f>
        <v>24691.875000000018</v>
      </c>
      <c r="DG68" s="167">
        <f t="shared" ref="DG68" si="818">Z68*($CK68/4)*DG$4</f>
        <v>24813.750000000022</v>
      </c>
      <c r="DH68" s="167">
        <f t="shared" ref="DH68" si="819">AA68*($CK68/4)*DH$4</f>
        <v>24935.625000000022</v>
      </c>
      <c r="DI68" s="167">
        <f t="shared" ref="DI68" si="820">AB68*($CK68/4)*DI$4</f>
        <v>25057.500000000022</v>
      </c>
      <c r="DJ68" s="167">
        <f t="shared" ref="DJ68" si="821">AC68*($CK68/4)*DJ$4</f>
        <v>25179.375000000022</v>
      </c>
      <c r="DK68" s="167">
        <f t="shared" ref="DK68" si="822">AD68*($CK68/4)*DK$4</f>
        <v>25301.250000000025</v>
      </c>
      <c r="DL68" s="167">
        <f t="shared" ref="DL68" si="823">AE68*($CK68/4)*DL$4</f>
        <v>25423.125000000025</v>
      </c>
      <c r="DM68" s="167">
        <f t="shared" ref="DM68" si="824">AF68*($CK68/4)*DM$4</f>
        <v>25545.000000000025</v>
      </c>
      <c r="DN68" s="167">
        <f t="shared" ref="DN68" si="825">AG68*($CK68/4)*DN$4</f>
        <v>25666.875000000029</v>
      </c>
      <c r="DO68" s="167">
        <f t="shared" ref="DO68" si="826">AH68*($CK68/4)*DO$4</f>
        <v>25788.750000000029</v>
      </c>
      <c r="DP68" s="167">
        <f t="shared" ref="DP68" si="827">AI68*($CK68/4)*DP$4</f>
        <v>25910.625000000029</v>
      </c>
      <c r="DQ68" s="167">
        <f t="shared" ref="DQ68" si="828">AJ68*($CK68/4)*DQ$4</f>
        <v>26032.500000000029</v>
      </c>
      <c r="DR68" s="167">
        <f t="shared" ref="DR68" si="829">AK68*($CK68/4)*DR$4</f>
        <v>26154.375000000033</v>
      </c>
      <c r="DS68" s="167">
        <f t="shared" ref="DS68" si="830">AL68*($CK68/4)*DS$4</f>
        <v>26276.250000000033</v>
      </c>
      <c r="DT68" s="167">
        <f t="shared" ref="DT68" si="831">AM68*($CK68/4)*DT$4</f>
        <v>26398.125000000033</v>
      </c>
      <c r="DU68" s="167">
        <f t="shared" ref="DU68" si="832">AN68*($CK68/4)*DU$4</f>
        <v>26520.000000000033</v>
      </c>
      <c r="DV68" s="167">
        <f t="shared" ref="DV68" si="833">AO68*($CK68/4)*DV$4</f>
        <v>26641.875000000036</v>
      </c>
      <c r="DW68" s="167">
        <f t="shared" ref="DW68" si="834">AP68*($CK68/4)*DW$4</f>
        <v>26763.750000000036</v>
      </c>
      <c r="DX68" s="167">
        <f t="shared" ref="DX68" si="835">AQ68*($CK68/4)*DX$4</f>
        <v>26885.625000000036</v>
      </c>
      <c r="DY68" s="167">
        <f t="shared" ref="DY68" si="836">AR68*($CK68/4)*DY$4</f>
        <v>27007.50000000004</v>
      </c>
      <c r="DZ68" s="167">
        <f t="shared" ref="DZ68" si="837">AS68*($CK68/4)*DZ$4</f>
        <v>27129.37500000004</v>
      </c>
      <c r="EA68" s="167">
        <f t="shared" ref="EA68" si="838">AS68*($CK68/4)*EA$4</f>
        <v>27251.25000000004</v>
      </c>
      <c r="EB68" s="167">
        <f t="shared" ref="EB68" si="839">AS68*($CK68/4)*EB$4</f>
        <v>27373.12500000004</v>
      </c>
      <c r="EC68" s="167">
        <f t="shared" ref="EC68" si="840">AS68*($CK68/4)*EC$4</f>
        <v>27495.000000000044</v>
      </c>
      <c r="ED68" s="167">
        <f t="shared" ref="ED68" si="841">AS68*($CK68/4)*ED$4</f>
        <v>27616.875000000044</v>
      </c>
      <c r="EE68" s="167">
        <f t="shared" ref="EE68" si="842">AS68*($CK68/4)*EE$4</f>
        <v>27738.750000000044</v>
      </c>
      <c r="EF68" s="167">
        <f t="shared" ref="EF68" si="843">AS68*($CK68/4)*EF$4</f>
        <v>27860.625000000047</v>
      </c>
      <c r="EG68" s="167">
        <f t="shared" ref="EG68" si="844">AS68*($CK68/4)*EG$4</f>
        <v>27982.500000000047</v>
      </c>
      <c r="EH68" s="167">
        <f t="shared" ref="EH68" si="845">AS68*($CK68/4)*EH$4</f>
        <v>28104.375000000047</v>
      </c>
      <c r="EI68" s="167">
        <f t="shared" ref="EI68" si="846">AS68*($CK68/4)*EI$4</f>
        <v>28226.250000000047</v>
      </c>
      <c r="EJ68" s="167">
        <f t="shared" ref="EJ68" si="847">AS68*($CK68/4)*EJ$4</f>
        <v>28348.125000000051</v>
      </c>
      <c r="EK68" s="167">
        <f t="shared" ref="EK68" si="848">AS68*($CK68/4)*EK$4</f>
        <v>28470.000000000051</v>
      </c>
      <c r="EL68" s="167">
        <f t="shared" ref="EL68" si="849">AS68*($CK68/4)*EL$4</f>
        <v>28591.875000000051</v>
      </c>
      <c r="EM68" s="167">
        <f t="shared" ref="EM68" si="850">AS68*($CK68/4)*EM$4</f>
        <v>28713.750000000051</v>
      </c>
      <c r="EN68" s="167">
        <f t="shared" ref="EN68" si="851">AS68*($CK68/4)*EN$4</f>
        <v>28835.625000000055</v>
      </c>
      <c r="EO68" s="167">
        <f t="shared" ref="EO68" si="852">AS68*($CK68/4)*EO$4</f>
        <v>28957.500000000055</v>
      </c>
      <c r="EP68" s="167">
        <f t="shared" ref="EP68" si="853">AS68*($CK68/4)*EP$4</f>
        <v>29079.375000000055</v>
      </c>
      <c r="EQ68" s="167">
        <f t="shared" ref="EQ68" si="854">AS68*($CK68/4)*EQ$4</f>
        <v>29201.250000000058</v>
      </c>
      <c r="ER68" s="167">
        <f t="shared" ref="ER68" si="855">AS68*($CK68/4)*ER$4</f>
        <v>29323.125000000058</v>
      </c>
      <c r="ES68" s="167">
        <f t="shared" ref="ES68" si="856">AS68*($CK68/4)*ES$4</f>
        <v>29445.000000000058</v>
      </c>
      <c r="ET68" s="167">
        <f t="shared" ref="ET68" si="857">AS68*($CK68/4)*ET$4</f>
        <v>29566.875000000058</v>
      </c>
      <c r="EU68" s="167">
        <f t="shared" ref="EU68" si="858">AS68*($CK68/4)*EU$4</f>
        <v>29688.750000000062</v>
      </c>
      <c r="EV68" s="167">
        <f t="shared" ref="EV68" si="859">AS68*($CK68/4)*EV$4</f>
        <v>29810.625000000062</v>
      </c>
      <c r="EW68" s="167">
        <f t="shared" ref="EW68" si="860">AS68*($CK68/4)*EW$4</f>
        <v>29932.500000000062</v>
      </c>
      <c r="EX68" s="167">
        <f t="shared" ref="EX68" si="861">AS68*($CK68/4)*EX$4</f>
        <v>30054.375000000065</v>
      </c>
      <c r="EY68" s="167">
        <f t="shared" ref="EY68" si="862">AS68*($CK68/4)*EY$4</f>
        <v>30176.250000000065</v>
      </c>
      <c r="EZ68" s="167">
        <f t="shared" ref="EZ68" si="863">AS68*($CK68/4)*EZ$4</f>
        <v>30298.125000000065</v>
      </c>
      <c r="FA68" s="167">
        <f t="shared" ref="FA68" si="864">AS68*($CK68/4)*FA$4</f>
        <v>30420.000000000065</v>
      </c>
      <c r="FB68" s="167">
        <f t="shared" ref="FB68" si="865">AS68*($CK68/4)*FB$4</f>
        <v>30541.875000000069</v>
      </c>
      <c r="FC68" s="167">
        <f t="shared" ref="FC68" si="866">AS68*($CK68/4)*FC$4</f>
        <v>30663.750000000069</v>
      </c>
      <c r="FD68" s="167">
        <f t="shared" ref="FD68" si="867">AS68*($CK68/4)*FD$4</f>
        <v>30785.625000000069</v>
      </c>
      <c r="FE68" s="167">
        <f t="shared" ref="FE68" si="868">AS68*($CK68/4)*FE$4</f>
        <v>30907.500000000069</v>
      </c>
      <c r="FF68" s="167">
        <f t="shared" ref="FF68" si="869">AS68*($CK68/4)*FF$4</f>
        <v>31029.375000000073</v>
      </c>
      <c r="FG68" s="167">
        <f t="shared" ref="FG68" si="870">AS68*($CK68/4)*FG$4</f>
        <v>31151.250000000073</v>
      </c>
      <c r="FH68" s="167">
        <f t="shared" ref="FH68" si="871">AS68*($CK68/4)*FH$4</f>
        <v>31273.125000000073</v>
      </c>
      <c r="FI68" s="167">
        <f t="shared" ref="FI68" si="872">AS68*($CK68/4)*FI$4</f>
        <v>31395.000000000076</v>
      </c>
      <c r="FJ68" s="167">
        <f t="shared" ref="FJ68" si="873">AS68*($CK68/4)*FJ$4</f>
        <v>31516.875000000076</v>
      </c>
      <c r="FK68" s="167">
        <f t="shared" ref="FK68" si="874">AS68*($CK68/4)*FK$4</f>
        <v>31638.750000000076</v>
      </c>
      <c r="FL68" s="167">
        <f t="shared" ref="FL68" si="875">AS68*($CK68/4)*FL$4</f>
        <v>31760.625000000076</v>
      </c>
      <c r="FM68" s="167">
        <f t="shared" ref="FM68" si="876">AS68*($CK68/4)*FM$4</f>
        <v>31882.50000000008</v>
      </c>
      <c r="FN68" s="167">
        <f t="shared" ref="FN68" si="877">AS68*($CK68/4)*FN$4</f>
        <v>32004.37500000008</v>
      </c>
      <c r="FO68" s="254"/>
      <c r="FP68" s="254"/>
      <c r="FQ68" s="254"/>
      <c r="FR68" s="254"/>
    </row>
    <row r="69" spans="2:174" s="8" customFormat="1" x14ac:dyDescent="0.15">
      <c r="B69" s="158"/>
      <c r="C69" s="159" t="s">
        <v>297</v>
      </c>
      <c r="D69" s="163" t="s">
        <v>45</v>
      </c>
      <c r="E69" s="163"/>
      <c r="F69" s="345">
        <v>0</v>
      </c>
      <c r="G69" s="345">
        <v>0</v>
      </c>
      <c r="H69" s="345">
        <v>0</v>
      </c>
      <c r="I69" s="345">
        <v>0</v>
      </c>
      <c r="J69" s="345">
        <v>0</v>
      </c>
      <c r="K69" s="345">
        <v>0</v>
      </c>
      <c r="L69" s="345">
        <v>0</v>
      </c>
      <c r="M69" s="345">
        <v>0</v>
      </c>
      <c r="N69" s="345">
        <v>1</v>
      </c>
      <c r="O69" s="345">
        <v>1</v>
      </c>
      <c r="P69" s="345">
        <v>1</v>
      </c>
      <c r="Q69" s="345">
        <v>1</v>
      </c>
      <c r="R69" s="345">
        <v>1</v>
      </c>
      <c r="S69" s="345">
        <v>1</v>
      </c>
      <c r="T69" s="345">
        <v>1</v>
      </c>
      <c r="U69" s="345">
        <v>1</v>
      </c>
      <c r="V69" s="345">
        <v>1</v>
      </c>
      <c r="W69" s="345">
        <v>1</v>
      </c>
      <c r="X69" s="345">
        <v>1</v>
      </c>
      <c r="Y69" s="345">
        <v>1</v>
      </c>
      <c r="Z69" s="345">
        <v>1</v>
      </c>
      <c r="AA69" s="345">
        <v>1</v>
      </c>
      <c r="AB69" s="345">
        <v>1</v>
      </c>
      <c r="AC69" s="345">
        <v>1</v>
      </c>
      <c r="AD69" s="345">
        <v>1</v>
      </c>
      <c r="AE69" s="345">
        <v>1</v>
      </c>
      <c r="AF69" s="345">
        <v>1</v>
      </c>
      <c r="AG69" s="345">
        <v>1</v>
      </c>
      <c r="AH69" s="345">
        <v>1</v>
      </c>
      <c r="AI69" s="345">
        <v>1</v>
      </c>
      <c r="AJ69" s="345">
        <v>1</v>
      </c>
      <c r="AK69" s="345">
        <v>1</v>
      </c>
      <c r="AL69" s="345">
        <v>1</v>
      </c>
      <c r="AM69" s="345">
        <v>1</v>
      </c>
      <c r="AN69" s="345">
        <v>1</v>
      </c>
      <c r="AO69" s="345">
        <v>1</v>
      </c>
      <c r="AP69" s="345">
        <v>1</v>
      </c>
      <c r="AQ69" s="345">
        <v>1</v>
      </c>
      <c r="AR69" s="345">
        <v>1</v>
      </c>
      <c r="AS69" s="345">
        <v>1</v>
      </c>
      <c r="AT69" s="345">
        <v>1</v>
      </c>
      <c r="AU69" s="345">
        <v>1</v>
      </c>
      <c r="AV69" s="345">
        <v>1</v>
      </c>
      <c r="AW69" s="345">
        <v>1</v>
      </c>
      <c r="AX69" s="345">
        <v>1</v>
      </c>
      <c r="AY69" s="345">
        <v>1</v>
      </c>
      <c r="AZ69" s="345">
        <v>1</v>
      </c>
      <c r="BA69" s="345">
        <v>1</v>
      </c>
      <c r="BB69" s="345">
        <v>1</v>
      </c>
      <c r="BC69" s="345">
        <v>1</v>
      </c>
      <c r="BD69" s="345">
        <v>1</v>
      </c>
      <c r="BE69" s="345">
        <v>1</v>
      </c>
      <c r="BF69" s="345">
        <v>1</v>
      </c>
      <c r="BG69" s="345">
        <v>1</v>
      </c>
      <c r="BH69" s="345">
        <v>1</v>
      </c>
      <c r="BI69" s="345">
        <v>1</v>
      </c>
      <c r="BJ69" s="345">
        <v>1</v>
      </c>
      <c r="BK69" s="345">
        <v>1</v>
      </c>
      <c r="BL69" s="345">
        <v>1</v>
      </c>
      <c r="BM69" s="345">
        <v>1</v>
      </c>
      <c r="BN69" s="345">
        <v>1</v>
      </c>
      <c r="BO69" s="345">
        <v>1</v>
      </c>
      <c r="BP69" s="345">
        <v>1</v>
      </c>
      <c r="BQ69" s="345">
        <v>1</v>
      </c>
      <c r="BR69" s="345">
        <v>1</v>
      </c>
      <c r="BS69" s="345">
        <v>1</v>
      </c>
      <c r="BT69" s="345">
        <v>1</v>
      </c>
      <c r="BU69" s="345">
        <v>1</v>
      </c>
      <c r="BV69" s="345">
        <v>1</v>
      </c>
      <c r="BW69" s="345">
        <v>1</v>
      </c>
      <c r="BX69" s="345">
        <v>1</v>
      </c>
      <c r="BY69" s="345">
        <v>1</v>
      </c>
      <c r="BZ69" s="345">
        <v>1</v>
      </c>
      <c r="CA69" s="345">
        <v>1</v>
      </c>
      <c r="CB69" s="345">
        <v>1</v>
      </c>
      <c r="CC69" s="345">
        <v>1</v>
      </c>
      <c r="CD69" s="345">
        <v>1</v>
      </c>
      <c r="CE69" s="345">
        <v>1</v>
      </c>
      <c r="CF69" s="345">
        <v>1</v>
      </c>
      <c r="CG69" s="345">
        <v>1</v>
      </c>
      <c r="CH69" s="164"/>
      <c r="CI69" s="158"/>
      <c r="CJ69" s="159" t="str">
        <f t="shared" si="716"/>
        <v>Purchasing Agent</v>
      </c>
      <c r="CK69" s="304">
        <v>55000</v>
      </c>
      <c r="CL69" s="166"/>
      <c r="CM69" s="167">
        <f t="shared" si="717"/>
        <v>0</v>
      </c>
      <c r="CN69" s="167">
        <f t="shared" si="718"/>
        <v>0</v>
      </c>
      <c r="CO69" s="167">
        <f t="shared" si="719"/>
        <v>0</v>
      </c>
      <c r="CP69" s="167">
        <f t="shared" si="720"/>
        <v>0</v>
      </c>
      <c r="CQ69" s="167">
        <f t="shared" si="721"/>
        <v>0</v>
      </c>
      <c r="CR69" s="167">
        <f t="shared" si="722"/>
        <v>0</v>
      </c>
      <c r="CS69" s="167">
        <f t="shared" si="723"/>
        <v>0</v>
      </c>
      <c r="CT69" s="167">
        <f t="shared" si="724"/>
        <v>0</v>
      </c>
      <c r="CU69" s="167">
        <f t="shared" si="725"/>
        <v>19758.750000000007</v>
      </c>
      <c r="CV69" s="167">
        <f t="shared" si="726"/>
        <v>19861.875000000007</v>
      </c>
      <c r="CW69" s="167">
        <f t="shared" si="727"/>
        <v>19965.000000000007</v>
      </c>
      <c r="CX69" s="167">
        <f t="shared" si="728"/>
        <v>20068.125000000011</v>
      </c>
      <c r="CY69" s="167">
        <f t="shared" si="729"/>
        <v>20171.250000000011</v>
      </c>
      <c r="CZ69" s="167">
        <f t="shared" si="730"/>
        <v>20274.375000000011</v>
      </c>
      <c r="DA69" s="167">
        <f t="shared" si="731"/>
        <v>20377.500000000011</v>
      </c>
      <c r="DB69" s="167">
        <f t="shared" si="732"/>
        <v>20480.625000000015</v>
      </c>
      <c r="DC69" s="167">
        <f t="shared" si="733"/>
        <v>20583.750000000015</v>
      </c>
      <c r="DD69" s="167">
        <f t="shared" si="734"/>
        <v>20686.875000000015</v>
      </c>
      <c r="DE69" s="167">
        <f t="shared" si="735"/>
        <v>20790.000000000015</v>
      </c>
      <c r="DF69" s="167">
        <f t="shared" si="736"/>
        <v>20893.125000000015</v>
      </c>
      <c r="DG69" s="167">
        <f t="shared" si="737"/>
        <v>20996.250000000018</v>
      </c>
      <c r="DH69" s="167">
        <f t="shared" si="738"/>
        <v>21099.375000000018</v>
      </c>
      <c r="DI69" s="167">
        <f t="shared" si="739"/>
        <v>21202.500000000018</v>
      </c>
      <c r="DJ69" s="167">
        <f t="shared" si="740"/>
        <v>21305.625000000018</v>
      </c>
      <c r="DK69" s="167">
        <f t="shared" si="741"/>
        <v>21408.750000000022</v>
      </c>
      <c r="DL69" s="167">
        <f t="shared" si="742"/>
        <v>21511.875000000022</v>
      </c>
      <c r="DM69" s="167">
        <f t="shared" si="743"/>
        <v>21615.000000000022</v>
      </c>
      <c r="DN69" s="167">
        <f t="shared" si="744"/>
        <v>21718.125000000022</v>
      </c>
      <c r="DO69" s="167">
        <f t="shared" si="745"/>
        <v>21821.250000000025</v>
      </c>
      <c r="DP69" s="167">
        <f t="shared" si="746"/>
        <v>21924.375000000025</v>
      </c>
      <c r="DQ69" s="167">
        <f t="shared" si="747"/>
        <v>22027.500000000025</v>
      </c>
      <c r="DR69" s="167">
        <f t="shared" si="748"/>
        <v>22130.625000000025</v>
      </c>
      <c r="DS69" s="167">
        <f t="shared" si="749"/>
        <v>22233.750000000029</v>
      </c>
      <c r="DT69" s="167">
        <f t="shared" si="750"/>
        <v>22336.875000000029</v>
      </c>
      <c r="DU69" s="167">
        <f t="shared" si="751"/>
        <v>22440.000000000029</v>
      </c>
      <c r="DV69" s="167">
        <f t="shared" si="752"/>
        <v>22543.125000000029</v>
      </c>
      <c r="DW69" s="167">
        <f t="shared" si="753"/>
        <v>22646.250000000029</v>
      </c>
      <c r="DX69" s="167">
        <f t="shared" si="754"/>
        <v>22749.375000000033</v>
      </c>
      <c r="DY69" s="167">
        <f t="shared" si="755"/>
        <v>22852.500000000033</v>
      </c>
      <c r="DZ69" s="167">
        <f t="shared" si="756"/>
        <v>22955.625000000033</v>
      </c>
      <c r="EA69" s="167">
        <f t="shared" si="757"/>
        <v>23058.750000000033</v>
      </c>
      <c r="EB69" s="167">
        <f t="shared" si="758"/>
        <v>23161.875000000036</v>
      </c>
      <c r="EC69" s="167">
        <f t="shared" si="759"/>
        <v>23265.000000000036</v>
      </c>
      <c r="ED69" s="167">
        <f t="shared" si="760"/>
        <v>23368.125000000036</v>
      </c>
      <c r="EE69" s="167">
        <f t="shared" si="761"/>
        <v>23471.250000000036</v>
      </c>
      <c r="EF69" s="167">
        <f t="shared" si="762"/>
        <v>23574.37500000004</v>
      </c>
      <c r="EG69" s="167">
        <f t="shared" si="763"/>
        <v>23677.50000000004</v>
      </c>
      <c r="EH69" s="167">
        <f t="shared" si="764"/>
        <v>23780.62500000004</v>
      </c>
      <c r="EI69" s="167">
        <f t="shared" si="765"/>
        <v>23883.75000000004</v>
      </c>
      <c r="EJ69" s="167">
        <f t="shared" si="766"/>
        <v>23986.875000000044</v>
      </c>
      <c r="EK69" s="167">
        <f t="shared" si="767"/>
        <v>24090.000000000044</v>
      </c>
      <c r="EL69" s="167">
        <f t="shared" si="768"/>
        <v>24193.125000000044</v>
      </c>
      <c r="EM69" s="167">
        <f t="shared" si="769"/>
        <v>24296.250000000044</v>
      </c>
      <c r="EN69" s="167">
        <f t="shared" si="770"/>
        <v>24399.375000000044</v>
      </c>
      <c r="EO69" s="167">
        <f t="shared" si="771"/>
        <v>24502.500000000047</v>
      </c>
      <c r="EP69" s="167">
        <f t="shared" si="772"/>
        <v>24605.625000000047</v>
      </c>
      <c r="EQ69" s="167">
        <f t="shared" si="773"/>
        <v>24708.750000000047</v>
      </c>
      <c r="ER69" s="167">
        <f t="shared" si="774"/>
        <v>24811.875000000047</v>
      </c>
      <c r="ES69" s="167">
        <f t="shared" si="775"/>
        <v>24915.000000000051</v>
      </c>
      <c r="ET69" s="167">
        <f t="shared" si="776"/>
        <v>25018.125000000051</v>
      </c>
      <c r="EU69" s="167">
        <f t="shared" si="777"/>
        <v>25121.250000000051</v>
      </c>
      <c r="EV69" s="167">
        <f t="shared" si="778"/>
        <v>25224.375000000051</v>
      </c>
      <c r="EW69" s="167">
        <f t="shared" si="779"/>
        <v>25327.500000000055</v>
      </c>
      <c r="EX69" s="167">
        <f t="shared" si="780"/>
        <v>25430.625000000055</v>
      </c>
      <c r="EY69" s="167">
        <f t="shared" si="781"/>
        <v>25533.750000000055</v>
      </c>
      <c r="EZ69" s="167">
        <f t="shared" si="782"/>
        <v>25636.875000000055</v>
      </c>
      <c r="FA69" s="167">
        <f t="shared" si="783"/>
        <v>25740.000000000058</v>
      </c>
      <c r="FB69" s="167">
        <f t="shared" si="784"/>
        <v>25843.125000000058</v>
      </c>
      <c r="FC69" s="167">
        <f t="shared" si="785"/>
        <v>25946.250000000058</v>
      </c>
      <c r="FD69" s="167">
        <f t="shared" si="786"/>
        <v>26049.375000000058</v>
      </c>
      <c r="FE69" s="167">
        <f t="shared" si="787"/>
        <v>26152.500000000058</v>
      </c>
      <c r="FF69" s="167">
        <f t="shared" si="788"/>
        <v>26255.625000000062</v>
      </c>
      <c r="FG69" s="167">
        <f t="shared" si="789"/>
        <v>26358.750000000062</v>
      </c>
      <c r="FH69" s="167">
        <f t="shared" si="790"/>
        <v>26461.875000000062</v>
      </c>
      <c r="FI69" s="167">
        <f t="shared" si="791"/>
        <v>26565.000000000062</v>
      </c>
      <c r="FJ69" s="167">
        <f t="shared" si="792"/>
        <v>26668.125000000065</v>
      </c>
      <c r="FK69" s="167">
        <f t="shared" si="793"/>
        <v>26771.250000000065</v>
      </c>
      <c r="FL69" s="167">
        <f t="shared" si="794"/>
        <v>26874.375000000065</v>
      </c>
      <c r="FM69" s="167">
        <f t="shared" si="795"/>
        <v>26977.500000000065</v>
      </c>
      <c r="FN69" s="167">
        <f t="shared" si="796"/>
        <v>27080.625000000069</v>
      </c>
      <c r="FO69" s="254"/>
      <c r="FP69" s="254"/>
      <c r="FQ69" s="254"/>
      <c r="FR69" s="254"/>
    </row>
    <row r="70" spans="2:174" s="8" customFormat="1" x14ac:dyDescent="0.15">
      <c r="B70" s="158"/>
      <c r="C70" s="159" t="s">
        <v>299</v>
      </c>
      <c r="D70" s="163" t="s">
        <v>45</v>
      </c>
      <c r="E70" s="163"/>
      <c r="F70" s="345">
        <v>0</v>
      </c>
      <c r="G70" s="345">
        <v>0</v>
      </c>
      <c r="H70" s="345">
        <v>0</v>
      </c>
      <c r="I70" s="345">
        <v>0</v>
      </c>
      <c r="J70" s="345">
        <v>0</v>
      </c>
      <c r="K70" s="345">
        <v>0</v>
      </c>
      <c r="L70" s="345">
        <v>0</v>
      </c>
      <c r="M70" s="345">
        <v>0</v>
      </c>
      <c r="N70" s="345">
        <v>0</v>
      </c>
      <c r="O70" s="345">
        <v>0</v>
      </c>
      <c r="P70" s="345">
        <v>0</v>
      </c>
      <c r="Q70" s="345">
        <v>0</v>
      </c>
      <c r="R70" s="345">
        <v>0</v>
      </c>
      <c r="S70" s="345">
        <v>0</v>
      </c>
      <c r="T70" s="345">
        <v>0</v>
      </c>
      <c r="U70" s="345">
        <v>0</v>
      </c>
      <c r="V70" s="345">
        <v>1</v>
      </c>
      <c r="W70" s="345">
        <v>1</v>
      </c>
      <c r="X70" s="345">
        <v>1</v>
      </c>
      <c r="Y70" s="345">
        <v>1</v>
      </c>
      <c r="Z70" s="345">
        <v>1</v>
      </c>
      <c r="AA70" s="345">
        <v>1</v>
      </c>
      <c r="AB70" s="345">
        <v>1</v>
      </c>
      <c r="AC70" s="345">
        <v>1</v>
      </c>
      <c r="AD70" s="345">
        <v>1</v>
      </c>
      <c r="AE70" s="345">
        <v>1</v>
      </c>
      <c r="AF70" s="345">
        <v>1</v>
      </c>
      <c r="AG70" s="345">
        <v>1</v>
      </c>
      <c r="AH70" s="345">
        <v>1</v>
      </c>
      <c r="AI70" s="345">
        <v>1</v>
      </c>
      <c r="AJ70" s="345">
        <v>1</v>
      </c>
      <c r="AK70" s="345">
        <v>1</v>
      </c>
      <c r="AL70" s="345">
        <v>1</v>
      </c>
      <c r="AM70" s="345">
        <v>1</v>
      </c>
      <c r="AN70" s="345">
        <v>1</v>
      </c>
      <c r="AO70" s="345">
        <v>1</v>
      </c>
      <c r="AP70" s="345">
        <v>1</v>
      </c>
      <c r="AQ70" s="345">
        <v>1</v>
      </c>
      <c r="AR70" s="345">
        <v>1</v>
      </c>
      <c r="AS70" s="345">
        <v>1</v>
      </c>
      <c r="AT70" s="345">
        <v>1</v>
      </c>
      <c r="AU70" s="345">
        <v>1</v>
      </c>
      <c r="AV70" s="345">
        <v>1</v>
      </c>
      <c r="AW70" s="345">
        <v>1</v>
      </c>
      <c r="AX70" s="345">
        <v>1</v>
      </c>
      <c r="AY70" s="345">
        <v>1</v>
      </c>
      <c r="AZ70" s="345">
        <v>1</v>
      </c>
      <c r="BA70" s="345">
        <v>1</v>
      </c>
      <c r="BB70" s="345">
        <v>1</v>
      </c>
      <c r="BC70" s="345">
        <v>1</v>
      </c>
      <c r="BD70" s="345">
        <v>1</v>
      </c>
      <c r="BE70" s="345">
        <v>1</v>
      </c>
      <c r="BF70" s="345">
        <v>1</v>
      </c>
      <c r="BG70" s="345">
        <v>1</v>
      </c>
      <c r="BH70" s="345">
        <v>1</v>
      </c>
      <c r="BI70" s="345">
        <v>1</v>
      </c>
      <c r="BJ70" s="345">
        <v>1</v>
      </c>
      <c r="BK70" s="345">
        <v>1</v>
      </c>
      <c r="BL70" s="345">
        <v>1</v>
      </c>
      <c r="BM70" s="345">
        <v>1</v>
      </c>
      <c r="BN70" s="345">
        <v>1</v>
      </c>
      <c r="BO70" s="345">
        <v>1</v>
      </c>
      <c r="BP70" s="345">
        <v>1</v>
      </c>
      <c r="BQ70" s="345">
        <v>1</v>
      </c>
      <c r="BR70" s="345">
        <v>1</v>
      </c>
      <c r="BS70" s="345">
        <v>1</v>
      </c>
      <c r="BT70" s="345">
        <v>1</v>
      </c>
      <c r="BU70" s="345">
        <v>1</v>
      </c>
      <c r="BV70" s="345">
        <v>1</v>
      </c>
      <c r="BW70" s="345">
        <v>1</v>
      </c>
      <c r="BX70" s="345">
        <v>1</v>
      </c>
      <c r="BY70" s="345">
        <v>1</v>
      </c>
      <c r="BZ70" s="345">
        <v>1</v>
      </c>
      <c r="CA70" s="345">
        <v>1</v>
      </c>
      <c r="CB70" s="345">
        <v>1</v>
      </c>
      <c r="CC70" s="345">
        <v>1</v>
      </c>
      <c r="CD70" s="345">
        <v>1</v>
      </c>
      <c r="CE70" s="345">
        <v>1</v>
      </c>
      <c r="CF70" s="345">
        <v>1</v>
      </c>
      <c r="CG70" s="345">
        <v>1</v>
      </c>
      <c r="CH70" s="164"/>
      <c r="CI70" s="158"/>
      <c r="CJ70" s="159" t="str">
        <f t="shared" ref="CJ70" si="878">C70</f>
        <v>Health Safety Officer HSE</v>
      </c>
      <c r="CK70" s="304">
        <v>67500</v>
      </c>
      <c r="CL70" s="166"/>
      <c r="CM70" s="167">
        <f t="shared" ref="CM70" si="879">F70*($CK70/4)*CM$4</f>
        <v>0</v>
      </c>
      <c r="CN70" s="167">
        <f t="shared" ref="CN70" si="880">G70*($CK70/4)*CN$4</f>
        <v>0</v>
      </c>
      <c r="CO70" s="167">
        <f t="shared" ref="CO70" si="881">H70*($CK70/4)*CO$4</f>
        <v>0</v>
      </c>
      <c r="CP70" s="167">
        <f t="shared" ref="CP70" si="882">I70*($CK70/4)*CP$4</f>
        <v>0</v>
      </c>
      <c r="CQ70" s="167">
        <f t="shared" ref="CQ70" si="883">J70*($CK70/4)*CQ$4</f>
        <v>0</v>
      </c>
      <c r="CR70" s="167">
        <f t="shared" ref="CR70" si="884">K70*($CK70/4)*CR$4</f>
        <v>0</v>
      </c>
      <c r="CS70" s="167">
        <f t="shared" ref="CS70" si="885">L70*($CK70/4)*CS$4</f>
        <v>0</v>
      </c>
      <c r="CT70" s="167">
        <f t="shared" ref="CT70" si="886">M70*($CK70/4)*CT$4</f>
        <v>0</v>
      </c>
      <c r="CU70" s="167">
        <f t="shared" ref="CU70" si="887">N70*($CK70/4)*CU$4</f>
        <v>0</v>
      </c>
      <c r="CV70" s="167">
        <f t="shared" ref="CV70" si="888">O70*($CK70/4)*CV$4</f>
        <v>0</v>
      </c>
      <c r="CW70" s="167">
        <f t="shared" ref="CW70" si="889">P70*($CK70/4)*CW$4</f>
        <v>0</v>
      </c>
      <c r="CX70" s="167">
        <f t="shared" ref="CX70" si="890">Q70*($CK70/4)*CX$4</f>
        <v>0</v>
      </c>
      <c r="CY70" s="167">
        <f t="shared" ref="CY70" si="891">R70*($CK70/4)*CY$4</f>
        <v>0</v>
      </c>
      <c r="CZ70" s="167">
        <f t="shared" ref="CZ70" si="892">S70*($CK70/4)*CZ$4</f>
        <v>0</v>
      </c>
      <c r="DA70" s="167">
        <f t="shared" ref="DA70" si="893">T70*($CK70/4)*DA$4</f>
        <v>0</v>
      </c>
      <c r="DB70" s="167">
        <f t="shared" ref="DB70" si="894">U70*($CK70/4)*DB$4</f>
        <v>0</v>
      </c>
      <c r="DC70" s="167">
        <f t="shared" ref="DC70" si="895">V70*($CK70/4)*DC$4</f>
        <v>25261.875000000018</v>
      </c>
      <c r="DD70" s="167">
        <f t="shared" ref="DD70" si="896">W70*($CK70/4)*DD$4</f>
        <v>25388.437500000018</v>
      </c>
      <c r="DE70" s="167">
        <f t="shared" ref="DE70" si="897">X70*($CK70/4)*DE$4</f>
        <v>25515.000000000018</v>
      </c>
      <c r="DF70" s="167">
        <f t="shared" ref="DF70" si="898">Y70*($CK70/4)*DF$4</f>
        <v>25641.562500000018</v>
      </c>
      <c r="DG70" s="167">
        <f t="shared" ref="DG70" si="899">Z70*($CK70/4)*DG$4</f>
        <v>25768.125000000022</v>
      </c>
      <c r="DH70" s="167">
        <f t="shared" ref="DH70" si="900">AA70*($CK70/4)*DH$4</f>
        <v>25894.687500000022</v>
      </c>
      <c r="DI70" s="167">
        <f t="shared" ref="DI70" si="901">AB70*($CK70/4)*DI$4</f>
        <v>26021.250000000022</v>
      </c>
      <c r="DJ70" s="167">
        <f t="shared" ref="DJ70" si="902">AC70*($CK70/4)*DJ$4</f>
        <v>26147.812500000025</v>
      </c>
      <c r="DK70" s="167">
        <f t="shared" ref="DK70" si="903">AD70*($CK70/4)*DK$4</f>
        <v>26274.375000000025</v>
      </c>
      <c r="DL70" s="167">
        <f t="shared" ref="DL70" si="904">AE70*($CK70/4)*DL$4</f>
        <v>26400.937500000025</v>
      </c>
      <c r="DM70" s="167">
        <f t="shared" ref="DM70" si="905">AF70*($CK70/4)*DM$4</f>
        <v>26527.500000000029</v>
      </c>
      <c r="DN70" s="167">
        <f t="shared" ref="DN70" si="906">AG70*($CK70/4)*DN$4</f>
        <v>26654.062500000029</v>
      </c>
      <c r="DO70" s="167">
        <f t="shared" ref="DO70" si="907">AH70*($CK70/4)*DO$4</f>
        <v>26780.625000000029</v>
      </c>
      <c r="DP70" s="167">
        <f t="shared" ref="DP70" si="908">AI70*($CK70/4)*DP$4</f>
        <v>26907.187500000029</v>
      </c>
      <c r="DQ70" s="167">
        <f t="shared" ref="DQ70" si="909">AJ70*($CK70/4)*DQ$4</f>
        <v>27033.750000000033</v>
      </c>
      <c r="DR70" s="167">
        <f t="shared" ref="DR70" si="910">AK70*($CK70/4)*DR$4</f>
        <v>27160.312500000033</v>
      </c>
      <c r="DS70" s="167">
        <f t="shared" ref="DS70" si="911">AL70*($CK70/4)*DS$4</f>
        <v>27286.875000000033</v>
      </c>
      <c r="DT70" s="167">
        <f t="shared" ref="DT70" si="912">AM70*($CK70/4)*DT$4</f>
        <v>27413.437500000036</v>
      </c>
      <c r="DU70" s="167">
        <f t="shared" ref="DU70" si="913">AN70*($CK70/4)*DU$4</f>
        <v>27540.000000000036</v>
      </c>
      <c r="DV70" s="167">
        <f t="shared" ref="DV70" si="914">AO70*($CK70/4)*DV$4</f>
        <v>27666.562500000036</v>
      </c>
      <c r="DW70" s="167">
        <f t="shared" ref="DW70" si="915">AP70*($CK70/4)*DW$4</f>
        <v>27793.125000000036</v>
      </c>
      <c r="DX70" s="167">
        <f t="shared" ref="DX70" si="916">AQ70*($CK70/4)*DX$4</f>
        <v>27919.68750000004</v>
      </c>
      <c r="DY70" s="167">
        <f t="shared" ref="DY70" si="917">AR70*($CK70/4)*DY$4</f>
        <v>28046.25000000004</v>
      </c>
      <c r="DZ70" s="167">
        <f t="shared" ref="DZ70" si="918">AS70*($CK70/4)*DZ$4</f>
        <v>28172.81250000004</v>
      </c>
      <c r="EA70" s="167">
        <f t="shared" ref="EA70" si="919">AS70*($CK70/4)*EA$4</f>
        <v>28299.375000000044</v>
      </c>
      <c r="EB70" s="167">
        <f t="shared" ref="EB70" si="920">AS70*($CK70/4)*EB$4</f>
        <v>28425.937500000044</v>
      </c>
      <c r="EC70" s="167">
        <f t="shared" ref="EC70" si="921">AS70*($CK70/4)*EC$4</f>
        <v>28552.500000000044</v>
      </c>
      <c r="ED70" s="167">
        <f t="shared" ref="ED70" si="922">AS70*($CK70/4)*ED$4</f>
        <v>28679.062500000044</v>
      </c>
      <c r="EE70" s="167">
        <f t="shared" ref="EE70" si="923">AS70*($CK70/4)*EE$4</f>
        <v>28805.625000000047</v>
      </c>
      <c r="EF70" s="167">
        <f t="shared" ref="EF70" si="924">AS70*($CK70/4)*EF$4</f>
        <v>28932.187500000047</v>
      </c>
      <c r="EG70" s="167">
        <f t="shared" ref="EG70" si="925">AS70*($CK70/4)*EG$4</f>
        <v>29058.750000000047</v>
      </c>
      <c r="EH70" s="167">
        <f t="shared" ref="EH70" si="926">AS70*($CK70/4)*EH$4</f>
        <v>29185.312500000051</v>
      </c>
      <c r="EI70" s="167">
        <f t="shared" ref="EI70" si="927">AS70*($CK70/4)*EI$4</f>
        <v>29311.875000000051</v>
      </c>
      <c r="EJ70" s="167">
        <f t="shared" ref="EJ70" si="928">AS70*($CK70/4)*EJ$4</f>
        <v>29438.437500000051</v>
      </c>
      <c r="EK70" s="167">
        <f t="shared" ref="EK70" si="929">AS70*($CK70/4)*EK$4</f>
        <v>29565.000000000051</v>
      </c>
      <c r="EL70" s="167">
        <f t="shared" ref="EL70" si="930">AS70*($CK70/4)*EL$4</f>
        <v>29691.562500000055</v>
      </c>
      <c r="EM70" s="167">
        <f t="shared" ref="EM70" si="931">AS70*($CK70/4)*EM$4</f>
        <v>29818.125000000055</v>
      </c>
      <c r="EN70" s="167">
        <f t="shared" ref="EN70" si="932">AS70*($CK70/4)*EN$4</f>
        <v>29944.687500000055</v>
      </c>
      <c r="EO70" s="167">
        <f t="shared" ref="EO70" si="933">AS70*($CK70/4)*EO$4</f>
        <v>30071.250000000058</v>
      </c>
      <c r="EP70" s="167">
        <f t="shared" ref="EP70" si="934">AS70*($CK70/4)*EP$4</f>
        <v>30197.812500000058</v>
      </c>
      <c r="EQ70" s="167">
        <f t="shared" ref="EQ70" si="935">AS70*($CK70/4)*EQ$4</f>
        <v>30324.375000000058</v>
      </c>
      <c r="ER70" s="167">
        <f t="shared" ref="ER70" si="936">AS70*($CK70/4)*ER$4</f>
        <v>30450.937500000058</v>
      </c>
      <c r="ES70" s="167">
        <f t="shared" ref="ES70" si="937">AS70*($CK70/4)*ES$4</f>
        <v>30577.500000000062</v>
      </c>
      <c r="ET70" s="167">
        <f t="shared" ref="ET70" si="938">AS70*($CK70/4)*ET$4</f>
        <v>30704.062500000062</v>
      </c>
      <c r="EU70" s="167">
        <f t="shared" ref="EU70" si="939">AS70*($CK70/4)*EU$4</f>
        <v>30830.625000000062</v>
      </c>
      <c r="EV70" s="167">
        <f t="shared" ref="EV70" si="940">AS70*($CK70/4)*EV$4</f>
        <v>30957.187500000065</v>
      </c>
      <c r="EW70" s="167">
        <f t="shared" ref="EW70" si="941">AS70*($CK70/4)*EW$4</f>
        <v>31083.750000000065</v>
      </c>
      <c r="EX70" s="167">
        <f t="shared" ref="EX70" si="942">AS70*($CK70/4)*EX$4</f>
        <v>31210.312500000065</v>
      </c>
      <c r="EY70" s="167">
        <f t="shared" ref="EY70" si="943">AS70*($CK70/4)*EY$4</f>
        <v>31336.875000000065</v>
      </c>
      <c r="EZ70" s="167">
        <f t="shared" ref="EZ70" si="944">AS70*($CK70/4)*EZ$4</f>
        <v>31463.437500000069</v>
      </c>
      <c r="FA70" s="167">
        <f t="shared" ref="FA70" si="945">AS70*($CK70/4)*FA$4</f>
        <v>31590.000000000069</v>
      </c>
      <c r="FB70" s="167">
        <f t="shared" ref="FB70" si="946">AS70*($CK70/4)*FB$4</f>
        <v>31716.562500000069</v>
      </c>
      <c r="FC70" s="167">
        <f t="shared" ref="FC70" si="947">AS70*($CK70/4)*FC$4</f>
        <v>31843.125000000073</v>
      </c>
      <c r="FD70" s="167">
        <f t="shared" ref="FD70" si="948">AS70*($CK70/4)*FD$4</f>
        <v>31969.687500000073</v>
      </c>
      <c r="FE70" s="167">
        <f t="shared" ref="FE70" si="949">AS70*($CK70/4)*FE$4</f>
        <v>32096.250000000073</v>
      </c>
      <c r="FF70" s="167">
        <f t="shared" ref="FF70" si="950">AS70*($CK70/4)*FF$4</f>
        <v>32222.812500000073</v>
      </c>
      <c r="FG70" s="167">
        <f t="shared" ref="FG70" si="951">AS70*($CK70/4)*FG$4</f>
        <v>32349.375000000076</v>
      </c>
      <c r="FH70" s="167">
        <f t="shared" ref="FH70" si="952">AS70*($CK70/4)*FH$4</f>
        <v>32475.937500000076</v>
      </c>
      <c r="FI70" s="167">
        <f t="shared" ref="FI70" si="953">AS70*($CK70/4)*FI$4</f>
        <v>32602.500000000076</v>
      </c>
      <c r="FJ70" s="167">
        <f t="shared" ref="FJ70" si="954">AS70*($CK70/4)*FJ$4</f>
        <v>32729.06250000008</v>
      </c>
      <c r="FK70" s="167">
        <f t="shared" ref="FK70" si="955">AS70*($CK70/4)*FK$4</f>
        <v>32855.62500000008</v>
      </c>
      <c r="FL70" s="167">
        <f t="shared" ref="FL70" si="956">AS70*($CK70/4)*FL$4</f>
        <v>32982.18750000008</v>
      </c>
      <c r="FM70" s="167">
        <f t="shared" ref="FM70" si="957">AS70*($CK70/4)*FM$4</f>
        <v>33108.75000000008</v>
      </c>
      <c r="FN70" s="167">
        <f t="shared" ref="FN70" si="958">AS70*($CK70/4)*FN$4</f>
        <v>33235.31250000008</v>
      </c>
      <c r="FO70" s="254"/>
      <c r="FP70" s="254"/>
      <c r="FQ70" s="254"/>
      <c r="FR70" s="254"/>
    </row>
    <row r="71" spans="2:174" s="8" customFormat="1" x14ac:dyDescent="0.15">
      <c r="B71" s="158"/>
      <c r="C71" s="159" t="s">
        <v>301</v>
      </c>
      <c r="D71" s="163" t="s">
        <v>45</v>
      </c>
      <c r="E71" s="163"/>
      <c r="F71" s="345">
        <v>0</v>
      </c>
      <c r="G71" s="345">
        <v>0</v>
      </c>
      <c r="H71" s="345">
        <v>0</v>
      </c>
      <c r="I71" s="345">
        <v>0</v>
      </c>
      <c r="J71" s="345">
        <v>0</v>
      </c>
      <c r="K71" s="345">
        <v>0</v>
      </c>
      <c r="L71" s="345">
        <v>0</v>
      </c>
      <c r="M71" s="345">
        <v>0</v>
      </c>
      <c r="N71" s="345">
        <v>0</v>
      </c>
      <c r="O71" s="345">
        <v>0</v>
      </c>
      <c r="P71" s="345">
        <v>0</v>
      </c>
      <c r="Q71" s="345">
        <v>0</v>
      </c>
      <c r="R71" s="345">
        <v>0</v>
      </c>
      <c r="S71" s="345">
        <v>0</v>
      </c>
      <c r="T71" s="345">
        <v>0</v>
      </c>
      <c r="U71" s="345">
        <v>0</v>
      </c>
      <c r="V71" s="345">
        <v>1</v>
      </c>
      <c r="W71" s="345">
        <v>1</v>
      </c>
      <c r="X71" s="345">
        <v>1</v>
      </c>
      <c r="Y71" s="345">
        <v>1</v>
      </c>
      <c r="Z71" s="345">
        <v>1</v>
      </c>
      <c r="AA71" s="345">
        <v>1</v>
      </c>
      <c r="AB71" s="345">
        <v>1</v>
      </c>
      <c r="AC71" s="345">
        <v>1</v>
      </c>
      <c r="AD71" s="345">
        <v>1</v>
      </c>
      <c r="AE71" s="345">
        <v>1</v>
      </c>
      <c r="AF71" s="345">
        <v>1</v>
      </c>
      <c r="AG71" s="345">
        <v>1</v>
      </c>
      <c r="AH71" s="345">
        <v>1</v>
      </c>
      <c r="AI71" s="345">
        <v>1</v>
      </c>
      <c r="AJ71" s="345">
        <v>1</v>
      </c>
      <c r="AK71" s="345">
        <v>1</v>
      </c>
      <c r="AL71" s="345">
        <v>1</v>
      </c>
      <c r="AM71" s="345">
        <v>1</v>
      </c>
      <c r="AN71" s="345">
        <v>1</v>
      </c>
      <c r="AO71" s="345">
        <v>1</v>
      </c>
      <c r="AP71" s="345">
        <v>1</v>
      </c>
      <c r="AQ71" s="345">
        <v>1</v>
      </c>
      <c r="AR71" s="345">
        <v>1</v>
      </c>
      <c r="AS71" s="345">
        <v>1</v>
      </c>
      <c r="AT71" s="345">
        <v>1</v>
      </c>
      <c r="AU71" s="345">
        <v>1</v>
      </c>
      <c r="AV71" s="345">
        <v>1</v>
      </c>
      <c r="AW71" s="345">
        <v>1</v>
      </c>
      <c r="AX71" s="345">
        <v>1</v>
      </c>
      <c r="AY71" s="345">
        <v>1</v>
      </c>
      <c r="AZ71" s="345">
        <v>1</v>
      </c>
      <c r="BA71" s="345">
        <v>1</v>
      </c>
      <c r="BB71" s="345">
        <v>1</v>
      </c>
      <c r="BC71" s="345">
        <v>1</v>
      </c>
      <c r="BD71" s="345">
        <v>1</v>
      </c>
      <c r="BE71" s="345">
        <v>1</v>
      </c>
      <c r="BF71" s="345">
        <v>1</v>
      </c>
      <c r="BG71" s="345">
        <v>1</v>
      </c>
      <c r="BH71" s="345">
        <v>1</v>
      </c>
      <c r="BI71" s="345">
        <v>1</v>
      </c>
      <c r="BJ71" s="345">
        <v>1</v>
      </c>
      <c r="BK71" s="345">
        <v>1</v>
      </c>
      <c r="BL71" s="345">
        <v>1</v>
      </c>
      <c r="BM71" s="345">
        <v>1</v>
      </c>
      <c r="BN71" s="345">
        <v>1</v>
      </c>
      <c r="BO71" s="345">
        <v>1</v>
      </c>
      <c r="BP71" s="345">
        <v>1</v>
      </c>
      <c r="BQ71" s="345">
        <v>1</v>
      </c>
      <c r="BR71" s="345">
        <v>1</v>
      </c>
      <c r="BS71" s="345">
        <v>1</v>
      </c>
      <c r="BT71" s="345">
        <v>1</v>
      </c>
      <c r="BU71" s="345">
        <v>1</v>
      </c>
      <c r="BV71" s="345">
        <v>1</v>
      </c>
      <c r="BW71" s="345">
        <v>1</v>
      </c>
      <c r="BX71" s="345">
        <v>1</v>
      </c>
      <c r="BY71" s="345">
        <v>1</v>
      </c>
      <c r="BZ71" s="345">
        <v>1</v>
      </c>
      <c r="CA71" s="345">
        <v>1</v>
      </c>
      <c r="CB71" s="345">
        <v>1</v>
      </c>
      <c r="CC71" s="345">
        <v>1</v>
      </c>
      <c r="CD71" s="345">
        <v>1</v>
      </c>
      <c r="CE71" s="345">
        <v>1</v>
      </c>
      <c r="CF71" s="345">
        <v>1</v>
      </c>
      <c r="CG71" s="345">
        <v>1</v>
      </c>
      <c r="CH71" s="164"/>
      <c r="CI71" s="158"/>
      <c r="CJ71" s="159" t="str">
        <f t="shared" ref="CJ71" si="959">C71</f>
        <v>QC/QA Manager</v>
      </c>
      <c r="CK71" s="304">
        <v>72250</v>
      </c>
      <c r="CL71" s="166"/>
      <c r="CM71" s="167">
        <f t="shared" ref="CM71" si="960">F71*($CK71/4)*CM$4</f>
        <v>0</v>
      </c>
      <c r="CN71" s="167">
        <f t="shared" ref="CN71" si="961">G71*($CK71/4)*CN$4</f>
        <v>0</v>
      </c>
      <c r="CO71" s="167">
        <f t="shared" ref="CO71" si="962">H71*($CK71/4)*CO$4</f>
        <v>0</v>
      </c>
      <c r="CP71" s="167">
        <f t="shared" ref="CP71" si="963">I71*($CK71/4)*CP$4</f>
        <v>0</v>
      </c>
      <c r="CQ71" s="167">
        <f t="shared" ref="CQ71" si="964">J71*($CK71/4)*CQ$4</f>
        <v>0</v>
      </c>
      <c r="CR71" s="167">
        <f t="shared" ref="CR71" si="965">K71*($CK71/4)*CR$4</f>
        <v>0</v>
      </c>
      <c r="CS71" s="167">
        <f t="shared" ref="CS71" si="966">L71*($CK71/4)*CS$4</f>
        <v>0</v>
      </c>
      <c r="CT71" s="167">
        <f t="shared" ref="CT71" si="967">M71*($CK71/4)*CT$4</f>
        <v>0</v>
      </c>
      <c r="CU71" s="167">
        <f t="shared" ref="CU71" si="968">N71*($CK71/4)*CU$4</f>
        <v>0</v>
      </c>
      <c r="CV71" s="167">
        <f t="shared" ref="CV71" si="969">O71*($CK71/4)*CV$4</f>
        <v>0</v>
      </c>
      <c r="CW71" s="167">
        <f t="shared" ref="CW71" si="970">P71*($CK71/4)*CW$4</f>
        <v>0</v>
      </c>
      <c r="CX71" s="167">
        <f t="shared" ref="CX71" si="971">Q71*($CK71/4)*CX$4</f>
        <v>0</v>
      </c>
      <c r="CY71" s="167">
        <f t="shared" ref="CY71" si="972">R71*($CK71/4)*CY$4</f>
        <v>0</v>
      </c>
      <c r="CZ71" s="167">
        <f t="shared" ref="CZ71" si="973">S71*($CK71/4)*CZ$4</f>
        <v>0</v>
      </c>
      <c r="DA71" s="167">
        <f t="shared" ref="DA71" si="974">T71*($CK71/4)*DA$4</f>
        <v>0</v>
      </c>
      <c r="DB71" s="167">
        <f t="shared" ref="DB71" si="975">U71*($CK71/4)*DB$4</f>
        <v>0</v>
      </c>
      <c r="DC71" s="167">
        <f t="shared" ref="DC71" si="976">V71*($CK71/4)*DC$4</f>
        <v>27039.562500000018</v>
      </c>
      <c r="DD71" s="167">
        <f t="shared" ref="DD71" si="977">W71*($CK71/4)*DD$4</f>
        <v>27175.031250000018</v>
      </c>
      <c r="DE71" s="167">
        <f t="shared" ref="DE71" si="978">X71*($CK71/4)*DE$4</f>
        <v>27310.500000000022</v>
      </c>
      <c r="DF71" s="167">
        <f t="shared" ref="DF71" si="979">Y71*($CK71/4)*DF$4</f>
        <v>27445.968750000022</v>
      </c>
      <c r="DG71" s="167">
        <f t="shared" ref="DG71" si="980">Z71*($CK71/4)*DG$4</f>
        <v>27581.437500000022</v>
      </c>
      <c r="DH71" s="167">
        <f t="shared" ref="DH71" si="981">AA71*($CK71/4)*DH$4</f>
        <v>27716.906250000022</v>
      </c>
      <c r="DI71" s="167">
        <f t="shared" ref="DI71" si="982">AB71*($CK71/4)*DI$4</f>
        <v>27852.375000000025</v>
      </c>
      <c r="DJ71" s="167">
        <f t="shared" ref="DJ71" si="983">AC71*($CK71/4)*DJ$4</f>
        <v>27987.843750000025</v>
      </c>
      <c r="DK71" s="167">
        <f t="shared" ref="DK71" si="984">AD71*($CK71/4)*DK$4</f>
        <v>28123.312500000025</v>
      </c>
      <c r="DL71" s="167">
        <f t="shared" ref="DL71" si="985">AE71*($CK71/4)*DL$4</f>
        <v>28258.781250000029</v>
      </c>
      <c r="DM71" s="167">
        <f t="shared" ref="DM71" si="986">AF71*($CK71/4)*DM$4</f>
        <v>28394.250000000029</v>
      </c>
      <c r="DN71" s="167">
        <f t="shared" ref="DN71" si="987">AG71*($CK71/4)*DN$4</f>
        <v>28529.718750000029</v>
      </c>
      <c r="DO71" s="167">
        <f t="shared" ref="DO71" si="988">AH71*($CK71/4)*DO$4</f>
        <v>28665.187500000033</v>
      </c>
      <c r="DP71" s="167">
        <f t="shared" ref="DP71" si="989">AI71*($CK71/4)*DP$4</f>
        <v>28800.656250000033</v>
      </c>
      <c r="DQ71" s="167">
        <f t="shared" ref="DQ71" si="990">AJ71*($CK71/4)*DQ$4</f>
        <v>28936.125000000033</v>
      </c>
      <c r="DR71" s="167">
        <f t="shared" ref="DR71" si="991">AK71*($CK71/4)*DR$4</f>
        <v>29071.593750000036</v>
      </c>
      <c r="DS71" s="167">
        <f t="shared" ref="DS71" si="992">AL71*($CK71/4)*DS$4</f>
        <v>29207.062500000036</v>
      </c>
      <c r="DT71" s="167">
        <f t="shared" ref="DT71" si="993">AM71*($CK71/4)*DT$4</f>
        <v>29342.531250000036</v>
      </c>
      <c r="DU71" s="167">
        <f t="shared" ref="DU71" si="994">AN71*($CK71/4)*DU$4</f>
        <v>29478.00000000004</v>
      </c>
      <c r="DV71" s="167">
        <f t="shared" ref="DV71" si="995">AO71*($CK71/4)*DV$4</f>
        <v>29613.46875000004</v>
      </c>
      <c r="DW71" s="167">
        <f t="shared" ref="DW71" si="996">AP71*($CK71/4)*DW$4</f>
        <v>29748.93750000004</v>
      </c>
      <c r="DX71" s="167">
        <f t="shared" ref="DX71" si="997">AQ71*($CK71/4)*DX$4</f>
        <v>29884.40625000004</v>
      </c>
      <c r="DY71" s="167">
        <f t="shared" ref="DY71" si="998">AR71*($CK71/4)*DY$4</f>
        <v>30019.875000000044</v>
      </c>
      <c r="DZ71" s="167">
        <f t="shared" ref="DZ71" si="999">AS71*($CK71/4)*DZ$4</f>
        <v>30155.343750000044</v>
      </c>
      <c r="EA71" s="167">
        <f t="shared" ref="EA71" si="1000">AS71*($CK71/4)*EA$4</f>
        <v>30290.812500000044</v>
      </c>
      <c r="EB71" s="167">
        <f t="shared" ref="EB71" si="1001">AS71*($CK71/4)*EB$4</f>
        <v>30426.281250000047</v>
      </c>
      <c r="EC71" s="167">
        <f t="shared" ref="EC71" si="1002">AS71*($CK71/4)*EC$4</f>
        <v>30561.750000000047</v>
      </c>
      <c r="ED71" s="167">
        <f t="shared" ref="ED71" si="1003">AS71*($CK71/4)*ED$4</f>
        <v>30697.218750000047</v>
      </c>
      <c r="EE71" s="167">
        <f t="shared" ref="EE71" si="1004">AS71*($CK71/4)*EE$4</f>
        <v>30832.687500000051</v>
      </c>
      <c r="EF71" s="167">
        <f t="shared" ref="EF71" si="1005">AS71*($CK71/4)*EF$4</f>
        <v>30968.156250000051</v>
      </c>
      <c r="EG71" s="167">
        <f t="shared" ref="EG71" si="1006">AS71*($CK71/4)*EG$4</f>
        <v>31103.625000000051</v>
      </c>
      <c r="EH71" s="167">
        <f t="shared" ref="EH71" si="1007">AS71*($CK71/4)*EH$4</f>
        <v>31239.093750000055</v>
      </c>
      <c r="EI71" s="167">
        <f t="shared" ref="EI71" si="1008">AS71*($CK71/4)*EI$4</f>
        <v>31374.562500000055</v>
      </c>
      <c r="EJ71" s="167">
        <f t="shared" ref="EJ71" si="1009">AS71*($CK71/4)*EJ$4</f>
        <v>31510.031250000055</v>
      </c>
      <c r="EK71" s="167">
        <f t="shared" ref="EK71" si="1010">AS71*($CK71/4)*EK$4</f>
        <v>31645.500000000055</v>
      </c>
      <c r="EL71" s="167">
        <f t="shared" ref="EL71" si="1011">AS71*($CK71/4)*EL$4</f>
        <v>31780.968750000058</v>
      </c>
      <c r="EM71" s="167">
        <f t="shared" ref="EM71" si="1012">AS71*($CK71/4)*EM$4</f>
        <v>31916.437500000058</v>
      </c>
      <c r="EN71" s="167">
        <f t="shared" ref="EN71" si="1013">AS71*($CK71/4)*EN$4</f>
        <v>32051.906250000058</v>
      </c>
      <c r="EO71" s="167">
        <f t="shared" ref="EO71" si="1014">AS71*($CK71/4)*EO$4</f>
        <v>32187.375000000062</v>
      </c>
      <c r="EP71" s="167">
        <f t="shared" ref="EP71" si="1015">AS71*($CK71/4)*EP$4</f>
        <v>32322.843750000062</v>
      </c>
      <c r="EQ71" s="167">
        <f t="shared" ref="EQ71" si="1016">AS71*($CK71/4)*EQ$4</f>
        <v>32458.312500000062</v>
      </c>
      <c r="ER71" s="167">
        <f t="shared" ref="ER71" si="1017">AS71*($CK71/4)*ER$4</f>
        <v>32593.781250000065</v>
      </c>
      <c r="ES71" s="167">
        <f t="shared" ref="ES71" si="1018">AS71*($CK71/4)*ES$4</f>
        <v>32729.250000000065</v>
      </c>
      <c r="ET71" s="167">
        <f t="shared" ref="ET71" si="1019">AS71*($CK71/4)*ET$4</f>
        <v>32864.718750000065</v>
      </c>
      <c r="EU71" s="167">
        <f t="shared" ref="EU71" si="1020">AS71*($CK71/4)*EU$4</f>
        <v>33000.187500000065</v>
      </c>
      <c r="EV71" s="167">
        <f t="shared" ref="EV71" si="1021">AS71*($CK71/4)*EV$4</f>
        <v>33135.656250000065</v>
      </c>
      <c r="EW71" s="167">
        <f t="shared" ref="EW71" si="1022">AS71*($CK71/4)*EW$4</f>
        <v>33271.125000000073</v>
      </c>
      <c r="EX71" s="167">
        <f t="shared" ref="EX71" si="1023">AS71*($CK71/4)*EX$4</f>
        <v>33406.593750000073</v>
      </c>
      <c r="EY71" s="167">
        <f t="shared" ref="EY71" si="1024">AS71*($CK71/4)*EY$4</f>
        <v>33542.062500000073</v>
      </c>
      <c r="EZ71" s="167">
        <f t="shared" ref="EZ71" si="1025">AS71*($CK71/4)*EZ$4</f>
        <v>33677.531250000073</v>
      </c>
      <c r="FA71" s="167">
        <f t="shared" ref="FA71" si="1026">AS71*($CK71/4)*FA$4</f>
        <v>33813.000000000073</v>
      </c>
      <c r="FB71" s="167">
        <f t="shared" ref="FB71" si="1027">AS71*($CK71/4)*FB$4</f>
        <v>33948.468750000073</v>
      </c>
      <c r="FC71" s="167">
        <f t="shared" ref="FC71" si="1028">AS71*($CK71/4)*FC$4</f>
        <v>34083.937500000073</v>
      </c>
      <c r="FD71" s="167">
        <f t="shared" ref="FD71" si="1029">AS71*($CK71/4)*FD$4</f>
        <v>34219.40625000008</v>
      </c>
      <c r="FE71" s="167">
        <f t="shared" ref="FE71" si="1030">AS71*($CK71/4)*FE$4</f>
        <v>34354.87500000008</v>
      </c>
      <c r="FF71" s="167">
        <f t="shared" ref="FF71" si="1031">AS71*($CK71/4)*FF$4</f>
        <v>34490.34375000008</v>
      </c>
      <c r="FG71" s="167">
        <f t="shared" ref="FG71" si="1032">AS71*($CK71/4)*FG$4</f>
        <v>34625.81250000008</v>
      </c>
      <c r="FH71" s="167">
        <f t="shared" ref="FH71" si="1033">AS71*($CK71/4)*FH$4</f>
        <v>34761.28125000008</v>
      </c>
      <c r="FI71" s="167">
        <f t="shared" ref="FI71" si="1034">AS71*($CK71/4)*FI$4</f>
        <v>34896.75000000008</v>
      </c>
      <c r="FJ71" s="167">
        <f t="shared" ref="FJ71" si="1035">AS71*($CK71/4)*FJ$4</f>
        <v>35032.218750000087</v>
      </c>
      <c r="FK71" s="167">
        <f t="shared" ref="FK71" si="1036">AS71*($CK71/4)*FK$4</f>
        <v>35167.687500000087</v>
      </c>
      <c r="FL71" s="167">
        <f t="shared" ref="FL71" si="1037">AS71*($CK71/4)*FL$4</f>
        <v>35303.156250000087</v>
      </c>
      <c r="FM71" s="167">
        <f t="shared" ref="FM71" si="1038">AS71*($CK71/4)*FM$4</f>
        <v>35438.625000000087</v>
      </c>
      <c r="FN71" s="167">
        <f t="shared" ref="FN71" si="1039">AS71*($CK71/4)*FN$4</f>
        <v>35574.093750000087</v>
      </c>
      <c r="FO71" s="254"/>
      <c r="FP71" s="254"/>
      <c r="FQ71" s="254"/>
      <c r="FR71" s="254"/>
    </row>
    <row r="72" spans="2:174" s="3" customFormat="1" x14ac:dyDescent="0.15">
      <c r="B72" s="158"/>
      <c r="C72" s="169" t="s">
        <v>39</v>
      </c>
      <c r="D72" s="169"/>
      <c r="E72" s="169"/>
      <c r="F72" s="170">
        <f t="shared" ref="F72:AK72" si="1040">SUM(F61:F71)</f>
        <v>4</v>
      </c>
      <c r="G72" s="170">
        <f t="shared" si="1040"/>
        <v>4</v>
      </c>
      <c r="H72" s="170">
        <f t="shared" si="1040"/>
        <v>4</v>
      </c>
      <c r="I72" s="170">
        <f t="shared" si="1040"/>
        <v>4</v>
      </c>
      <c r="J72" s="170">
        <f t="shared" si="1040"/>
        <v>5</v>
      </c>
      <c r="K72" s="170">
        <f t="shared" si="1040"/>
        <v>5</v>
      </c>
      <c r="L72" s="170">
        <f t="shared" si="1040"/>
        <v>7</v>
      </c>
      <c r="M72" s="170">
        <f t="shared" si="1040"/>
        <v>7</v>
      </c>
      <c r="N72" s="170">
        <f t="shared" si="1040"/>
        <v>9</v>
      </c>
      <c r="O72" s="170">
        <f t="shared" si="1040"/>
        <v>9</v>
      </c>
      <c r="P72" s="170">
        <f t="shared" si="1040"/>
        <v>9</v>
      </c>
      <c r="Q72" s="170">
        <f t="shared" si="1040"/>
        <v>9</v>
      </c>
      <c r="R72" s="170">
        <f t="shared" si="1040"/>
        <v>9</v>
      </c>
      <c r="S72" s="170">
        <f t="shared" si="1040"/>
        <v>9</v>
      </c>
      <c r="T72" s="170">
        <f t="shared" si="1040"/>
        <v>9</v>
      </c>
      <c r="U72" s="170">
        <f t="shared" si="1040"/>
        <v>9</v>
      </c>
      <c r="V72" s="170">
        <f t="shared" si="1040"/>
        <v>11</v>
      </c>
      <c r="W72" s="170">
        <f t="shared" si="1040"/>
        <v>11</v>
      </c>
      <c r="X72" s="170">
        <f t="shared" si="1040"/>
        <v>11</v>
      </c>
      <c r="Y72" s="170">
        <f t="shared" si="1040"/>
        <v>11</v>
      </c>
      <c r="Z72" s="170">
        <f t="shared" si="1040"/>
        <v>11</v>
      </c>
      <c r="AA72" s="170">
        <f t="shared" si="1040"/>
        <v>11</v>
      </c>
      <c r="AB72" s="170">
        <f t="shared" si="1040"/>
        <v>11</v>
      </c>
      <c r="AC72" s="170">
        <f t="shared" si="1040"/>
        <v>11</v>
      </c>
      <c r="AD72" s="170">
        <f t="shared" si="1040"/>
        <v>11</v>
      </c>
      <c r="AE72" s="170">
        <f t="shared" si="1040"/>
        <v>11</v>
      </c>
      <c r="AF72" s="170">
        <f t="shared" si="1040"/>
        <v>11</v>
      </c>
      <c r="AG72" s="170">
        <f t="shared" si="1040"/>
        <v>11</v>
      </c>
      <c r="AH72" s="170">
        <f t="shared" si="1040"/>
        <v>11</v>
      </c>
      <c r="AI72" s="170">
        <f t="shared" si="1040"/>
        <v>11</v>
      </c>
      <c r="AJ72" s="170">
        <f t="shared" si="1040"/>
        <v>11</v>
      </c>
      <c r="AK72" s="170">
        <f t="shared" si="1040"/>
        <v>11</v>
      </c>
      <c r="AL72" s="170">
        <f t="shared" ref="AL72:BQ72" si="1041">SUM(AL61:AL71)</f>
        <v>11</v>
      </c>
      <c r="AM72" s="170">
        <f t="shared" si="1041"/>
        <v>11</v>
      </c>
      <c r="AN72" s="170">
        <f t="shared" si="1041"/>
        <v>11</v>
      </c>
      <c r="AO72" s="170">
        <f t="shared" si="1041"/>
        <v>11</v>
      </c>
      <c r="AP72" s="170">
        <f t="shared" si="1041"/>
        <v>11</v>
      </c>
      <c r="AQ72" s="170">
        <f t="shared" si="1041"/>
        <v>11</v>
      </c>
      <c r="AR72" s="170">
        <f t="shared" si="1041"/>
        <v>11</v>
      </c>
      <c r="AS72" s="170">
        <f t="shared" si="1041"/>
        <v>11</v>
      </c>
      <c r="AT72" s="170">
        <f t="shared" si="1041"/>
        <v>11</v>
      </c>
      <c r="AU72" s="170">
        <f t="shared" si="1041"/>
        <v>11</v>
      </c>
      <c r="AV72" s="170">
        <f t="shared" si="1041"/>
        <v>11</v>
      </c>
      <c r="AW72" s="170">
        <f t="shared" si="1041"/>
        <v>11</v>
      </c>
      <c r="AX72" s="170">
        <f t="shared" si="1041"/>
        <v>11</v>
      </c>
      <c r="AY72" s="170">
        <f t="shared" si="1041"/>
        <v>11</v>
      </c>
      <c r="AZ72" s="170">
        <f t="shared" si="1041"/>
        <v>11</v>
      </c>
      <c r="BA72" s="170">
        <f t="shared" si="1041"/>
        <v>11</v>
      </c>
      <c r="BB72" s="170">
        <f t="shared" si="1041"/>
        <v>11</v>
      </c>
      <c r="BC72" s="170">
        <f t="shared" si="1041"/>
        <v>11</v>
      </c>
      <c r="BD72" s="170">
        <f t="shared" si="1041"/>
        <v>11</v>
      </c>
      <c r="BE72" s="170">
        <f t="shared" si="1041"/>
        <v>11</v>
      </c>
      <c r="BF72" s="170">
        <f t="shared" si="1041"/>
        <v>11</v>
      </c>
      <c r="BG72" s="170">
        <f t="shared" si="1041"/>
        <v>11</v>
      </c>
      <c r="BH72" s="170">
        <f t="shared" si="1041"/>
        <v>11</v>
      </c>
      <c r="BI72" s="170">
        <f t="shared" si="1041"/>
        <v>11</v>
      </c>
      <c r="BJ72" s="170">
        <f t="shared" si="1041"/>
        <v>11</v>
      </c>
      <c r="BK72" s="170">
        <f t="shared" si="1041"/>
        <v>11</v>
      </c>
      <c r="BL72" s="170">
        <f t="shared" si="1041"/>
        <v>11</v>
      </c>
      <c r="BM72" s="170">
        <f t="shared" si="1041"/>
        <v>11</v>
      </c>
      <c r="BN72" s="170">
        <f t="shared" si="1041"/>
        <v>11</v>
      </c>
      <c r="BO72" s="170">
        <f t="shared" si="1041"/>
        <v>11</v>
      </c>
      <c r="BP72" s="170">
        <f t="shared" si="1041"/>
        <v>11</v>
      </c>
      <c r="BQ72" s="170">
        <f t="shared" si="1041"/>
        <v>11</v>
      </c>
      <c r="BR72" s="170">
        <f t="shared" ref="BR72:CG72" si="1042">SUM(BR61:BR71)</f>
        <v>11</v>
      </c>
      <c r="BS72" s="170">
        <f t="shared" si="1042"/>
        <v>11</v>
      </c>
      <c r="BT72" s="170">
        <f t="shared" si="1042"/>
        <v>11</v>
      </c>
      <c r="BU72" s="170">
        <f t="shared" si="1042"/>
        <v>11</v>
      </c>
      <c r="BV72" s="170">
        <f t="shared" si="1042"/>
        <v>11</v>
      </c>
      <c r="BW72" s="170">
        <f t="shared" si="1042"/>
        <v>11</v>
      </c>
      <c r="BX72" s="170">
        <f t="shared" si="1042"/>
        <v>11</v>
      </c>
      <c r="BY72" s="170">
        <f t="shared" si="1042"/>
        <v>11</v>
      </c>
      <c r="BZ72" s="170">
        <f t="shared" si="1042"/>
        <v>11</v>
      </c>
      <c r="CA72" s="170">
        <f t="shared" si="1042"/>
        <v>11</v>
      </c>
      <c r="CB72" s="170">
        <f t="shared" si="1042"/>
        <v>11</v>
      </c>
      <c r="CC72" s="170">
        <f t="shared" si="1042"/>
        <v>11</v>
      </c>
      <c r="CD72" s="170">
        <f t="shared" si="1042"/>
        <v>11</v>
      </c>
      <c r="CE72" s="170">
        <f t="shared" si="1042"/>
        <v>11</v>
      </c>
      <c r="CF72" s="170">
        <f t="shared" si="1042"/>
        <v>11</v>
      </c>
      <c r="CG72" s="170">
        <f t="shared" si="1042"/>
        <v>11</v>
      </c>
      <c r="CH72" s="158"/>
      <c r="CI72" s="158"/>
      <c r="CJ72" s="169" t="s">
        <v>39</v>
      </c>
      <c r="CK72" s="171"/>
      <c r="CL72" s="172" t="s">
        <v>155</v>
      </c>
      <c r="CM72" s="173">
        <f t="shared" ref="CM72:DR72" si="1043">SUM(CM61:CM71)</f>
        <v>144585</v>
      </c>
      <c r="CN72" s="173">
        <f t="shared" si="1043"/>
        <v>145372.5</v>
      </c>
      <c r="CO72" s="173">
        <f t="shared" si="1043"/>
        <v>146160.00000000003</v>
      </c>
      <c r="CP72" s="173">
        <f t="shared" si="1043"/>
        <v>146947.50000000003</v>
      </c>
      <c r="CQ72" s="173">
        <f t="shared" si="1043"/>
        <v>191703.75000000003</v>
      </c>
      <c r="CR72" s="173">
        <f t="shared" si="1043"/>
        <v>192725.62500000003</v>
      </c>
      <c r="CS72" s="173">
        <f t="shared" si="1043"/>
        <v>234630.00000000006</v>
      </c>
      <c r="CT72" s="173">
        <f t="shared" si="1043"/>
        <v>235867.50000000006</v>
      </c>
      <c r="CU72" s="173">
        <f t="shared" si="1043"/>
        <v>287400.00000000006</v>
      </c>
      <c r="CV72" s="173">
        <f t="shared" si="1043"/>
        <v>288900.00000000006</v>
      </c>
      <c r="CW72" s="173">
        <f t="shared" si="1043"/>
        <v>290400.00000000006</v>
      </c>
      <c r="CX72" s="173">
        <f t="shared" si="1043"/>
        <v>291900.00000000012</v>
      </c>
      <c r="CY72" s="173">
        <f t="shared" si="1043"/>
        <v>293400.00000000012</v>
      </c>
      <c r="CZ72" s="173">
        <f t="shared" si="1043"/>
        <v>294900.00000000017</v>
      </c>
      <c r="DA72" s="173">
        <f t="shared" si="1043"/>
        <v>296400.00000000017</v>
      </c>
      <c r="DB72" s="173">
        <f t="shared" si="1043"/>
        <v>297900.00000000017</v>
      </c>
      <c r="DC72" s="173">
        <f t="shared" si="1043"/>
        <v>351701.43750000017</v>
      </c>
      <c r="DD72" s="173">
        <f t="shared" si="1043"/>
        <v>353463.46875000017</v>
      </c>
      <c r="DE72" s="173">
        <f t="shared" si="1043"/>
        <v>355225.50000000017</v>
      </c>
      <c r="DF72" s="173">
        <f t="shared" si="1043"/>
        <v>356987.53125000017</v>
      </c>
      <c r="DG72" s="173">
        <f t="shared" si="1043"/>
        <v>358749.56250000023</v>
      </c>
      <c r="DH72" s="173">
        <f t="shared" si="1043"/>
        <v>360511.59375000023</v>
      </c>
      <c r="DI72" s="173">
        <f t="shared" si="1043"/>
        <v>362273.62500000029</v>
      </c>
      <c r="DJ72" s="173">
        <f t="shared" si="1043"/>
        <v>364035.65625000023</v>
      </c>
      <c r="DK72" s="173">
        <f t="shared" si="1043"/>
        <v>365797.68750000023</v>
      </c>
      <c r="DL72" s="173">
        <f t="shared" si="1043"/>
        <v>367559.71875000035</v>
      </c>
      <c r="DM72" s="173">
        <f t="shared" si="1043"/>
        <v>369321.75000000035</v>
      </c>
      <c r="DN72" s="173">
        <f t="shared" si="1043"/>
        <v>371083.78125000035</v>
      </c>
      <c r="DO72" s="173">
        <f t="shared" si="1043"/>
        <v>372845.81250000041</v>
      </c>
      <c r="DP72" s="173">
        <f t="shared" si="1043"/>
        <v>374607.84375000041</v>
      </c>
      <c r="DQ72" s="173">
        <f t="shared" si="1043"/>
        <v>376369.87500000047</v>
      </c>
      <c r="DR72" s="173">
        <f t="shared" si="1043"/>
        <v>378131.90625000052</v>
      </c>
      <c r="DS72" s="173">
        <f t="shared" ref="DS72:EX72" si="1044">SUM(DS61:DS71)</f>
        <v>379893.93750000058</v>
      </c>
      <c r="DT72" s="173">
        <f t="shared" si="1044"/>
        <v>381655.96875000058</v>
      </c>
      <c r="DU72" s="173">
        <f t="shared" si="1044"/>
        <v>383418.00000000058</v>
      </c>
      <c r="DV72" s="173">
        <f t="shared" si="1044"/>
        <v>385180.03125000058</v>
      </c>
      <c r="DW72" s="173">
        <f t="shared" si="1044"/>
        <v>386942.06250000058</v>
      </c>
      <c r="DX72" s="173">
        <f t="shared" si="1044"/>
        <v>388704.09375000058</v>
      </c>
      <c r="DY72" s="173">
        <f t="shared" si="1044"/>
        <v>390466.12500000058</v>
      </c>
      <c r="DZ72" s="173">
        <f t="shared" si="1044"/>
        <v>392228.15625000064</v>
      </c>
      <c r="EA72" s="173">
        <f t="shared" si="1044"/>
        <v>393990.18750000064</v>
      </c>
      <c r="EB72" s="173">
        <f t="shared" si="1044"/>
        <v>395752.21875000064</v>
      </c>
      <c r="EC72" s="173">
        <f t="shared" si="1044"/>
        <v>397514.2500000007</v>
      </c>
      <c r="ED72" s="173">
        <f t="shared" si="1044"/>
        <v>399276.2812500007</v>
      </c>
      <c r="EE72" s="173">
        <f t="shared" si="1044"/>
        <v>401038.3125000007</v>
      </c>
      <c r="EF72" s="173">
        <f t="shared" si="1044"/>
        <v>402800.3437500007</v>
      </c>
      <c r="EG72" s="173">
        <f t="shared" si="1044"/>
        <v>404562.3750000007</v>
      </c>
      <c r="EH72" s="173">
        <f t="shared" si="1044"/>
        <v>406324.40625000076</v>
      </c>
      <c r="EI72" s="173">
        <f t="shared" si="1044"/>
        <v>408086.43750000076</v>
      </c>
      <c r="EJ72" s="173">
        <f t="shared" si="1044"/>
        <v>409848.46875000076</v>
      </c>
      <c r="EK72" s="173">
        <f t="shared" si="1044"/>
        <v>411610.50000000076</v>
      </c>
      <c r="EL72" s="173">
        <f t="shared" si="1044"/>
        <v>413372.53125000081</v>
      </c>
      <c r="EM72" s="173">
        <f t="shared" si="1044"/>
        <v>415134.56250000081</v>
      </c>
      <c r="EN72" s="173">
        <f t="shared" si="1044"/>
        <v>416896.59375000081</v>
      </c>
      <c r="EO72" s="173">
        <f t="shared" si="1044"/>
        <v>418658.62500000081</v>
      </c>
      <c r="EP72" s="173">
        <f t="shared" si="1044"/>
        <v>420420.65625000081</v>
      </c>
      <c r="EQ72" s="173">
        <f t="shared" si="1044"/>
        <v>422182.68750000081</v>
      </c>
      <c r="ER72" s="173">
        <f t="shared" si="1044"/>
        <v>423944.71875000081</v>
      </c>
      <c r="ES72" s="173">
        <f t="shared" si="1044"/>
        <v>425706.75000000081</v>
      </c>
      <c r="ET72" s="173">
        <f t="shared" si="1044"/>
        <v>427468.78125000081</v>
      </c>
      <c r="EU72" s="173">
        <f t="shared" si="1044"/>
        <v>429230.81250000087</v>
      </c>
      <c r="EV72" s="173">
        <f t="shared" si="1044"/>
        <v>430992.84375000087</v>
      </c>
      <c r="EW72" s="173">
        <f t="shared" si="1044"/>
        <v>432754.87500000087</v>
      </c>
      <c r="EX72" s="173">
        <f t="shared" si="1044"/>
        <v>434516.90625000087</v>
      </c>
      <c r="EY72" s="173">
        <f t="shared" ref="EY72:FN72" si="1045">SUM(EY61:EY71)</f>
        <v>436278.93750000093</v>
      </c>
      <c r="EZ72" s="173">
        <f t="shared" si="1045"/>
        <v>438040.96875000093</v>
      </c>
      <c r="FA72" s="173">
        <f t="shared" si="1045"/>
        <v>439803.00000000093</v>
      </c>
      <c r="FB72" s="173">
        <f t="shared" si="1045"/>
        <v>441565.03125000093</v>
      </c>
      <c r="FC72" s="173">
        <f t="shared" si="1045"/>
        <v>443327.06250000093</v>
      </c>
      <c r="FD72" s="173">
        <f t="shared" si="1045"/>
        <v>445089.09375000099</v>
      </c>
      <c r="FE72" s="173">
        <f t="shared" si="1045"/>
        <v>446851.12500000099</v>
      </c>
      <c r="FF72" s="173">
        <f t="shared" si="1045"/>
        <v>448613.15625000099</v>
      </c>
      <c r="FG72" s="173">
        <f t="shared" si="1045"/>
        <v>450375.18750000105</v>
      </c>
      <c r="FH72" s="173">
        <f t="shared" si="1045"/>
        <v>452137.21875000105</v>
      </c>
      <c r="FI72" s="173">
        <f t="shared" si="1045"/>
        <v>453899.25000000105</v>
      </c>
      <c r="FJ72" s="173">
        <f t="shared" si="1045"/>
        <v>455661.28125000105</v>
      </c>
      <c r="FK72" s="173">
        <f t="shared" si="1045"/>
        <v>457423.31250000105</v>
      </c>
      <c r="FL72" s="173">
        <f t="shared" si="1045"/>
        <v>459185.34375000105</v>
      </c>
      <c r="FM72" s="173">
        <f t="shared" si="1045"/>
        <v>460947.37500000116</v>
      </c>
      <c r="FN72" s="173">
        <f t="shared" si="1045"/>
        <v>462709.40625000116</v>
      </c>
      <c r="FO72" s="77"/>
      <c r="FP72" s="77"/>
      <c r="FQ72" s="77"/>
      <c r="FR72" s="77"/>
    </row>
    <row r="73" spans="2:174" x14ac:dyDescent="0.15">
      <c r="S73" s="14"/>
      <c r="T73" s="14"/>
      <c r="U73" s="14"/>
      <c r="V73" s="14"/>
      <c r="W73" s="14"/>
      <c r="X73" s="14"/>
      <c r="Y73" s="14"/>
      <c r="AM73" s="14"/>
      <c r="AN73" s="14"/>
      <c r="AO73" s="14"/>
      <c r="AP73" s="14"/>
      <c r="AQ73" s="14"/>
      <c r="AR73" s="14"/>
      <c r="AS73" s="14"/>
      <c r="BG73" s="14"/>
      <c r="BH73" s="14"/>
      <c r="BI73" s="14"/>
      <c r="BJ73" s="14"/>
      <c r="BK73" s="14"/>
      <c r="BL73" s="14"/>
      <c r="BM73" s="14"/>
      <c r="CA73" s="14"/>
      <c r="CB73" s="14"/>
      <c r="CC73" s="14"/>
      <c r="CD73" s="14"/>
      <c r="CE73" s="14"/>
      <c r="CF73" s="14"/>
      <c r="CG73" s="14"/>
    </row>
    <row r="74" spans="2:174" x14ac:dyDescent="0.15">
      <c r="B74" s="3" t="s">
        <v>57</v>
      </c>
      <c r="D74" s="4"/>
      <c r="F74" s="19">
        <f t="shared" ref="F74:AK74" si="1046">F13+F45+F51+F58+F72</f>
        <v>7</v>
      </c>
      <c r="G74" s="19">
        <f t="shared" si="1046"/>
        <v>7</v>
      </c>
      <c r="H74" s="19">
        <f t="shared" si="1046"/>
        <v>8</v>
      </c>
      <c r="I74" s="19">
        <f t="shared" si="1046"/>
        <v>9</v>
      </c>
      <c r="J74" s="19">
        <f t="shared" si="1046"/>
        <v>18</v>
      </c>
      <c r="K74" s="19">
        <f t="shared" si="1046"/>
        <v>18</v>
      </c>
      <c r="L74" s="19">
        <f t="shared" si="1046"/>
        <v>20</v>
      </c>
      <c r="M74" s="19">
        <f t="shared" si="1046"/>
        <v>20</v>
      </c>
      <c r="N74" s="19">
        <f t="shared" si="1046"/>
        <v>26</v>
      </c>
      <c r="O74" s="19">
        <f t="shared" si="1046"/>
        <v>26</v>
      </c>
      <c r="P74" s="19">
        <f t="shared" si="1046"/>
        <v>26</v>
      </c>
      <c r="Q74" s="19">
        <f t="shared" si="1046"/>
        <v>26</v>
      </c>
      <c r="R74" s="19">
        <f t="shared" si="1046"/>
        <v>30</v>
      </c>
      <c r="S74" s="19">
        <f t="shared" si="1046"/>
        <v>30</v>
      </c>
      <c r="T74" s="19">
        <f t="shared" si="1046"/>
        <v>30</v>
      </c>
      <c r="U74" s="19">
        <f t="shared" si="1046"/>
        <v>30</v>
      </c>
      <c r="V74" s="19">
        <f t="shared" si="1046"/>
        <v>32</v>
      </c>
      <c r="W74" s="19">
        <f t="shared" si="1046"/>
        <v>32</v>
      </c>
      <c r="X74" s="19">
        <f t="shared" si="1046"/>
        <v>32</v>
      </c>
      <c r="Y74" s="19">
        <f t="shared" si="1046"/>
        <v>32</v>
      </c>
      <c r="Z74" s="19">
        <f t="shared" si="1046"/>
        <v>32</v>
      </c>
      <c r="AA74" s="19">
        <f t="shared" si="1046"/>
        <v>32</v>
      </c>
      <c r="AB74" s="19">
        <f t="shared" si="1046"/>
        <v>32</v>
      </c>
      <c r="AC74" s="19">
        <f t="shared" si="1046"/>
        <v>32</v>
      </c>
      <c r="AD74" s="19">
        <f t="shared" si="1046"/>
        <v>32</v>
      </c>
      <c r="AE74" s="19">
        <f t="shared" si="1046"/>
        <v>32</v>
      </c>
      <c r="AF74" s="19">
        <f t="shared" si="1046"/>
        <v>32</v>
      </c>
      <c r="AG74" s="19">
        <f t="shared" si="1046"/>
        <v>32</v>
      </c>
      <c r="AH74" s="19">
        <f t="shared" si="1046"/>
        <v>32</v>
      </c>
      <c r="AI74" s="19">
        <f t="shared" si="1046"/>
        <v>32</v>
      </c>
      <c r="AJ74" s="19">
        <f t="shared" si="1046"/>
        <v>32</v>
      </c>
      <c r="AK74" s="19">
        <f t="shared" si="1046"/>
        <v>32</v>
      </c>
      <c r="AL74" s="19">
        <f t="shared" ref="AL74:BQ74" si="1047">AL13+AL45+AL51+AL58+AL72</f>
        <v>32</v>
      </c>
      <c r="AM74" s="19">
        <f t="shared" si="1047"/>
        <v>32</v>
      </c>
      <c r="AN74" s="19">
        <f t="shared" si="1047"/>
        <v>32</v>
      </c>
      <c r="AO74" s="19">
        <f t="shared" si="1047"/>
        <v>32</v>
      </c>
      <c r="AP74" s="19">
        <f t="shared" si="1047"/>
        <v>32</v>
      </c>
      <c r="AQ74" s="19">
        <f t="shared" si="1047"/>
        <v>32</v>
      </c>
      <c r="AR74" s="19">
        <f t="shared" si="1047"/>
        <v>32</v>
      </c>
      <c r="AS74" s="19">
        <f t="shared" si="1047"/>
        <v>32</v>
      </c>
      <c r="AT74" s="19">
        <f t="shared" si="1047"/>
        <v>32</v>
      </c>
      <c r="AU74" s="19">
        <f t="shared" si="1047"/>
        <v>32</v>
      </c>
      <c r="AV74" s="19">
        <f t="shared" si="1047"/>
        <v>32</v>
      </c>
      <c r="AW74" s="19">
        <f t="shared" si="1047"/>
        <v>32</v>
      </c>
      <c r="AX74" s="19">
        <f t="shared" si="1047"/>
        <v>32</v>
      </c>
      <c r="AY74" s="19">
        <f t="shared" si="1047"/>
        <v>32</v>
      </c>
      <c r="AZ74" s="19">
        <f t="shared" si="1047"/>
        <v>32</v>
      </c>
      <c r="BA74" s="19">
        <f t="shared" si="1047"/>
        <v>32</v>
      </c>
      <c r="BB74" s="19">
        <f t="shared" si="1047"/>
        <v>32</v>
      </c>
      <c r="BC74" s="19">
        <f t="shared" si="1047"/>
        <v>32</v>
      </c>
      <c r="BD74" s="19">
        <f t="shared" si="1047"/>
        <v>32</v>
      </c>
      <c r="BE74" s="19">
        <f t="shared" si="1047"/>
        <v>32</v>
      </c>
      <c r="BF74" s="19">
        <f t="shared" si="1047"/>
        <v>32</v>
      </c>
      <c r="BG74" s="19">
        <f t="shared" si="1047"/>
        <v>32</v>
      </c>
      <c r="BH74" s="19">
        <f t="shared" si="1047"/>
        <v>32</v>
      </c>
      <c r="BI74" s="19">
        <f t="shared" si="1047"/>
        <v>32</v>
      </c>
      <c r="BJ74" s="19">
        <f t="shared" si="1047"/>
        <v>32</v>
      </c>
      <c r="BK74" s="19">
        <f t="shared" si="1047"/>
        <v>32</v>
      </c>
      <c r="BL74" s="19">
        <f t="shared" si="1047"/>
        <v>32</v>
      </c>
      <c r="BM74" s="19">
        <f t="shared" si="1047"/>
        <v>32</v>
      </c>
      <c r="BN74" s="19">
        <f t="shared" si="1047"/>
        <v>32</v>
      </c>
      <c r="BO74" s="19">
        <f t="shared" si="1047"/>
        <v>32</v>
      </c>
      <c r="BP74" s="19">
        <f t="shared" si="1047"/>
        <v>32</v>
      </c>
      <c r="BQ74" s="19">
        <f t="shared" si="1047"/>
        <v>32</v>
      </c>
      <c r="BR74" s="19">
        <f t="shared" ref="BR74:CG74" si="1048">BR13+BR45+BR51+BR58+BR72</f>
        <v>32</v>
      </c>
      <c r="BS74" s="19">
        <f t="shared" si="1048"/>
        <v>32</v>
      </c>
      <c r="BT74" s="19">
        <f t="shared" si="1048"/>
        <v>32</v>
      </c>
      <c r="BU74" s="19">
        <f t="shared" si="1048"/>
        <v>32</v>
      </c>
      <c r="BV74" s="19">
        <f t="shared" si="1048"/>
        <v>32</v>
      </c>
      <c r="BW74" s="19">
        <f t="shared" si="1048"/>
        <v>32</v>
      </c>
      <c r="BX74" s="19">
        <f t="shared" si="1048"/>
        <v>32</v>
      </c>
      <c r="BY74" s="19">
        <f t="shared" si="1048"/>
        <v>32</v>
      </c>
      <c r="BZ74" s="19">
        <f t="shared" si="1048"/>
        <v>32</v>
      </c>
      <c r="CA74" s="19">
        <f t="shared" si="1048"/>
        <v>32</v>
      </c>
      <c r="CB74" s="19">
        <f t="shared" si="1048"/>
        <v>32</v>
      </c>
      <c r="CC74" s="19">
        <f t="shared" si="1048"/>
        <v>32</v>
      </c>
      <c r="CD74" s="19">
        <f t="shared" si="1048"/>
        <v>32</v>
      </c>
      <c r="CE74" s="19">
        <f t="shared" si="1048"/>
        <v>32</v>
      </c>
      <c r="CF74" s="19">
        <f t="shared" si="1048"/>
        <v>32</v>
      </c>
      <c r="CG74" s="19">
        <f t="shared" si="1048"/>
        <v>32</v>
      </c>
    </row>
    <row r="75" spans="2:174" x14ac:dyDescent="0.15">
      <c r="B75" s="3" t="s">
        <v>313</v>
      </c>
      <c r="F75" s="14">
        <f t="shared" ref="F75:AK75" si="1049">SUM(F13,F45,F51,F58,F72)-SUM(F11,F12)</f>
        <v>7</v>
      </c>
      <c r="G75" s="14">
        <f t="shared" si="1049"/>
        <v>7</v>
      </c>
      <c r="H75" s="14">
        <f t="shared" si="1049"/>
        <v>8</v>
      </c>
      <c r="I75" s="14">
        <f t="shared" si="1049"/>
        <v>9</v>
      </c>
      <c r="J75" s="14">
        <f t="shared" si="1049"/>
        <v>17</v>
      </c>
      <c r="K75" s="14">
        <f t="shared" si="1049"/>
        <v>17</v>
      </c>
      <c r="L75" s="14">
        <f t="shared" si="1049"/>
        <v>19</v>
      </c>
      <c r="M75" s="14">
        <f t="shared" si="1049"/>
        <v>19</v>
      </c>
      <c r="N75" s="14">
        <f t="shared" si="1049"/>
        <v>23</v>
      </c>
      <c r="O75" s="14">
        <f t="shared" si="1049"/>
        <v>23</v>
      </c>
      <c r="P75" s="14">
        <f t="shared" si="1049"/>
        <v>23</v>
      </c>
      <c r="Q75" s="14">
        <f t="shared" si="1049"/>
        <v>23</v>
      </c>
      <c r="R75" s="14">
        <f t="shared" si="1049"/>
        <v>25</v>
      </c>
      <c r="S75" s="14">
        <f t="shared" si="1049"/>
        <v>25</v>
      </c>
      <c r="T75" s="14">
        <f t="shared" si="1049"/>
        <v>25</v>
      </c>
      <c r="U75" s="14">
        <f t="shared" si="1049"/>
        <v>25</v>
      </c>
      <c r="V75" s="14">
        <f t="shared" si="1049"/>
        <v>27</v>
      </c>
      <c r="W75" s="14">
        <f t="shared" si="1049"/>
        <v>27</v>
      </c>
      <c r="X75" s="14">
        <f t="shared" si="1049"/>
        <v>27</v>
      </c>
      <c r="Y75" s="14">
        <f t="shared" si="1049"/>
        <v>27</v>
      </c>
      <c r="Z75" s="14">
        <f t="shared" si="1049"/>
        <v>27</v>
      </c>
      <c r="AA75" s="14">
        <f t="shared" si="1049"/>
        <v>27</v>
      </c>
      <c r="AB75" s="14">
        <f t="shared" si="1049"/>
        <v>27</v>
      </c>
      <c r="AC75" s="14">
        <f t="shared" si="1049"/>
        <v>27</v>
      </c>
      <c r="AD75" s="14">
        <f t="shared" si="1049"/>
        <v>27</v>
      </c>
      <c r="AE75" s="14">
        <f t="shared" si="1049"/>
        <v>27</v>
      </c>
      <c r="AF75" s="14">
        <f t="shared" si="1049"/>
        <v>27</v>
      </c>
      <c r="AG75" s="14">
        <f t="shared" si="1049"/>
        <v>27</v>
      </c>
      <c r="AH75" s="14">
        <f t="shared" si="1049"/>
        <v>27</v>
      </c>
      <c r="AI75" s="14">
        <f t="shared" si="1049"/>
        <v>27</v>
      </c>
      <c r="AJ75" s="14">
        <f t="shared" si="1049"/>
        <v>27</v>
      </c>
      <c r="AK75" s="14">
        <f t="shared" si="1049"/>
        <v>27</v>
      </c>
      <c r="AL75" s="14">
        <f t="shared" ref="AL75:BQ75" si="1050">SUM(AL13,AL45,AL51,AL58,AL72)-SUM(AL11,AL12)</f>
        <v>27</v>
      </c>
      <c r="AM75" s="14">
        <f t="shared" si="1050"/>
        <v>27</v>
      </c>
      <c r="AN75" s="14">
        <f t="shared" si="1050"/>
        <v>27</v>
      </c>
      <c r="AO75" s="14">
        <f t="shared" si="1050"/>
        <v>27</v>
      </c>
      <c r="AP75" s="14">
        <f t="shared" si="1050"/>
        <v>27</v>
      </c>
      <c r="AQ75" s="14">
        <f t="shared" si="1050"/>
        <v>27</v>
      </c>
      <c r="AR75" s="14">
        <f t="shared" si="1050"/>
        <v>27</v>
      </c>
      <c r="AS75" s="14">
        <f t="shared" si="1050"/>
        <v>27</v>
      </c>
      <c r="AT75" s="14">
        <f t="shared" si="1050"/>
        <v>27</v>
      </c>
      <c r="AU75" s="14">
        <f t="shared" si="1050"/>
        <v>27</v>
      </c>
      <c r="AV75" s="14">
        <f t="shared" si="1050"/>
        <v>27</v>
      </c>
      <c r="AW75" s="14">
        <f t="shared" si="1050"/>
        <v>27</v>
      </c>
      <c r="AX75" s="14">
        <f t="shared" si="1050"/>
        <v>27</v>
      </c>
      <c r="AY75" s="14">
        <f t="shared" si="1050"/>
        <v>27</v>
      </c>
      <c r="AZ75" s="14">
        <f t="shared" si="1050"/>
        <v>27</v>
      </c>
      <c r="BA75" s="14">
        <f t="shared" si="1050"/>
        <v>27</v>
      </c>
      <c r="BB75" s="14">
        <f t="shared" si="1050"/>
        <v>27</v>
      </c>
      <c r="BC75" s="14">
        <f t="shared" si="1050"/>
        <v>27</v>
      </c>
      <c r="BD75" s="14">
        <f t="shared" si="1050"/>
        <v>27</v>
      </c>
      <c r="BE75" s="14">
        <f t="shared" si="1050"/>
        <v>27</v>
      </c>
      <c r="BF75" s="14">
        <f t="shared" si="1050"/>
        <v>27</v>
      </c>
      <c r="BG75" s="14">
        <f t="shared" si="1050"/>
        <v>27</v>
      </c>
      <c r="BH75" s="14">
        <f t="shared" si="1050"/>
        <v>27</v>
      </c>
      <c r="BI75" s="14">
        <f t="shared" si="1050"/>
        <v>27</v>
      </c>
      <c r="BJ75" s="14">
        <f t="shared" si="1050"/>
        <v>27</v>
      </c>
      <c r="BK75" s="14">
        <f t="shared" si="1050"/>
        <v>27</v>
      </c>
      <c r="BL75" s="14">
        <f t="shared" si="1050"/>
        <v>27</v>
      </c>
      <c r="BM75" s="14">
        <f t="shared" si="1050"/>
        <v>27</v>
      </c>
      <c r="BN75" s="14">
        <f t="shared" si="1050"/>
        <v>27</v>
      </c>
      <c r="BO75" s="14">
        <f t="shared" si="1050"/>
        <v>27</v>
      </c>
      <c r="BP75" s="14">
        <f t="shared" si="1050"/>
        <v>27</v>
      </c>
      <c r="BQ75" s="14">
        <f t="shared" si="1050"/>
        <v>27</v>
      </c>
      <c r="BR75" s="14">
        <f t="shared" ref="BR75:CG75" si="1051">SUM(BR13,BR45,BR51,BR58,BR72)-SUM(BR11,BR12)</f>
        <v>27</v>
      </c>
      <c r="BS75" s="14">
        <f t="shared" si="1051"/>
        <v>27</v>
      </c>
      <c r="BT75" s="14">
        <f t="shared" si="1051"/>
        <v>27</v>
      </c>
      <c r="BU75" s="14">
        <f t="shared" si="1051"/>
        <v>27</v>
      </c>
      <c r="BV75" s="14">
        <f t="shared" si="1051"/>
        <v>27</v>
      </c>
      <c r="BW75" s="14">
        <f t="shared" si="1051"/>
        <v>27</v>
      </c>
      <c r="BX75" s="14">
        <f t="shared" si="1051"/>
        <v>27</v>
      </c>
      <c r="BY75" s="14">
        <f t="shared" si="1051"/>
        <v>27</v>
      </c>
      <c r="BZ75" s="14">
        <f t="shared" si="1051"/>
        <v>27</v>
      </c>
      <c r="CA75" s="14">
        <f t="shared" si="1051"/>
        <v>27</v>
      </c>
      <c r="CB75" s="14">
        <f t="shared" si="1051"/>
        <v>27</v>
      </c>
      <c r="CC75" s="14">
        <f t="shared" si="1051"/>
        <v>27</v>
      </c>
      <c r="CD75" s="14">
        <f t="shared" si="1051"/>
        <v>27</v>
      </c>
      <c r="CE75" s="14">
        <f t="shared" si="1051"/>
        <v>27</v>
      </c>
      <c r="CF75" s="14">
        <f t="shared" si="1051"/>
        <v>27</v>
      </c>
      <c r="CG75" s="14">
        <f t="shared" si="1051"/>
        <v>27</v>
      </c>
      <c r="CK75" s="12">
        <f>SUM(CK6:CK11,CK37:CK44,CK48:CK50,CK54:CK57,CK61:CK71)/24</f>
        <v>120825.83333333333</v>
      </c>
      <c r="CL75" s="298">
        <f>CK75*CG74</f>
        <v>3866426.6666666665</v>
      </c>
    </row>
    <row r="76" spans="2:174" x14ac:dyDescent="0.15">
      <c r="S76" s="14"/>
      <c r="T76" s="14"/>
      <c r="U76" s="14"/>
      <c r="V76" s="14"/>
      <c r="W76" s="14"/>
      <c r="X76" s="14"/>
      <c r="Y76" s="14"/>
      <c r="AM76" s="14"/>
      <c r="AN76" s="14"/>
      <c r="AO76" s="14"/>
      <c r="AP76" s="14"/>
      <c r="AQ76" s="14"/>
      <c r="AR76" s="14"/>
      <c r="AS76" s="14"/>
      <c r="BG76" s="14"/>
      <c r="BH76" s="14"/>
      <c r="BI76" s="14"/>
      <c r="BJ76" s="14"/>
      <c r="BK76" s="14"/>
      <c r="BL76" s="14"/>
      <c r="BM76" s="14"/>
      <c r="CA76" s="14"/>
      <c r="CB76" s="14"/>
      <c r="CC76" s="14"/>
      <c r="CD76" s="14"/>
      <c r="CE76" s="14"/>
      <c r="CF76" s="14"/>
      <c r="CG76" s="14"/>
      <c r="CK76" s="5" t="s">
        <v>293</v>
      </c>
    </row>
    <row r="77" spans="2:174" x14ac:dyDescent="0.15">
      <c r="CK77" s="5" t="s">
        <v>292</v>
      </c>
    </row>
    <row r="78" spans="2:174" x14ac:dyDescent="0.15">
      <c r="C78" s="278"/>
    </row>
    <row r="79" spans="2:174" x14ac:dyDescent="0.15">
      <c r="CK79" s="341" t="s">
        <v>316</v>
      </c>
      <c r="CL79" s="341"/>
      <c r="CM79" s="341"/>
      <c r="CN79" s="341"/>
      <c r="CO79" s="341"/>
      <c r="CP79" s="341"/>
      <c r="CQ79" s="341"/>
      <c r="CR79" s="341"/>
    </row>
    <row r="80" spans="2:174" x14ac:dyDescent="0.15">
      <c r="CK80" s="341"/>
      <c r="CL80" s="341"/>
      <c r="CM80" s="341" t="s">
        <v>311</v>
      </c>
      <c r="CN80" s="341" t="s">
        <v>312</v>
      </c>
    </row>
    <row r="81" spans="3:94" x14ac:dyDescent="0.15">
      <c r="CK81" s="341" t="s">
        <v>310</v>
      </c>
      <c r="CL81" s="341"/>
      <c r="CM81" s="343">
        <v>1.1499999999999999</v>
      </c>
      <c r="CN81" s="352">
        <v>1.377</v>
      </c>
      <c r="CP81" s="5" t="s">
        <v>315</v>
      </c>
    </row>
    <row r="85" spans="3:94" x14ac:dyDescent="0.15">
      <c r="C85" s="78"/>
    </row>
  </sheetData>
  <mergeCells count="7">
    <mergeCell ref="A5:C5"/>
    <mergeCell ref="A36:C36"/>
    <mergeCell ref="A47:C47"/>
    <mergeCell ref="A53:C53"/>
    <mergeCell ref="A60:C60"/>
    <mergeCell ref="A15:C15"/>
    <mergeCell ref="A25:C25"/>
  </mergeCells>
  <phoneticPr fontId="0" type="noConversion"/>
  <printOptions horizontalCentered="1" gridLines="1" gridLinesSet="0"/>
  <pageMargins left="0.25" right="0.25" top="0.48" bottom="0.75" header="0.41" footer="0.5"/>
  <pageSetup scale="94" orientation="landscape" horizontalDpi="300" verticalDpi="300"/>
  <headerFooter alignWithMargins="0">
    <oddFooter>&amp;L&amp;A&amp;CPage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Title Page</vt:lpstr>
      <vt:lpstr>P&amp;L by Year Revised</vt:lpstr>
      <vt:lpstr>Balance Sheet Years 1-20</vt:lpstr>
      <vt:lpstr>P &amp; L by Year</vt:lpstr>
      <vt:lpstr>P &amp; L by Qtr</vt:lpstr>
      <vt:lpstr>Sales Plan</vt:lpstr>
      <vt:lpstr>Cost Of Goods Sold</vt:lpstr>
      <vt:lpstr>Operations</vt:lpstr>
      <vt:lpstr>Staffing Plan</vt:lpstr>
      <vt:lpstr>Departmental Expenses</vt:lpstr>
      <vt:lpstr>CapEx Building</vt:lpstr>
      <vt:lpstr>CapEx Vessel &amp; Support Equip</vt:lpstr>
      <vt:lpstr>CapEx Equipment</vt:lpstr>
      <vt:lpstr>Coverage Calculations - Value</vt:lpstr>
      <vt:lpstr>SATHEBRA CALCS</vt:lpstr>
      <vt:lpstr>'Departmental Expenses'!Print_Area</vt:lpstr>
      <vt:lpstr>'Sales Plan'!Print_Area</vt:lpstr>
      <vt:lpstr>'Staffing Plan'!Print_Area</vt:lpstr>
      <vt:lpstr>'Departmental Expenses'!Print_Titles</vt:lpstr>
      <vt:lpstr>'P &amp; L by Qtr'!Print_Titles</vt:lpstr>
      <vt:lpstr>'P &amp; L by Year'!Print_Titles</vt:lpstr>
      <vt:lpstr>'Sales Plan'!Print_Titles</vt:lpstr>
      <vt:lpstr>'Staffing Plan'!Print_Titles</vt:lpstr>
    </vt:vector>
  </TitlesOfParts>
  <Manager>Attila Tottosi</Manager>
  <Company>The Circle of Life - A Poseidon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Plan Financials The Circle of Life</dc:title>
  <dc:subject>Financial Projections</dc:subject>
  <dc:creator>James AR McFarlane</dc:creator>
  <cp:keywords/>
  <dc:description/>
  <cp:lastModifiedBy>james.ar.mcfarlane</cp:lastModifiedBy>
  <cp:lastPrinted>2003-01-13T13:20:49Z</cp:lastPrinted>
  <dcterms:created xsi:type="dcterms:W3CDTF">1997-01-15T21:35:29Z</dcterms:created>
  <dcterms:modified xsi:type="dcterms:W3CDTF">2022-09-25T20:37:19Z</dcterms:modified>
  <cp:category/>
</cp:coreProperties>
</file>