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kstorey\Desktop\"/>
    </mc:Choice>
  </mc:AlternateContent>
  <xr:revisionPtr revIDLastSave="0" documentId="8_{E2BB178F-2045-4777-8D8A-7E6FDADA99B3}" xr6:coauthVersionLast="36" xr6:coauthVersionMax="36" xr10:uidLastSave="{00000000-0000-0000-0000-000000000000}"/>
  <bookViews>
    <workbookView xWindow="-120" yWindow="-120" windowWidth="29040" windowHeight="15720" activeTab="1" xr2:uid="{00000000-000D-0000-FFFF-FFFF00000000}"/>
  </bookViews>
  <sheets>
    <sheet name="Data" sheetId="1" r:id="rId1"/>
    <sheet name="Professed Members -" sheetId="2" r:id="rId2"/>
    <sheet name="old" sheetId="4" r:id="rId3"/>
    <sheet name="old2" sheetId="5" r:id="rId4"/>
  </sheets>
  <definedNames>
    <definedName name="_xlnm._FilterDatabase" localSheetId="0" hidden="1">Data!$B$1:$N$106</definedName>
    <definedName name="_xlnm._FilterDatabase" localSheetId="2" hidden="1">old!$A$1:$K$36</definedName>
    <definedName name="_xlnm._FilterDatabase" localSheetId="1" hidden="1">'Professed Members -'!$A$1:$E$128</definedName>
    <definedName name="_xlnm.Print_Area" localSheetId="1">'Professed Members -'!$A$1:$E$109</definedName>
  </definedNames>
  <calcPr calcId="191029"/>
</workbook>
</file>

<file path=xl/calcChain.xml><?xml version="1.0" encoding="utf-8"?>
<calcChain xmlns="http://schemas.openxmlformats.org/spreadsheetml/2006/main">
  <c r="A107" i="2" l="1"/>
  <c r="C107" i="2"/>
  <c r="E107" i="2"/>
  <c r="A108" i="2"/>
  <c r="C108" i="2"/>
  <c r="E108" i="2"/>
  <c r="L104" i="1"/>
  <c r="M104" i="1" s="1"/>
  <c r="N104" i="1" s="1"/>
  <c r="L105" i="1"/>
  <c r="M105" i="1" s="1"/>
  <c r="N105" i="1" s="1"/>
  <c r="D105" i="1"/>
  <c r="D104" i="1"/>
  <c r="A106" i="2"/>
  <c r="C106" i="2"/>
  <c r="E106" i="2"/>
  <c r="Y3" i="1"/>
  <c r="Y4" i="1"/>
  <c r="Y5" i="1"/>
  <c r="Y6" i="1"/>
  <c r="Y7" i="1"/>
  <c r="Y8" i="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2" i="1"/>
  <c r="A2" i="5" l="1"/>
  <c r="B2" i="5"/>
  <c r="D2" i="5"/>
  <c r="E2" i="5"/>
  <c r="F2" i="5"/>
  <c r="G2" i="5"/>
  <c r="H2" i="5"/>
  <c r="A3" i="5"/>
  <c r="B3" i="5"/>
  <c r="D3" i="5"/>
  <c r="E3" i="5"/>
  <c r="F3" i="5"/>
  <c r="G3" i="5"/>
  <c r="H3" i="5"/>
  <c r="A4" i="5"/>
  <c r="B4" i="5"/>
  <c r="D4" i="5"/>
  <c r="E4" i="5"/>
  <c r="F4" i="5"/>
  <c r="G4" i="5"/>
  <c r="H4" i="5"/>
  <c r="A5" i="5"/>
  <c r="B5" i="5"/>
  <c r="D5" i="5"/>
  <c r="E5" i="5"/>
  <c r="F5" i="5"/>
  <c r="G5" i="5"/>
  <c r="H5" i="5"/>
  <c r="A6" i="5"/>
  <c r="B6" i="5"/>
  <c r="D6" i="5"/>
  <c r="E6" i="5"/>
  <c r="F6" i="5"/>
  <c r="G6" i="5"/>
  <c r="H6" i="5"/>
  <c r="K6" i="5"/>
  <c r="A7" i="5"/>
  <c r="B7" i="5"/>
  <c r="D7" i="5"/>
  <c r="E7" i="5"/>
  <c r="F7" i="5"/>
  <c r="G7" i="5"/>
  <c r="H7" i="5"/>
  <c r="K7" i="5"/>
  <c r="A8" i="5"/>
  <c r="B8" i="5"/>
  <c r="D8" i="5"/>
  <c r="E8" i="5"/>
  <c r="F8" i="5"/>
  <c r="G8" i="5"/>
  <c r="H8" i="5"/>
  <c r="A9" i="5"/>
  <c r="B9" i="5"/>
  <c r="D9" i="5"/>
  <c r="E9" i="5"/>
  <c r="F9" i="5"/>
  <c r="G9" i="5"/>
  <c r="H9" i="5"/>
  <c r="K9" i="5"/>
  <c r="A10" i="5"/>
  <c r="B10" i="5"/>
  <c r="D10" i="5"/>
  <c r="E10" i="5"/>
  <c r="F10" i="5"/>
  <c r="G10" i="5"/>
  <c r="H10" i="5"/>
  <c r="K10" i="5"/>
  <c r="A11" i="5"/>
  <c r="B11" i="5"/>
  <c r="D11" i="5"/>
  <c r="E11" i="5"/>
  <c r="F11" i="5"/>
  <c r="G11" i="5"/>
  <c r="H11" i="5"/>
  <c r="A12" i="5"/>
  <c r="B12" i="5"/>
  <c r="D12" i="5"/>
  <c r="E12" i="5"/>
  <c r="F12" i="5"/>
  <c r="G12" i="5"/>
  <c r="H12" i="5"/>
  <c r="A13" i="5"/>
  <c r="B13" i="5"/>
  <c r="D13" i="5"/>
  <c r="E13" i="5"/>
  <c r="F13" i="5"/>
  <c r="G13" i="5"/>
  <c r="H13" i="5"/>
  <c r="K13" i="5"/>
  <c r="A14" i="5"/>
  <c r="B14" i="5"/>
  <c r="D14" i="5"/>
  <c r="E14" i="5"/>
  <c r="F14" i="5"/>
  <c r="G14" i="5"/>
  <c r="H14" i="5"/>
  <c r="K14" i="5"/>
  <c r="A15" i="5"/>
  <c r="B15" i="5"/>
  <c r="D15" i="5"/>
  <c r="E15" i="5"/>
  <c r="F15" i="5"/>
  <c r="G15" i="5"/>
  <c r="H15" i="5"/>
  <c r="K15" i="5"/>
  <c r="A16" i="5"/>
  <c r="B16" i="5"/>
  <c r="D16" i="5"/>
  <c r="E16" i="5"/>
  <c r="F16" i="5"/>
  <c r="G16" i="5"/>
  <c r="H16" i="5"/>
  <c r="A17" i="5"/>
  <c r="B17" i="5"/>
  <c r="D17" i="5"/>
  <c r="E17" i="5"/>
  <c r="F17" i="5"/>
  <c r="G17" i="5"/>
  <c r="H17" i="5"/>
  <c r="K17" i="5"/>
  <c r="A18" i="5"/>
  <c r="B18" i="5"/>
  <c r="D18" i="5"/>
  <c r="E18" i="5"/>
  <c r="F18" i="5"/>
  <c r="G18" i="5"/>
  <c r="H18" i="5"/>
  <c r="K18" i="5"/>
  <c r="A19" i="5"/>
  <c r="B19" i="5"/>
  <c r="D19" i="5"/>
  <c r="E19" i="5"/>
  <c r="F19" i="5"/>
  <c r="G19" i="5"/>
  <c r="H19" i="5"/>
  <c r="A20" i="5"/>
  <c r="B20" i="5"/>
  <c r="D20" i="5"/>
  <c r="E20" i="5"/>
  <c r="F20" i="5"/>
  <c r="G20" i="5"/>
  <c r="H20" i="5"/>
  <c r="A21" i="5"/>
  <c r="B21" i="5"/>
  <c r="D21" i="5"/>
  <c r="E21" i="5"/>
  <c r="F21" i="5"/>
  <c r="G21" i="5"/>
  <c r="H21" i="5"/>
  <c r="A22" i="5"/>
  <c r="B22" i="5"/>
  <c r="D22" i="5"/>
  <c r="E22" i="5"/>
  <c r="F22" i="5"/>
  <c r="G22" i="5"/>
  <c r="H22" i="5"/>
  <c r="K22" i="5"/>
  <c r="A23" i="5"/>
  <c r="B23" i="5"/>
  <c r="D23" i="5"/>
  <c r="E23" i="5"/>
  <c r="F23" i="5"/>
  <c r="G23" i="5"/>
  <c r="H23" i="5"/>
  <c r="K23" i="5"/>
  <c r="A24" i="5"/>
  <c r="B24" i="5"/>
  <c r="D24" i="5"/>
  <c r="E24" i="5"/>
  <c r="F24" i="5"/>
  <c r="G24" i="5"/>
  <c r="H24" i="5"/>
  <c r="A25" i="5"/>
  <c r="B25" i="5"/>
  <c r="D25" i="5"/>
  <c r="E25" i="5"/>
  <c r="F25" i="5"/>
  <c r="G25" i="5"/>
  <c r="H25" i="5"/>
  <c r="A26" i="5"/>
  <c r="B26" i="5"/>
  <c r="D26" i="5"/>
  <c r="E26" i="5"/>
  <c r="F26" i="5"/>
  <c r="G26" i="5"/>
  <c r="H26" i="5"/>
  <c r="A27" i="5"/>
  <c r="B27" i="5"/>
  <c r="D27" i="5"/>
  <c r="E27" i="5"/>
  <c r="F27" i="5"/>
  <c r="G27" i="5"/>
  <c r="H27" i="5"/>
  <c r="A28" i="5"/>
  <c r="B28" i="5"/>
  <c r="D28" i="5"/>
  <c r="E28" i="5"/>
  <c r="F28" i="5"/>
  <c r="G28" i="5"/>
  <c r="H28" i="5"/>
  <c r="K28" i="5"/>
  <c r="A29" i="5"/>
  <c r="B29" i="5"/>
  <c r="D29" i="5"/>
  <c r="E29" i="5"/>
  <c r="F29" i="5"/>
  <c r="G29" i="5"/>
  <c r="H29" i="5"/>
  <c r="A30" i="5"/>
  <c r="B30" i="5"/>
  <c r="D30" i="5"/>
  <c r="E30" i="5"/>
  <c r="F30" i="5"/>
  <c r="G30" i="5"/>
  <c r="H30" i="5"/>
  <c r="A31" i="5"/>
  <c r="B31" i="5"/>
  <c r="D31" i="5"/>
  <c r="E31" i="5"/>
  <c r="F31" i="5"/>
  <c r="G31" i="5"/>
  <c r="H31" i="5"/>
  <c r="K31" i="5"/>
  <c r="A32" i="5"/>
  <c r="B32" i="5"/>
  <c r="D32" i="5"/>
  <c r="E32" i="5"/>
  <c r="F32" i="5"/>
  <c r="G32" i="5"/>
  <c r="H32" i="5"/>
  <c r="A33" i="5"/>
  <c r="B33" i="5"/>
  <c r="D33" i="5"/>
  <c r="E33" i="5"/>
  <c r="F33" i="5"/>
  <c r="G33" i="5"/>
  <c r="H33" i="5"/>
  <c r="A34" i="5"/>
  <c r="B34" i="5"/>
  <c r="D34" i="5"/>
  <c r="E34" i="5"/>
  <c r="F34" i="5"/>
  <c r="G34" i="5"/>
  <c r="H34" i="5"/>
  <c r="A35" i="5"/>
  <c r="B35" i="5"/>
  <c r="D35" i="5"/>
  <c r="E35" i="5"/>
  <c r="F35" i="5"/>
  <c r="G35" i="5"/>
  <c r="H35" i="5"/>
  <c r="A36" i="5"/>
  <c r="B36" i="5"/>
  <c r="D36" i="5"/>
  <c r="E36" i="5"/>
  <c r="F36" i="5"/>
  <c r="G36" i="5"/>
  <c r="H36" i="5"/>
  <c r="B1" i="5"/>
  <c r="C1" i="5"/>
  <c r="D1" i="5"/>
  <c r="E1" i="5"/>
  <c r="F1" i="5"/>
  <c r="G1" i="5"/>
  <c r="H1" i="5"/>
  <c r="I1" i="5"/>
  <c r="J1" i="5"/>
  <c r="K1" i="5"/>
  <c r="A1" i="5"/>
  <c r="L79" i="1"/>
  <c r="M79" i="1" s="1"/>
  <c r="N79" i="1" s="1"/>
  <c r="C5" i="4"/>
  <c r="C5" i="5" s="1"/>
  <c r="C3" i="4"/>
  <c r="C3" i="5" s="1"/>
  <c r="C2" i="4"/>
  <c r="C2" i="5" s="1"/>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C104" i="2" l="1"/>
  <c r="C105" i="2"/>
  <c r="D108" i="1"/>
  <c r="B108" i="2" s="1"/>
  <c r="D102" i="1"/>
  <c r="L28" i="4" l="1"/>
  <c r="R5" i="4"/>
  <c r="C36" i="4"/>
  <c r="C36" i="5" s="1"/>
  <c r="C16" i="4"/>
  <c r="C31" i="4"/>
  <c r="C31" i="5" s="1"/>
  <c r="C35" i="4"/>
  <c r="C34" i="4"/>
  <c r="C28" i="4"/>
  <c r="C28" i="5" s="1"/>
  <c r="C27" i="4"/>
  <c r="C27" i="5" s="1"/>
  <c r="C33" i="4"/>
  <c r="C11" i="4"/>
  <c r="C11" i="5" s="1"/>
  <c r="C32" i="4"/>
  <c r="C23" i="4"/>
  <c r="C23" i="5" s="1"/>
  <c r="C22" i="4"/>
  <c r="C22" i="5" s="1"/>
  <c r="C21" i="4"/>
  <c r="C30" i="4"/>
  <c r="C19" i="4"/>
  <c r="C19" i="5" s="1"/>
  <c r="C18" i="4"/>
  <c r="C18" i="5" s="1"/>
  <c r="C17" i="4"/>
  <c r="C17" i="5" s="1"/>
  <c r="C29" i="4"/>
  <c r="C15" i="4"/>
  <c r="C15" i="5" s="1"/>
  <c r="C14" i="4"/>
  <c r="C14" i="5" s="1"/>
  <c r="C13" i="4"/>
  <c r="C13" i="5" s="1"/>
  <c r="C12" i="4"/>
  <c r="C12" i="5" s="1"/>
  <c r="C26" i="4"/>
  <c r="C10" i="4"/>
  <c r="C10" i="5" s="1"/>
  <c r="C9" i="4"/>
  <c r="C9" i="5" s="1"/>
  <c r="R8" i="4"/>
  <c r="C8" i="4"/>
  <c r="C8" i="5" s="1"/>
  <c r="R7" i="4"/>
  <c r="C7" i="4"/>
  <c r="C7" i="5" s="1"/>
  <c r="R6" i="4"/>
  <c r="C6" i="4"/>
  <c r="C6" i="5" s="1"/>
  <c r="C20" i="4"/>
  <c r="R4" i="4"/>
  <c r="C4" i="4"/>
  <c r="C4" i="5" s="1"/>
  <c r="C25" i="4"/>
  <c r="C24" i="4"/>
  <c r="C16" i="5" l="1"/>
  <c r="C34" i="5"/>
  <c r="C26" i="5"/>
  <c r="C29" i="5"/>
  <c r="C20" i="5"/>
  <c r="C33" i="5"/>
  <c r="C21" i="5"/>
  <c r="C24" i="5"/>
  <c r="C35" i="5"/>
  <c r="C30" i="5"/>
  <c r="C32" i="5"/>
  <c r="C25" i="5"/>
  <c r="R9" i="4"/>
  <c r="I3" i="4"/>
  <c r="I5" i="4"/>
  <c r="I35" i="4"/>
  <c r="I2" i="4"/>
  <c r="I13" i="4"/>
  <c r="I32" i="4"/>
  <c r="I25" i="4"/>
  <c r="I7" i="4"/>
  <c r="I22" i="4"/>
  <c r="I28" i="4"/>
  <c r="I18" i="4"/>
  <c r="I34" i="4"/>
  <c r="I6" i="4"/>
  <c r="I9" i="4"/>
  <c r="I14" i="4"/>
  <c r="I30" i="4"/>
  <c r="I24" i="4"/>
  <c r="I16" i="4"/>
  <c r="I10" i="4"/>
  <c r="I36" i="4"/>
  <c r="I4" i="4"/>
  <c r="I29" i="4"/>
  <c r="I11" i="4"/>
  <c r="I12" i="4"/>
  <c r="I21" i="4"/>
  <c r="I17" i="4"/>
  <c r="I33" i="4"/>
  <c r="I26" i="4"/>
  <c r="I15" i="4"/>
  <c r="I19" i="4"/>
  <c r="I23" i="4"/>
  <c r="I27" i="4"/>
  <c r="I31" i="4"/>
  <c r="I20" i="4"/>
  <c r="I8" i="4"/>
  <c r="J8" i="4" l="1"/>
  <c r="I8" i="5"/>
  <c r="J10" i="4"/>
  <c r="J10" i="5" s="1"/>
  <c r="I10" i="5"/>
  <c r="J35" i="4"/>
  <c r="I34" i="5"/>
  <c r="J17" i="4"/>
  <c r="J17" i="5" s="1"/>
  <c r="I17" i="5"/>
  <c r="J28" i="4"/>
  <c r="J28" i="5" s="1"/>
  <c r="I28" i="5"/>
  <c r="J31" i="4"/>
  <c r="J31" i="5" s="1"/>
  <c r="I31" i="5"/>
  <c r="J21" i="4"/>
  <c r="I20" i="5"/>
  <c r="J24" i="4"/>
  <c r="I21" i="5"/>
  <c r="J22" i="4"/>
  <c r="J22" i="5" s="1"/>
  <c r="I22" i="5"/>
  <c r="J3" i="4"/>
  <c r="I3" i="5"/>
  <c r="J27" i="4"/>
  <c r="I27" i="5"/>
  <c r="J12" i="4"/>
  <c r="I12" i="5"/>
  <c r="J30" i="4"/>
  <c r="I29" i="5"/>
  <c r="J7" i="4"/>
  <c r="J7" i="5" s="1"/>
  <c r="I7" i="5"/>
  <c r="J23" i="4"/>
  <c r="J23" i="5" s="1"/>
  <c r="I23" i="5"/>
  <c r="J11" i="4"/>
  <c r="I11" i="5"/>
  <c r="J14" i="4"/>
  <c r="J14" i="5" s="1"/>
  <c r="I14" i="5"/>
  <c r="J25" i="4"/>
  <c r="I24" i="5"/>
  <c r="J33" i="4"/>
  <c r="I32" i="5"/>
  <c r="J18" i="4"/>
  <c r="J18" i="5" s="1"/>
  <c r="I18" i="5"/>
  <c r="J20" i="4"/>
  <c r="I16" i="5"/>
  <c r="J16" i="4"/>
  <c r="I35" i="5"/>
  <c r="J5" i="4"/>
  <c r="I5" i="5"/>
  <c r="J19" i="4"/>
  <c r="I19" i="5"/>
  <c r="J29" i="4"/>
  <c r="I26" i="5"/>
  <c r="J9" i="4"/>
  <c r="J9" i="5" s="1"/>
  <c r="I9" i="5"/>
  <c r="J32" i="4"/>
  <c r="I30" i="5"/>
  <c r="J15" i="4"/>
  <c r="J15" i="5" s="1"/>
  <c r="I15" i="5"/>
  <c r="J4" i="4"/>
  <c r="I4" i="5"/>
  <c r="J6" i="4"/>
  <c r="J6" i="5" s="1"/>
  <c r="I6" i="5"/>
  <c r="J13" i="4"/>
  <c r="J13" i="5" s="1"/>
  <c r="I13" i="5"/>
  <c r="J26" i="4"/>
  <c r="I25" i="5"/>
  <c r="J36" i="4"/>
  <c r="I36" i="5"/>
  <c r="J34" i="4"/>
  <c r="I33" i="5"/>
  <c r="J2" i="4"/>
  <c r="I2" i="5"/>
  <c r="K19" i="4" l="1"/>
  <c r="K19" i="5" s="1"/>
  <c r="J19" i="5"/>
  <c r="K11" i="4"/>
  <c r="K11" i="5" s="1"/>
  <c r="J11" i="5"/>
  <c r="K12" i="4"/>
  <c r="K12" i="5" s="1"/>
  <c r="J12" i="5"/>
  <c r="K24" i="4"/>
  <c r="J21" i="5"/>
  <c r="K16" i="4"/>
  <c r="J35" i="5"/>
  <c r="K25" i="4"/>
  <c r="J24" i="5"/>
  <c r="K3" i="4"/>
  <c r="K3" i="5" s="1"/>
  <c r="J3" i="5"/>
  <c r="K36" i="4"/>
  <c r="K36" i="5" s="1"/>
  <c r="J36" i="5"/>
  <c r="K4" i="4"/>
  <c r="K4" i="5" s="1"/>
  <c r="J4" i="5"/>
  <c r="K29" i="4"/>
  <c r="J26" i="5"/>
  <c r="K20" i="4"/>
  <c r="J16" i="5"/>
  <c r="K30" i="4"/>
  <c r="J29" i="5"/>
  <c r="K8" i="4"/>
  <c r="K8" i="5" s="1"/>
  <c r="J8" i="5"/>
  <c r="K26" i="4"/>
  <c r="J25" i="5"/>
  <c r="K2" i="4"/>
  <c r="J2" i="5"/>
  <c r="K32" i="4"/>
  <c r="J30" i="5"/>
  <c r="K5" i="4"/>
  <c r="K5" i="5" s="1"/>
  <c r="J5" i="5"/>
  <c r="K33" i="4"/>
  <c r="J32" i="5"/>
  <c r="K27" i="4"/>
  <c r="K27" i="5" s="1"/>
  <c r="J27" i="5"/>
  <c r="K21" i="4"/>
  <c r="J20" i="5"/>
  <c r="K35" i="4"/>
  <c r="J34" i="5"/>
  <c r="K34" i="4"/>
  <c r="J33" i="5"/>
  <c r="K33" i="5" l="1"/>
  <c r="K25" i="5"/>
  <c r="K30" i="5"/>
  <c r="K16" i="5"/>
  <c r="K26" i="5"/>
  <c r="K34" i="5"/>
  <c r="K20" i="5"/>
  <c r="K29" i="5"/>
  <c r="K21" i="5"/>
  <c r="K32" i="5"/>
  <c r="K24" i="5"/>
  <c r="K35" i="5"/>
  <c r="K2" i="5"/>
  <c r="O4" i="4"/>
  <c r="O8" i="4"/>
  <c r="O5" i="4"/>
  <c r="O7" i="4"/>
  <c r="O10" i="4"/>
  <c r="O6" i="4"/>
  <c r="O11" i="4"/>
  <c r="O9" i="4"/>
  <c r="O12" i="4" l="1"/>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2" i="2"/>
  <c r="A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D101" i="1"/>
  <c r="D100" i="1"/>
  <c r="N4" i="4" l="1"/>
  <c r="N9" i="4"/>
  <c r="N7" i="4"/>
  <c r="N8" i="4"/>
  <c r="N5" i="4"/>
  <c r="N10" i="4"/>
  <c r="N6" i="4"/>
  <c r="N11" i="4"/>
  <c r="L102" i="1"/>
  <c r="M102" i="1" s="1"/>
  <c r="N102" i="1" s="1"/>
  <c r="L108" i="1"/>
  <c r="L101" i="1"/>
  <c r="M101" i="1" s="1"/>
  <c r="N101" i="1" s="1"/>
  <c r="L2" i="1"/>
  <c r="L100" i="1"/>
  <c r="M100" i="1" s="1"/>
  <c r="N100" i="1" s="1"/>
  <c r="L95" i="1"/>
  <c r="M95" i="1" s="1"/>
  <c r="N95" i="1" s="1"/>
  <c r="M108" i="1" l="1"/>
  <c r="N108" i="1" s="1"/>
  <c r="N12" i="4"/>
  <c r="D95" i="1"/>
  <c r="L103" i="1"/>
  <c r="M103" i="1" s="1"/>
  <c r="N103" i="1" s="1"/>
  <c r="L106" i="1"/>
  <c r="M106" i="1" s="1"/>
  <c r="N106" i="1" s="1"/>
  <c r="D106" i="1"/>
  <c r="B106" i="2" s="1"/>
  <c r="D103" i="1"/>
  <c r="D106" i="2" l="1"/>
  <c r="D108" i="2"/>
  <c r="D2" i="1"/>
  <c r="D69" i="1" l="1"/>
  <c r="L69" i="1" l="1"/>
  <c r="M69" i="1" s="1"/>
  <c r="N69" i="1" s="1"/>
  <c r="L71" i="1"/>
  <c r="M2" i="1" l="1"/>
  <c r="N2" i="1" l="1"/>
  <c r="E2" i="2"/>
  <c r="D90" i="1"/>
  <c r="K4" i="2" l="1"/>
  <c r="K5" i="2"/>
  <c r="K3" i="2"/>
  <c r="K7" i="2"/>
  <c r="K6" i="2"/>
  <c r="K8" i="2" s="1"/>
  <c r="D3" i="1"/>
  <c r="D4" i="1"/>
  <c r="D5" i="1"/>
  <c r="D6" i="1"/>
  <c r="D7" i="1"/>
  <c r="D8" i="1"/>
  <c r="D9" i="1"/>
  <c r="B9" i="2" s="1"/>
  <c r="D10" i="1"/>
  <c r="D11" i="1"/>
  <c r="B11" i="2" s="1"/>
  <c r="D12" i="1"/>
  <c r="D13" i="1"/>
  <c r="D14" i="1"/>
  <c r="D15" i="1"/>
  <c r="D16" i="1"/>
  <c r="D17" i="1"/>
  <c r="D18" i="1"/>
  <c r="D19" i="1"/>
  <c r="D20" i="1"/>
  <c r="D21" i="1"/>
  <c r="D22" i="1"/>
  <c r="D23" i="1"/>
  <c r="D24" i="1"/>
  <c r="D25" i="1"/>
  <c r="D26" i="1"/>
  <c r="D27" i="1"/>
  <c r="D28" i="1"/>
  <c r="D29" i="1"/>
  <c r="D31" i="1"/>
  <c r="D30" i="1"/>
  <c r="D32" i="1"/>
  <c r="D33" i="1"/>
  <c r="D34" i="1"/>
  <c r="B34" i="2" s="1"/>
  <c r="D35" i="1"/>
  <c r="D36" i="1"/>
  <c r="D37" i="1"/>
  <c r="D38" i="1"/>
  <c r="D40" i="1"/>
  <c r="D39" i="1"/>
  <c r="D41" i="1"/>
  <c r="B41" i="2" s="1"/>
  <c r="D42" i="1"/>
  <c r="D43" i="1"/>
  <c r="D44" i="1"/>
  <c r="D45" i="1"/>
  <c r="D46" i="1"/>
  <c r="D47" i="1"/>
  <c r="D48" i="1"/>
  <c r="D49" i="1"/>
  <c r="D50" i="1"/>
  <c r="D51" i="1"/>
  <c r="D52" i="1"/>
  <c r="D53" i="1"/>
  <c r="D54" i="1"/>
  <c r="D55" i="1"/>
  <c r="D56" i="1"/>
  <c r="D57" i="1"/>
  <c r="D58" i="1"/>
  <c r="D59" i="1"/>
  <c r="D60" i="1"/>
  <c r="D61" i="1"/>
  <c r="D62" i="1"/>
  <c r="D64" i="1"/>
  <c r="D63" i="1"/>
  <c r="D65" i="1"/>
  <c r="D66" i="1"/>
  <c r="D67" i="1"/>
  <c r="D68" i="1"/>
  <c r="D70" i="1"/>
  <c r="D71" i="1"/>
  <c r="D72" i="1"/>
  <c r="D73" i="1"/>
  <c r="D74" i="1"/>
  <c r="D75" i="1"/>
  <c r="D76" i="1"/>
  <c r="D77" i="1"/>
  <c r="D78" i="1"/>
  <c r="D80" i="1"/>
  <c r="D81" i="1"/>
  <c r="D82" i="1"/>
  <c r="D83" i="1"/>
  <c r="D84" i="1"/>
  <c r="D85" i="1"/>
  <c r="D86" i="1"/>
  <c r="D87" i="1"/>
  <c r="D88" i="1"/>
  <c r="B87" i="2" s="1"/>
  <c r="D89" i="1"/>
  <c r="D91" i="1"/>
  <c r="D92" i="1"/>
  <c r="D93" i="1"/>
  <c r="B92" i="2" s="1"/>
  <c r="D94" i="1"/>
  <c r="D96" i="1"/>
  <c r="D97" i="1"/>
  <c r="D98" i="1"/>
  <c r="D99" i="1"/>
  <c r="D107" i="1"/>
  <c r="B107" i="2" s="1"/>
  <c r="B105" i="2" l="1"/>
  <c r="B96" i="2"/>
  <c r="B104" i="2"/>
  <c r="B31" i="2"/>
  <c r="B51" i="2"/>
  <c r="B93" i="2"/>
  <c r="B44" i="2"/>
  <c r="B42" i="2"/>
  <c r="B18" i="2"/>
  <c r="B74" i="2"/>
  <c r="B24" i="2"/>
  <c r="B10" i="2"/>
  <c r="B45" i="2"/>
  <c r="B83" i="2"/>
  <c r="B84" i="2"/>
  <c r="B77" i="2"/>
  <c r="B68" i="2"/>
  <c r="B60" i="2"/>
  <c r="B52" i="2"/>
  <c r="B36" i="2"/>
  <c r="B28" i="2"/>
  <c r="B15" i="2"/>
  <c r="B59" i="2"/>
  <c r="B43" i="2"/>
  <c r="B91" i="2"/>
  <c r="B82" i="2"/>
  <c r="B75" i="2"/>
  <c r="B66" i="2"/>
  <c r="B58" i="2"/>
  <c r="B20" i="2"/>
  <c r="B14" i="2"/>
  <c r="B7" i="2"/>
  <c r="B78" i="2"/>
  <c r="B53" i="2"/>
  <c r="B67" i="2"/>
  <c r="B103" i="2"/>
  <c r="B81" i="2"/>
  <c r="B57" i="2"/>
  <c r="B33" i="2"/>
  <c r="B25" i="2"/>
  <c r="B13" i="2"/>
  <c r="B65" i="2"/>
  <c r="B98" i="2"/>
  <c r="B12" i="2"/>
  <c r="B76" i="2"/>
  <c r="B50" i="2"/>
  <c r="B86" i="2"/>
  <c r="B71" i="2"/>
  <c r="B62" i="2"/>
  <c r="B100" i="2"/>
  <c r="B54" i="2"/>
  <c r="B46" i="2"/>
  <c r="B38" i="2"/>
  <c r="B102" i="2"/>
  <c r="B16" i="2"/>
  <c r="B3" i="2"/>
  <c r="B26" i="2"/>
  <c r="B90" i="2"/>
  <c r="B88" i="2"/>
  <c r="B95" i="2"/>
  <c r="B85" i="2"/>
  <c r="B70" i="2"/>
  <c r="B61" i="2"/>
  <c r="B101" i="2"/>
  <c r="B37" i="2"/>
  <c r="B29" i="2"/>
  <c r="B69" i="2"/>
  <c r="B22" i="2"/>
  <c r="B35" i="2"/>
  <c r="B27" i="2"/>
  <c r="B21" i="2"/>
  <c r="B8" i="2"/>
  <c r="B49" i="2"/>
  <c r="B19" i="2"/>
  <c r="B6" i="2"/>
  <c r="B73" i="2"/>
  <c r="B48" i="2"/>
  <c r="B39" i="2"/>
  <c r="B32" i="2"/>
  <c r="B5" i="2"/>
  <c r="B80" i="2"/>
  <c r="B63" i="2"/>
  <c r="B56" i="2"/>
  <c r="B97" i="2"/>
  <c r="B79" i="2"/>
  <c r="B72" i="2"/>
  <c r="B64" i="2"/>
  <c r="B55" i="2"/>
  <c r="B47" i="2"/>
  <c r="B40" i="2"/>
  <c r="B94" i="2"/>
  <c r="B30" i="2"/>
  <c r="B23" i="2"/>
  <c r="B17" i="2"/>
  <c r="B99" i="2"/>
  <c r="B4" i="2"/>
  <c r="B89" i="2"/>
  <c r="B2" i="2"/>
  <c r="L90" i="1"/>
  <c r="L21" i="1"/>
  <c r="L27" i="1"/>
  <c r="M27" i="1" s="1"/>
  <c r="L65" i="1"/>
  <c r="L8" i="1"/>
  <c r="L35" i="1"/>
  <c r="L24" i="1"/>
  <c r="L98" i="1"/>
  <c r="L70" i="1"/>
  <c r="M70" i="1" s="1"/>
  <c r="L25" i="1"/>
  <c r="M25" i="1" s="1"/>
  <c r="L47" i="1"/>
  <c r="L15" i="1"/>
  <c r="L18" i="1"/>
  <c r="L30" i="1"/>
  <c r="L92" i="1"/>
  <c r="L91" i="1"/>
  <c r="L85" i="1"/>
  <c r="L86" i="1"/>
  <c r="L77" i="1"/>
  <c r="M77" i="1" s="1"/>
  <c r="L16" i="1"/>
  <c r="M16" i="1" s="1"/>
  <c r="L51" i="1"/>
  <c r="L107" i="1"/>
  <c r="L72" i="1"/>
  <c r="L23" i="1"/>
  <c r="L28" i="1"/>
  <c r="L84" i="1"/>
  <c r="M84" i="1" s="1"/>
  <c r="L61" i="1"/>
  <c r="M61" i="1" s="1"/>
  <c r="L45" i="1"/>
  <c r="L43" i="1"/>
  <c r="L32" i="1"/>
  <c r="L11" i="1"/>
  <c r="L53" i="1"/>
  <c r="L7" i="1"/>
  <c r="L76" i="1"/>
  <c r="M76" i="1" s="1"/>
  <c r="L26" i="1"/>
  <c r="M26" i="1" s="1"/>
  <c r="L81" i="1"/>
  <c r="L22" i="1"/>
  <c r="M22" i="1" s="1"/>
  <c r="L4" i="1"/>
  <c r="M4" i="1" s="1"/>
  <c r="L14" i="1"/>
  <c r="L57" i="1"/>
  <c r="L31" i="1"/>
  <c r="M31" i="1" s="1"/>
  <c r="L46" i="1"/>
  <c r="L44" i="1"/>
  <c r="M44" i="1" s="1"/>
  <c r="L59" i="1"/>
  <c r="M59" i="1" s="1"/>
  <c r="L9" i="1"/>
  <c r="M9" i="1" s="1"/>
  <c r="L52" i="1"/>
  <c r="M52" i="1" s="1"/>
  <c r="L64" i="1"/>
  <c r="L96" i="1"/>
  <c r="L75" i="1"/>
  <c r="L68" i="1"/>
  <c r="L82" i="1"/>
  <c r="L34" i="1"/>
  <c r="L17" i="1"/>
  <c r="M17" i="1" s="1"/>
  <c r="L93" i="1"/>
  <c r="M93" i="1" s="1"/>
  <c r="L37" i="1"/>
  <c r="M37" i="1" s="1"/>
  <c r="L56" i="1"/>
  <c r="L66" i="1"/>
  <c r="M66" i="1" s="1"/>
  <c r="L19" i="1"/>
  <c r="M19" i="1" s="1"/>
  <c r="L50" i="1"/>
  <c r="M50" i="1" s="1"/>
  <c r="L63" i="1"/>
  <c r="L12" i="1"/>
  <c r="M12" i="1" s="1"/>
  <c r="L48" i="1"/>
  <c r="M48" i="1" s="1"/>
  <c r="L33" i="1"/>
  <c r="M33" i="1" s="1"/>
  <c r="L49" i="1"/>
  <c r="M49" i="1" s="1"/>
  <c r="L10" i="1"/>
  <c r="M10" i="1" s="1"/>
  <c r="L89" i="1"/>
  <c r="L73" i="1"/>
  <c r="M73" i="1" s="1"/>
  <c r="L20" i="1"/>
  <c r="L42" i="1"/>
  <c r="M42" i="1" s="1"/>
  <c r="L97" i="1"/>
  <c r="L5" i="1"/>
  <c r="L54" i="1"/>
  <c r="M54" i="1" s="1"/>
  <c r="L29" i="1"/>
  <c r="L87" i="1"/>
  <c r="M87" i="1" s="1"/>
  <c r="L58" i="1"/>
  <c r="L80" i="1"/>
  <c r="L13" i="1"/>
  <c r="M13" i="1" s="1"/>
  <c r="L83" i="1"/>
  <c r="L88" i="1"/>
  <c r="M88" i="1" s="1"/>
  <c r="L41" i="1"/>
  <c r="M41" i="1" s="1"/>
  <c r="L55" i="1"/>
  <c r="L6" i="1"/>
  <c r="M6" i="1" s="1"/>
  <c r="L60" i="1"/>
  <c r="M60" i="1" s="1"/>
  <c r="L39" i="1"/>
  <c r="M39" i="1" s="1"/>
  <c r="L94" i="1"/>
  <c r="L74" i="1"/>
  <c r="M74" i="1" s="1"/>
  <c r="L3" i="1"/>
  <c r="M3" i="1" s="1"/>
  <c r="L36" i="1"/>
  <c r="M36" i="1" s="1"/>
  <c r="L99" i="1"/>
  <c r="M99" i="1" s="1"/>
  <c r="L67" i="1"/>
  <c r="L38" i="1"/>
  <c r="M38" i="1" s="1"/>
  <c r="L78" i="1"/>
  <c r="M78" i="1" s="1"/>
  <c r="L40" i="1"/>
  <c r="M40" i="1" s="1"/>
  <c r="L62" i="1"/>
  <c r="M62" i="1" s="1"/>
  <c r="M89" i="1" l="1"/>
  <c r="N89" i="1" s="1"/>
  <c r="M34" i="1"/>
  <c r="N34" i="1" s="1"/>
  <c r="M43" i="1"/>
  <c r="N43" i="1" s="1"/>
  <c r="M107" i="1"/>
  <c r="N107" i="1" s="1"/>
  <c r="D107" i="2" s="1"/>
  <c r="M92" i="1"/>
  <c r="N92" i="1" s="1"/>
  <c r="M90" i="1"/>
  <c r="N90" i="1" s="1"/>
  <c r="M83" i="1"/>
  <c r="N83" i="1" s="1"/>
  <c r="M5" i="1"/>
  <c r="N5" i="1" s="1"/>
  <c r="M82" i="1"/>
  <c r="N82" i="1" s="1"/>
  <c r="M81" i="1"/>
  <c r="N81" i="1" s="1"/>
  <c r="M45" i="1"/>
  <c r="N45" i="1" s="1"/>
  <c r="M51" i="1"/>
  <c r="N51" i="1" s="1"/>
  <c r="M30" i="1"/>
  <c r="N30" i="1" s="1"/>
  <c r="M98" i="1"/>
  <c r="N98" i="1" s="1"/>
  <c r="M21" i="1"/>
  <c r="N21" i="1" s="1"/>
  <c r="M97" i="1"/>
  <c r="N97" i="1" s="1"/>
  <c r="M56" i="1"/>
  <c r="N56" i="1" s="1"/>
  <c r="M68" i="1"/>
  <c r="N68" i="1" s="1"/>
  <c r="M24" i="1"/>
  <c r="N24" i="1" s="1"/>
  <c r="M94" i="1"/>
  <c r="N94" i="1" s="1"/>
  <c r="M80" i="1"/>
  <c r="N80" i="1" s="1"/>
  <c r="M75" i="1"/>
  <c r="N75" i="1" s="1"/>
  <c r="M46" i="1"/>
  <c r="N46" i="1" s="1"/>
  <c r="M18" i="1"/>
  <c r="N18" i="1" s="1"/>
  <c r="M35" i="1"/>
  <c r="N35" i="1" s="1"/>
  <c r="M67" i="1"/>
  <c r="N67" i="1" s="1"/>
  <c r="M58" i="1"/>
  <c r="N58" i="1" s="1"/>
  <c r="M20" i="1"/>
  <c r="N20" i="1" s="1"/>
  <c r="M96" i="1"/>
  <c r="N96" i="1" s="1"/>
  <c r="M7" i="1"/>
  <c r="N7" i="1" s="1"/>
  <c r="M86" i="1"/>
  <c r="N86" i="1" s="1"/>
  <c r="M15" i="1"/>
  <c r="N15" i="1" s="1"/>
  <c r="M8" i="1"/>
  <c r="N8" i="1" s="1"/>
  <c r="M71" i="1"/>
  <c r="N71" i="1" s="1"/>
  <c r="M72" i="1"/>
  <c r="N72" i="1" s="1"/>
  <c r="M55" i="1"/>
  <c r="N55" i="1" s="1"/>
  <c r="M64" i="1"/>
  <c r="N64" i="1" s="1"/>
  <c r="M57" i="1"/>
  <c r="N57" i="1" s="1"/>
  <c r="M53" i="1"/>
  <c r="N53" i="1" s="1"/>
  <c r="M28" i="1"/>
  <c r="N28" i="1" s="1"/>
  <c r="M85" i="1"/>
  <c r="N85" i="1" s="1"/>
  <c r="M47" i="1"/>
  <c r="N47" i="1" s="1"/>
  <c r="M65" i="1"/>
  <c r="N65" i="1" s="1"/>
  <c r="M32" i="1"/>
  <c r="N32" i="1" s="1"/>
  <c r="M29" i="1"/>
  <c r="N29" i="1" s="1"/>
  <c r="M63" i="1"/>
  <c r="N63" i="1" s="1"/>
  <c r="M14" i="1"/>
  <c r="N14" i="1" s="1"/>
  <c r="M11" i="1"/>
  <c r="N11" i="1" s="1"/>
  <c r="D11" i="2" s="1"/>
  <c r="M23" i="1"/>
  <c r="N23" i="1" s="1"/>
  <c r="M91" i="1"/>
  <c r="N91" i="1" s="1"/>
  <c r="N4" i="1"/>
  <c r="N9" i="1"/>
  <c r="D9" i="2" s="1"/>
  <c r="N62" i="1"/>
  <c r="N40" i="1"/>
  <c r="N49" i="1"/>
  <c r="N66" i="1"/>
  <c r="N59" i="1"/>
  <c r="N50" i="1"/>
  <c r="N70" i="1"/>
  <c r="N10" i="1"/>
  <c r="N78" i="1"/>
  <c r="N39" i="1"/>
  <c r="N13" i="1"/>
  <c r="N33" i="1"/>
  <c r="N44" i="1"/>
  <c r="N26" i="1"/>
  <c r="N61" i="1"/>
  <c r="N16" i="1"/>
  <c r="N17" i="1"/>
  <c r="N88" i="1"/>
  <c r="N38" i="1"/>
  <c r="N60" i="1"/>
  <c r="N42" i="1"/>
  <c r="N48" i="1"/>
  <c r="N76" i="1"/>
  <c r="N77" i="1"/>
  <c r="N19" i="1"/>
  <c r="N22" i="1"/>
  <c r="N6" i="1"/>
  <c r="N12" i="1"/>
  <c r="N37" i="1"/>
  <c r="N31" i="1"/>
  <c r="D31" i="2" s="1"/>
  <c r="N84" i="1"/>
  <c r="N3" i="1"/>
  <c r="N74" i="1"/>
  <c r="N99" i="1"/>
  <c r="N87" i="1"/>
  <c r="N93" i="1"/>
  <c r="N54" i="1"/>
  <c r="N36" i="1"/>
  <c r="N41" i="1"/>
  <c r="N73" i="1"/>
  <c r="N52" i="1"/>
  <c r="N25" i="1"/>
  <c r="N27" i="1"/>
  <c r="D105" i="2" l="1"/>
  <c r="T4" i="1"/>
  <c r="T9" i="1"/>
  <c r="Q7" i="1"/>
  <c r="H7" i="2" s="1"/>
  <c r="T8" i="1"/>
  <c r="T6" i="1"/>
  <c r="T5" i="1"/>
  <c r="Q10" i="1"/>
  <c r="H10" i="2" s="1"/>
  <c r="Q4" i="1"/>
  <c r="H4" i="2" s="1"/>
  <c r="Q8" i="1"/>
  <c r="H8" i="2" s="1"/>
  <c r="Q15" i="1"/>
  <c r="H15" i="2" s="1"/>
  <c r="Q9" i="1"/>
  <c r="H9" i="2" s="1"/>
  <c r="T3" i="1"/>
  <c r="Q3" i="1"/>
  <c r="H3" i="2" s="1"/>
  <c r="Q6" i="1"/>
  <c r="H6" i="2" s="1"/>
  <c r="Q5" i="1"/>
  <c r="H5" i="2" s="1"/>
  <c r="Q14" i="1"/>
  <c r="T7" i="1"/>
  <c r="D51" i="2"/>
  <c r="D96" i="2"/>
  <c r="D74" i="2"/>
  <c r="D14" i="2"/>
  <c r="D66" i="2"/>
  <c r="D54" i="2"/>
  <c r="D37" i="2"/>
  <c r="D55" i="2"/>
  <c r="D72" i="2"/>
  <c r="D93" i="2"/>
  <c r="D38" i="2"/>
  <c r="D97" i="2"/>
  <c r="D92" i="2"/>
  <c r="D42" i="2"/>
  <c r="D98" i="2"/>
  <c r="D35" i="2"/>
  <c r="D71" i="2"/>
  <c r="D18" i="2"/>
  <c r="D48" i="2"/>
  <c r="D59" i="2"/>
  <c r="D23" i="2"/>
  <c r="D13" i="2"/>
  <c r="D25" i="2"/>
  <c r="D26" i="2"/>
  <c r="D8" i="2"/>
  <c r="D83" i="2"/>
  <c r="D60" i="2"/>
  <c r="D90" i="2"/>
  <c r="D49" i="2"/>
  <c r="D73" i="2"/>
  <c r="D20" i="2"/>
  <c r="D77" i="2"/>
  <c r="D50" i="2"/>
  <c r="D65" i="2"/>
  <c r="D79" i="2"/>
  <c r="D89" i="2"/>
  <c r="D3" i="2"/>
  <c r="D78" i="2"/>
  <c r="D7" i="2"/>
  <c r="D15" i="2"/>
  <c r="D80" i="2"/>
  <c r="D10" i="2"/>
  <c r="D16" i="2"/>
  <c r="D44" i="2"/>
  <c r="D19" i="2"/>
  <c r="D68" i="2"/>
  <c r="D63" i="2"/>
  <c r="D57" i="2"/>
  <c r="D85" i="2"/>
  <c r="D52" i="2"/>
  <c r="D36" i="2"/>
  <c r="D70" i="2"/>
  <c r="D47" i="2"/>
  <c r="D58" i="2"/>
  <c r="D30" i="2"/>
  <c r="D27" i="2"/>
  <c r="D86" i="2"/>
  <c r="D6" i="2"/>
  <c r="D33" i="2"/>
  <c r="D84" i="2"/>
  <c r="D67" i="2"/>
  <c r="D91" i="2"/>
  <c r="D22" i="2"/>
  <c r="D28" i="2"/>
  <c r="D24" i="2"/>
  <c r="D45" i="2"/>
  <c r="D103" i="2"/>
  <c r="D43" i="2"/>
  <c r="D39" i="2"/>
  <c r="D102" i="2"/>
  <c r="D17" i="2"/>
  <c r="D99" i="2"/>
  <c r="D62" i="2"/>
  <c r="D100" i="2"/>
  <c r="D46" i="2"/>
  <c r="D56" i="2"/>
  <c r="D81" i="2"/>
  <c r="D87" i="2"/>
  <c r="D40" i="2"/>
  <c r="D94" i="2"/>
  <c r="D41" i="2"/>
  <c r="D29" i="2"/>
  <c r="D69" i="2"/>
  <c r="D64" i="2"/>
  <c r="D75" i="2"/>
  <c r="D5" i="2"/>
  <c r="D34" i="2"/>
  <c r="D53" i="2"/>
  <c r="D76" i="2"/>
  <c r="D61" i="2"/>
  <c r="D101" i="2"/>
  <c r="D4" i="2"/>
  <c r="D32" i="2"/>
  <c r="D95" i="2"/>
  <c r="D21" i="2"/>
  <c r="D82" i="2"/>
  <c r="D88" i="2"/>
  <c r="D2" i="2"/>
  <c r="H11" i="2" l="1"/>
  <c r="G3" i="2" s="1"/>
  <c r="Q11" i="1"/>
  <c r="P15" i="1" s="1"/>
  <c r="G15" i="2" s="1"/>
  <c r="T11" i="1"/>
  <c r="D104" i="2"/>
  <c r="D12" i="2"/>
  <c r="K12" i="2" s="1"/>
  <c r="H14" i="2"/>
  <c r="H16" i="2" s="1"/>
  <c r="Q16" i="1"/>
  <c r="P7" i="1" l="1"/>
  <c r="P3" i="1"/>
  <c r="P6" i="1"/>
  <c r="P8" i="1"/>
  <c r="P10" i="1"/>
  <c r="P5" i="1"/>
  <c r="P14" i="1"/>
  <c r="G14" i="2" s="1"/>
  <c r="G16" i="2" s="1"/>
  <c r="P9" i="1"/>
  <c r="P4" i="1"/>
  <c r="G5" i="2" l="1"/>
  <c r="G6" i="2"/>
  <c r="G7" i="2"/>
  <c r="G8" i="2"/>
  <c r="G4" i="2"/>
  <c r="G10" i="2"/>
  <c r="G9" i="2"/>
  <c r="P11" i="1"/>
  <c r="P16" i="1"/>
  <c r="G1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Jack Hanna</author>
  </authors>
  <commentList>
    <comment ref="A28" authorId="0" shapeId="0" xr:uid="{00000000-0006-0000-0000-000001000000}">
      <text>
        <r>
          <rPr>
            <b/>
            <sz val="8"/>
            <color indexed="81"/>
            <rFont val="Tahoma"/>
            <family val="2"/>
          </rPr>
          <t>Jack Hanna:</t>
        </r>
        <r>
          <rPr>
            <sz val="8"/>
            <color indexed="81"/>
            <rFont val="Tahoma"/>
            <family val="2"/>
          </rPr>
          <t xml:space="preserve">
</t>
        </r>
      </text>
    </comment>
  </commentList>
</comments>
</file>

<file path=xl/sharedStrings.xml><?xml version="1.0" encoding="utf-8"?>
<sst xmlns="http://schemas.openxmlformats.org/spreadsheetml/2006/main" count="905" uniqueCount="459">
  <si>
    <t>90-99</t>
  </si>
  <si>
    <t>80-89</t>
  </si>
  <si>
    <t>70-79</t>
  </si>
  <si>
    <t>60-69</t>
  </si>
  <si>
    <t>50-59</t>
  </si>
  <si>
    <t>40-49</t>
  </si>
  <si>
    <t>30-39</t>
  </si>
  <si>
    <t>Basilian Age</t>
  </si>
  <si>
    <t>20-29</t>
  </si>
  <si>
    <t>Thomas</t>
  </si>
  <si>
    <t>Kevin</t>
  </si>
  <si>
    <t>Kirley</t>
  </si>
  <si>
    <t>Gordon</t>
  </si>
  <si>
    <t>Richard</t>
  </si>
  <si>
    <t>Robert</t>
  </si>
  <si>
    <t>Dugan</t>
  </si>
  <si>
    <t>John</t>
  </si>
  <si>
    <t>Wilfrid</t>
  </si>
  <si>
    <t>Janisse</t>
  </si>
  <si>
    <t>James</t>
  </si>
  <si>
    <t>Joseph</t>
  </si>
  <si>
    <t>Brian</t>
  </si>
  <si>
    <t>Inglis</t>
  </si>
  <si>
    <t>William</t>
  </si>
  <si>
    <t>Leo</t>
  </si>
  <si>
    <t>Burns</t>
  </si>
  <si>
    <t>Moffatt</t>
  </si>
  <si>
    <t>Gallagher</t>
  </si>
  <si>
    <t>Bernard</t>
  </si>
  <si>
    <t>Pinsonneault</t>
  </si>
  <si>
    <t>Daniel</t>
  </si>
  <si>
    <t>Callam</t>
  </si>
  <si>
    <t>Reilly</t>
  </si>
  <si>
    <t>Carl</t>
  </si>
  <si>
    <t>Belisch</t>
  </si>
  <si>
    <t>Quentin</t>
  </si>
  <si>
    <t>Johnson</t>
  </si>
  <si>
    <t>Walsh</t>
  </si>
  <si>
    <t>Donald</t>
  </si>
  <si>
    <t>Kennedy</t>
  </si>
  <si>
    <t>Holmes</t>
  </si>
  <si>
    <t>Ramírez</t>
  </si>
  <si>
    <t>Michael</t>
  </si>
  <si>
    <t>Fallona</t>
  </si>
  <si>
    <t>Farge</t>
  </si>
  <si>
    <t>Jamie</t>
  </si>
  <si>
    <t>Abercrombie</t>
  </si>
  <si>
    <t>Hyatt</t>
  </si>
  <si>
    <t>Ronald</t>
  </si>
  <si>
    <t>Schwenzer</t>
  </si>
  <si>
    <t>Vincent</t>
  </si>
  <si>
    <t>Dulock</t>
  </si>
  <si>
    <t>Griffin</t>
  </si>
  <si>
    <t>Neil</t>
  </si>
  <si>
    <t>Hibberd</t>
  </si>
  <si>
    <t>Denis</t>
  </si>
  <si>
    <t>April</t>
  </si>
  <si>
    <t>David</t>
  </si>
  <si>
    <t>Sharp</t>
  </si>
  <si>
    <t>Paul</t>
  </si>
  <si>
    <t>O’Connor</t>
  </si>
  <si>
    <t>McGill</t>
  </si>
  <si>
    <t>Klein</t>
  </si>
  <si>
    <t>Brand</t>
  </si>
  <si>
    <t>McLeod</t>
  </si>
  <si>
    <t>Manuel</t>
  </si>
  <si>
    <t>Chircop</t>
  </si>
  <si>
    <t>Wahl</t>
  </si>
  <si>
    <t>Jack</t>
  </si>
  <si>
    <t>Hanna</t>
  </si>
  <si>
    <t>Barringer</t>
  </si>
  <si>
    <t>Porter</t>
  </si>
  <si>
    <t>Norman</t>
  </si>
  <si>
    <t>Tanck</t>
  </si>
  <si>
    <t>Douglas</t>
  </si>
  <si>
    <t>Mosey</t>
  </si>
  <si>
    <t>Katulski</t>
  </si>
  <si>
    <t>Glass</t>
  </si>
  <si>
    <t>François</t>
  </si>
  <si>
    <t>Morfin</t>
  </si>
  <si>
    <t>Blocher</t>
  </si>
  <si>
    <t>Miller</t>
  </si>
  <si>
    <t>Edward</t>
  </si>
  <si>
    <t>Baenziger</t>
  </si>
  <si>
    <t>Heidt</t>
  </si>
  <si>
    <t>Malo</t>
  </si>
  <si>
    <t>Dennis</t>
  </si>
  <si>
    <t>Moslosky</t>
  </si>
  <si>
    <t>Buisson</t>
  </si>
  <si>
    <t>Rennick</t>
  </si>
  <si>
    <t>Fabbro</t>
  </si>
  <si>
    <t>Reddy</t>
  </si>
  <si>
    <t>Kasun</t>
  </si>
  <si>
    <t>Lehman</t>
  </si>
  <si>
    <t>Mitchell</t>
  </si>
  <si>
    <t>Dowalgo</t>
  </si>
  <si>
    <t>Lococo</t>
  </si>
  <si>
    <t>Smith</t>
  </si>
  <si>
    <t>Noelke</t>
  </si>
  <si>
    <t>Walter</t>
  </si>
  <si>
    <t>Werbylo</t>
  </si>
  <si>
    <t>O’Neill</t>
  </si>
  <si>
    <t>Maurice</t>
  </si>
  <si>
    <t>Restivo</t>
  </si>
  <si>
    <t>René</t>
  </si>
  <si>
    <t>Espejel</t>
  </si>
  <si>
    <t>Bittner</t>
  </si>
  <si>
    <t>Terence</t>
  </si>
  <si>
    <t>Kersch</t>
  </si>
  <si>
    <t>English</t>
  </si>
  <si>
    <t>Timothy</t>
  </si>
  <si>
    <t>Scott</t>
  </si>
  <si>
    <t>Mark</t>
  </si>
  <si>
    <t>Gazin</t>
  </si>
  <si>
    <t>May</t>
  </si>
  <si>
    <t>Rosica</t>
  </si>
  <si>
    <t>George</t>
  </si>
  <si>
    <t>Jefferson</t>
  </si>
  <si>
    <t>Thompson</t>
  </si>
  <si>
    <t>Roussel</t>
  </si>
  <si>
    <t>Anthony</t>
  </si>
  <si>
    <t>Giampietro</t>
  </si>
  <si>
    <t>Pilsner</t>
  </si>
  <si>
    <t>Roberto</t>
  </si>
  <si>
    <t>Rojas</t>
  </si>
  <si>
    <t>Huber</t>
  </si>
  <si>
    <t>Zapalac</t>
  </si>
  <si>
    <t>Storey</t>
  </si>
  <si>
    <t>Patrick</t>
  </si>
  <si>
    <t>Fulton</t>
  </si>
  <si>
    <t>Jim</t>
  </si>
  <si>
    <t>Stenberg</t>
  </si>
  <si>
    <t>Pedro</t>
  </si>
  <si>
    <t>Mora</t>
  </si>
  <si>
    <t>Murphy</t>
  </si>
  <si>
    <t>Morgan</t>
  </si>
  <si>
    <t>Rice</t>
  </si>
  <si>
    <t>Oscar</t>
  </si>
  <si>
    <t>Gómez</t>
  </si>
  <si>
    <t>Carlos</t>
  </si>
  <si>
    <t>Andrew</t>
  </si>
  <si>
    <t>Leung</t>
  </si>
  <si>
    <t>Glenn</t>
  </si>
  <si>
    <t>McDonald</t>
  </si>
  <si>
    <t>Warren</t>
  </si>
  <si>
    <t>Schmidt</t>
  </si>
  <si>
    <t>Rodríguez</t>
  </si>
  <si>
    <t>Javier</t>
  </si>
  <si>
    <t>Higuera</t>
  </si>
  <si>
    <t>Alejandro</t>
  </si>
  <si>
    <t>Estrada</t>
  </si>
  <si>
    <t>Steven</t>
  </si>
  <si>
    <t>Eduardo</t>
  </si>
  <si>
    <t>Rivera</t>
  </si>
  <si>
    <t>+ Ricardo</t>
  </si>
  <si>
    <t>James Leo</t>
  </si>
  <si>
    <t>C. Daniel</t>
  </si>
  <si>
    <t>+ J. Michael</t>
  </si>
  <si>
    <t>+ Ronald</t>
  </si>
  <si>
    <t>+ Robert</t>
  </si>
  <si>
    <t>T. Allan</t>
  </si>
  <si>
    <t>Juan Carlos</t>
  </si>
  <si>
    <t>Age in Months</t>
  </si>
  <si>
    <t>Age in Years</t>
  </si>
  <si>
    <t>Birthday</t>
  </si>
  <si>
    <t>Name</t>
  </si>
  <si>
    <t>Rounded Down</t>
  </si>
  <si>
    <t>In Canada</t>
  </si>
  <si>
    <t>In USA</t>
  </si>
  <si>
    <t>In Colombia</t>
  </si>
  <si>
    <t>In Mexico</t>
  </si>
  <si>
    <t>In France</t>
  </si>
  <si>
    <t xml:space="preserve">John </t>
  </si>
  <si>
    <t xml:space="preserve">Last </t>
  </si>
  <si>
    <t>Alexander Leo</t>
  </si>
  <si>
    <t xml:space="preserve">In Canada </t>
  </si>
  <si>
    <t>Antonio</t>
  </si>
  <si>
    <t xml:space="preserve">Location </t>
  </si>
  <si>
    <t xml:space="preserve">In Mexico </t>
  </si>
  <si>
    <t xml:space="preserve">In France </t>
  </si>
  <si>
    <t xml:space="preserve">In Colombia </t>
  </si>
  <si>
    <t>Over 65</t>
  </si>
  <si>
    <t>Under 65</t>
  </si>
  <si>
    <t>Retirement</t>
  </si>
  <si>
    <t>Age</t>
  </si>
  <si>
    <t>Location</t>
  </si>
  <si>
    <t>Status</t>
  </si>
  <si>
    <t>Cárdenas Balaguera</t>
  </si>
  <si>
    <t>Ciro Alfonso</t>
  </si>
  <si>
    <t>Associate</t>
  </si>
  <si>
    <t>Lambis Navarro</t>
  </si>
  <si>
    <t>Diego Alejandro</t>
  </si>
  <si>
    <t>Mwehu Itondo</t>
  </si>
  <si>
    <t>Fabien</t>
  </si>
  <si>
    <t>Olivera Orozco</t>
  </si>
  <si>
    <t>Ramos Romero</t>
  </si>
  <si>
    <t>Amaury Rafael</t>
  </si>
  <si>
    <t>Suárez García</t>
  </si>
  <si>
    <t>Germán Darío</t>
  </si>
  <si>
    <t>Full Name</t>
  </si>
  <si>
    <t>Balderas Rosas</t>
  </si>
  <si>
    <t>Scholastic</t>
  </si>
  <si>
    <t>De La Hoz Escorcia</t>
  </si>
  <si>
    <t>Erick de Jesús</t>
  </si>
  <si>
    <t>Enríquez Gutiérrez</t>
  </si>
  <si>
    <t>Galvis Villamizar</t>
  </si>
  <si>
    <t>García Cárdenas</t>
  </si>
  <si>
    <t>Gómez Villalvazo</t>
  </si>
  <si>
    <t>José Adán</t>
  </si>
  <si>
    <t>Guerrero Carrillo</t>
  </si>
  <si>
    <t>Eduard Alexis</t>
  </si>
  <si>
    <t>Hernández Aguilar</t>
  </si>
  <si>
    <t>César Enrique</t>
  </si>
  <si>
    <t>Hoyos Avilez</t>
  </si>
  <si>
    <t>Martínez Ávila</t>
  </si>
  <si>
    <t>Martínez Chávez</t>
  </si>
  <si>
    <t>Martínez Royaceli</t>
  </si>
  <si>
    <t>Ortiz Torres</t>
  </si>
  <si>
    <t>Rincón Moreno</t>
  </si>
  <si>
    <t>Marlon Andrés</t>
  </si>
  <si>
    <t>Rodríguez Justo</t>
  </si>
  <si>
    <t>Rodríguez Pérez</t>
  </si>
  <si>
    <t>Sánchez Sánchez</t>
  </si>
  <si>
    <t>Lauro</t>
  </si>
  <si>
    <t>Sierra García</t>
  </si>
  <si>
    <t>Úsuga Giraldo</t>
  </si>
  <si>
    <t>Vivas García</t>
  </si>
  <si>
    <t>Zamudio Reyes</t>
  </si>
  <si>
    <t>Luis Obdulio</t>
  </si>
  <si>
    <t>Osman Enrique</t>
  </si>
  <si>
    <t>Juan Gabriel</t>
  </si>
  <si>
    <t>José Enrique</t>
  </si>
  <si>
    <t>Óscar</t>
  </si>
  <si>
    <t>Julio César</t>
  </si>
  <si>
    <t>Walter Roberto</t>
  </si>
  <si>
    <t>Juan José</t>
  </si>
  <si>
    <t>Luis Alberto</t>
  </si>
  <si>
    <t>José de Jesús</t>
  </si>
  <si>
    <t>Marco Antonio</t>
  </si>
  <si>
    <t>Anderson Fabián</t>
  </si>
  <si>
    <t>Juan Ángel</t>
  </si>
  <si>
    <t>José Antonio</t>
  </si>
  <si>
    <t>Ryan</t>
  </si>
  <si>
    <t>Dawood</t>
  </si>
  <si>
    <t>Basil</t>
  </si>
  <si>
    <t>Dan</t>
  </si>
  <si>
    <t>Bishoy</t>
  </si>
  <si>
    <t>85+</t>
  </si>
  <si>
    <t>75-84</t>
  </si>
  <si>
    <t>65-74</t>
  </si>
  <si>
    <t>55-64</t>
  </si>
  <si>
    <t>45-54</t>
  </si>
  <si>
    <t>35-44</t>
  </si>
  <si>
    <t>35-</t>
  </si>
  <si>
    <t>Buentello</t>
  </si>
  <si>
    <t>denisapril@gmail.com</t>
  </si>
  <si>
    <t>tbaenziger@gmail.com</t>
  </si>
  <si>
    <t>barringerr9@gmail.com</t>
  </si>
  <si>
    <t>alex.bal.rosas@outlook.es</t>
  </si>
  <si>
    <t>David.Basil@stthom.edu</t>
  </si>
  <si>
    <t>cbelisch1@basilian.org</t>
  </si>
  <si>
    <t>dbittnercsb@gmail.com</t>
  </si>
  <si>
    <t>j.blocher@basilian.org</t>
  </si>
  <si>
    <t>mpbrnd@aol.com</t>
  </si>
  <si>
    <t>buisson.bernard@yahoo.fr</t>
  </si>
  <si>
    <t>ddcallam@gmail.com</t>
  </si>
  <si>
    <t>mjchircopjd@gmail.com</t>
  </si>
  <si>
    <t>bdawood@basilian.org</t>
  </si>
  <si>
    <t>osende_2008_@hotmail.com</t>
  </si>
  <si>
    <t>mdesertbud@gmail.com</t>
  </si>
  <si>
    <t>tpdugan7@gmail.com</t>
  </si>
  <si>
    <t>vdulock@earthlink.net</t>
  </si>
  <si>
    <t>penglish@basilian.org</t>
  </si>
  <si>
    <t>espejelrene@yahoo.com</t>
  </si>
  <si>
    <t>erickcsb1822@gmail.com</t>
  </si>
  <si>
    <t>alex.estrada.perez@gmail.com</t>
  </si>
  <si>
    <t>rfabbro@basilian.org</t>
  </si>
  <si>
    <t>fallona@basilian.org</t>
  </si>
  <si>
    <t>james.farge@utoronto.ca</t>
  </si>
  <si>
    <t>pwfulton@hotmail.com</t>
  </si>
  <si>
    <t>jgallagher1@basilian.org</t>
  </si>
  <si>
    <t>villamizargalviz@gmail.com</t>
  </si>
  <si>
    <t>alex_tarom@hotmail.com</t>
  </si>
  <si>
    <t>mgazin@basilian.org</t>
  </si>
  <si>
    <t>aegcsb@gmail.com</t>
  </si>
  <si>
    <t>bob.glass@sths.org</t>
  </si>
  <si>
    <t>ofgomez@gmail.com</t>
  </si>
  <si>
    <t>giossepe95@outlook.com</t>
  </si>
  <si>
    <t>rgriffin@stmcollege.ca</t>
  </si>
  <si>
    <t>Eduardguerrero25@gmail.com</t>
  </si>
  <si>
    <t>hannaj@basilian.org</t>
  </si>
  <si>
    <t>ed.heidt@gmail.com</t>
  </si>
  <si>
    <t>n.hibberd@hotmail.ca</t>
  </si>
  <si>
    <t>javierhigueraorjuela@hotmail.com</t>
  </si>
  <si>
    <t>rholmes@basilian.org</t>
  </si>
  <si>
    <t>hoyosjosee@gmail.com</t>
  </si>
  <si>
    <t>jhuber@basilian.org</t>
  </si>
  <si>
    <t>shuber865@gmail.com</t>
  </si>
  <si>
    <t>aqspz@yahoo.com</t>
  </si>
  <si>
    <t>tonyezperanza1gmail.com</t>
  </si>
  <si>
    <t>inglis@basilian.org</t>
  </si>
  <si>
    <t>janisse@basilian.org</t>
  </si>
  <si>
    <t>dominicrobertquentin@gmail.com</t>
  </si>
  <si>
    <t>tedjohnsoncsb@outlook.com</t>
  </si>
  <si>
    <t>josealbertosandoval80@gmail.com</t>
  </si>
  <si>
    <t>bkasun@basilian.org</t>
  </si>
  <si>
    <t>katulski@basilian.org</t>
  </si>
  <si>
    <t>gkndy21@hotmail.com</t>
  </si>
  <si>
    <t>tkersch@basilian.org</t>
  </si>
  <si>
    <t>kkirley@basilian.org</t>
  </si>
  <si>
    <t>mich52alf@gmail.com</t>
  </si>
  <si>
    <t>leung@basilian.org</t>
  </si>
  <si>
    <t>donaldlococo@mac.com</t>
  </si>
  <si>
    <t>jbmcsb@yahoo.com</t>
  </si>
  <si>
    <t>terryjesusstein@hotmail.com</t>
  </si>
  <si>
    <t>juliocemchavez@gmail.com</t>
  </si>
  <si>
    <t>waltermartz10@gmail.com</t>
  </si>
  <si>
    <t>may@basilian.org</t>
  </si>
  <si>
    <t>glenn.mcdonaldcsb@gmail.com</t>
  </si>
  <si>
    <t>mcgill@basilian.org</t>
  </si>
  <si>
    <t>dmcleod@basilian.org</t>
  </si>
  <si>
    <t>mmiller@rcav.org</t>
  </si>
  <si>
    <t>jmof515@gmail.com</t>
  </si>
  <si>
    <t>pedromiguel121@yahoo.com</t>
  </si>
  <si>
    <t>morfinf1822@gmail.com</t>
  </si>
  <si>
    <t>frdmosey@gmail.com</t>
  </si>
  <si>
    <t>rwmoslosky@gmail.com</t>
  </si>
  <si>
    <t>murphcsb@yahoo.com</t>
  </si>
  <si>
    <t>dpn@basilian.org</t>
  </si>
  <si>
    <t>paulfochap@gmail.com</t>
  </si>
  <si>
    <t>frjimo52@gmail.com</t>
  </si>
  <si>
    <t>pilsnerjoseph@gmail.com</t>
  </si>
  <si>
    <t>frbjcsb@protonmail.com</t>
  </si>
  <si>
    <t>porter.daniel15@yahoo.com</t>
  </si>
  <si>
    <t>rramirez@rcdlc.org</t>
  </si>
  <si>
    <t>amaury3r@gmail.com</t>
  </si>
  <si>
    <t>jmrcsb@gmail.com</t>
  </si>
  <si>
    <t>lereilly1@hotmail.com</t>
  </si>
  <si>
    <t>prennick@cogeco.ca</t>
  </si>
  <si>
    <t>mrestivo@basilian.org</t>
  </si>
  <si>
    <t>mrice@basilian.org</t>
  </si>
  <si>
    <t>maranrinmo@gmail.com</t>
  </si>
  <si>
    <t>riviere7749@gmail.com</t>
  </si>
  <si>
    <t>carlosarturo_04@hotmail.com</t>
  </si>
  <si>
    <t>albertrodri644@gmail.com</t>
  </si>
  <si>
    <t>jose-de-jesus01@hotmail.com</t>
  </si>
  <si>
    <t>betocsb@hotmail.com</t>
  </si>
  <si>
    <t>humanidadnueva@gmail.com</t>
  </si>
  <si>
    <t>trosica@basilian.org</t>
  </si>
  <si>
    <t>josephjre@aol.com</t>
  </si>
  <si>
    <t>djy4321@gmail.com</t>
  </si>
  <si>
    <t>schmidt@basilian.org</t>
  </si>
  <si>
    <t>rschwenzer@basilian.org</t>
  </si>
  <si>
    <t>tmscsb@gmail.com</t>
  </si>
  <si>
    <t>padredavidsharp@gmail.com</t>
  </si>
  <si>
    <t>ocram_sierra19@hotmail.com</t>
  </si>
  <si>
    <t>gsmith@basilian.org</t>
  </si>
  <si>
    <t>allan.smith@utoronto.ca</t>
  </si>
  <si>
    <t>jim.stenberg@gmail.com</t>
  </si>
  <si>
    <t>kstorey@basilian.org</t>
  </si>
  <si>
    <t>german_dario_suarez@hotmail.es</t>
  </si>
  <si>
    <t>ntanck@basilian.org</t>
  </si>
  <si>
    <t>jmtcsb1960@gmail.com</t>
  </si>
  <si>
    <t>andersonusuga3@gmail.com</t>
  </si>
  <si>
    <t>angel_viga@ciencias.unam.mx</t>
  </si>
  <si>
    <t>rawahlcsb@yahoo.com</t>
  </si>
  <si>
    <t>leowalsh@basilian.org</t>
  </si>
  <si>
    <t>pfw@basilian.org</t>
  </si>
  <si>
    <t>werbylo@basilian.org</t>
  </si>
  <si>
    <t>pepetono18im@hotmail.com</t>
  </si>
  <si>
    <t>Email</t>
  </si>
  <si>
    <t>Full</t>
  </si>
  <si>
    <t>fabienitondo47@gmail.com</t>
  </si>
  <si>
    <t>cardenasciroalfonso4@gmail.com</t>
  </si>
  <si>
    <t>mikeabuentello@gmail.com</t>
  </si>
  <si>
    <t>Juárez</t>
  </si>
  <si>
    <t>José Alberto</t>
  </si>
  <si>
    <t>Ibáñez</t>
  </si>
  <si>
    <t>Bolaños Cerón</t>
  </si>
  <si>
    <t>Emerson</t>
  </si>
  <si>
    <t xml:space="preserve">emersonbolanos42@gmail.com </t>
  </si>
  <si>
    <t>Castro Mora</t>
  </si>
  <si>
    <t>Yamid Leonardo</t>
  </si>
  <si>
    <t xml:space="preserve">castroyamid0113@gmail.com  </t>
  </si>
  <si>
    <t>Deacon</t>
  </si>
  <si>
    <t>Active</t>
  </si>
  <si>
    <t>Left</t>
  </si>
  <si>
    <t>Ordained</t>
  </si>
  <si>
    <t>House</t>
  </si>
  <si>
    <t>Silverado Hermann Park Memory Care</t>
  </si>
  <si>
    <t xml:space="preserve">Presentation Manor </t>
  </si>
  <si>
    <t xml:space="preserve">Keon House </t>
  </si>
  <si>
    <t xml:space="preserve">Dillon House </t>
  </si>
  <si>
    <t>St. Anne Parish</t>
  </si>
  <si>
    <t xml:space="preserve">Independent </t>
  </si>
  <si>
    <t>Taxes</t>
  </si>
  <si>
    <t xml:space="preserve">Medical Insurance </t>
  </si>
  <si>
    <t>Amica at Windsor</t>
  </si>
  <si>
    <t>College Saint-Basile</t>
  </si>
  <si>
    <t xml:space="preserve">St. Dominic Village </t>
  </si>
  <si>
    <t>Parroquia San Basilio</t>
  </si>
  <si>
    <t>Sisters of Saint Joseph</t>
  </si>
  <si>
    <t>Casa De Residencia Basiliana</t>
  </si>
  <si>
    <t>Casa San Felipe</t>
  </si>
  <si>
    <t>Diocese of London</t>
  </si>
  <si>
    <t>University of St. Michael’s College</t>
  </si>
  <si>
    <t>Basilian Fathers of Novi</t>
  </si>
  <si>
    <t>Parroquia de San Lorenzo</t>
  </si>
  <si>
    <t>Frassati House</t>
  </si>
  <si>
    <t xml:space="preserve">Curial Community </t>
  </si>
  <si>
    <t xml:space="preserve">Heritage House </t>
  </si>
  <si>
    <t>Parroquia De San Lorenzo</t>
  </si>
  <si>
    <t>Escolasticado Basiliano</t>
  </si>
  <si>
    <t>Blessed Sacrament Church</t>
  </si>
  <si>
    <t>St. Joseph Mission Center</t>
  </si>
  <si>
    <t>University of St. Michael's College</t>
  </si>
  <si>
    <t>Basilian Fathers of SMCS</t>
  </si>
  <si>
    <t>St. Alphonsus - St. Clare</t>
  </si>
  <si>
    <t xml:space="preserve">Amica Riverside </t>
  </si>
  <si>
    <t>Parroquia Nuestra Señora De Egipto</t>
  </si>
  <si>
    <t>EHPAD Saint Joseph a Varagnes</t>
  </si>
  <si>
    <t xml:space="preserve">Our Lady of the Assumption Parish </t>
  </si>
  <si>
    <t>Casa Annonay</t>
  </si>
  <si>
    <t>St. Alphonsus – St. Clare</t>
  </si>
  <si>
    <t xml:space="preserve">360 Davenport Road </t>
  </si>
  <si>
    <t xml:space="preserve">Curial Office </t>
  </si>
  <si>
    <t xml:space="preserve">Christian Brothers - Medicare </t>
  </si>
  <si>
    <t xml:space="preserve">Blue Cross /Delta dental </t>
  </si>
  <si>
    <t>ElderOne program-Medicare A&amp;B</t>
  </si>
  <si>
    <t>Catholic Central</t>
  </si>
  <si>
    <t>Christian Brothers</t>
  </si>
  <si>
    <t>STHS</t>
  </si>
  <si>
    <t xml:space="preserve">Federal Employees Health Benefits </t>
  </si>
  <si>
    <t>Blue Cross</t>
  </si>
  <si>
    <t>Diocese of Las Cruces</t>
  </si>
  <si>
    <t>St. John Fisher</t>
  </si>
  <si>
    <t>CRASI</t>
  </si>
  <si>
    <t>FICA</t>
  </si>
  <si>
    <t>Yes</t>
  </si>
  <si>
    <t>yes</t>
  </si>
  <si>
    <t>Houma</t>
  </si>
  <si>
    <t>Houma Insurance</t>
  </si>
  <si>
    <t>Martínez López</t>
  </si>
  <si>
    <t>José Juan</t>
  </si>
  <si>
    <t>Téllez Hernández</t>
  </si>
  <si>
    <t>José Yonni</t>
  </si>
  <si>
    <t>Villa de Jesús</t>
  </si>
  <si>
    <t>Novice</t>
  </si>
  <si>
    <t>Median Age</t>
  </si>
  <si>
    <t>Independetnt</t>
  </si>
  <si>
    <t>*</t>
  </si>
  <si>
    <t>Independent</t>
  </si>
  <si>
    <t>diego23.marlopez@gmail.com</t>
  </si>
  <si>
    <t>juanseeth@gmail.com</t>
  </si>
  <si>
    <t>villadejesusj@gmail.com</t>
  </si>
  <si>
    <t>Mannara</t>
  </si>
  <si>
    <t>Kevin Mannara</t>
  </si>
  <si>
    <t>kmannara@gmail.com</t>
  </si>
  <si>
    <t>Assumption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</si>
</sst>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1009]mmmm\ d\,\ yyyy;@"/>
    <numFmt numFmtId="166" formatCode="[$-F800]dddd\,\ mmmm\ dd\,\ yyyy"/>
  </numFmts>
  <fonts count="16" x14ac:knownFonts="1">
    <font>
      <sz val="11"/>
      <color theme="1"/>
      <name val="Calibri"/>
      <family val="2"/>
      <scheme val="minor"/>
    </font>
    <font>
      <sz val="10"/>
      <color theme="1"/>
      <name val="Calibri"/>
      <family val="2"/>
      <scheme val="minor"/>
    </font>
    <font>
      <sz val="9"/>
      <color rgb="FF000000"/>
      <name val="Calibri"/>
      <family val="2"/>
      <scheme val="minor"/>
    </font>
    <font>
      <b/>
      <sz val="9"/>
      <color rgb="FF000000"/>
      <name val="Calibri"/>
      <family val="2"/>
      <scheme val="minor"/>
    </font>
    <font>
      <sz val="9"/>
      <color theme="1"/>
      <name val="Calibri"/>
      <family val="2"/>
      <scheme val="minor"/>
    </font>
    <font>
      <sz val="8"/>
      <color indexed="81"/>
      <name val="Tahoma"/>
      <family val="2"/>
    </font>
    <font>
      <b/>
      <sz val="8"/>
      <color indexed="81"/>
      <name val="Tahoma"/>
      <family val="2"/>
    </font>
    <font>
      <sz val="10"/>
      <color rgb="FF232629"/>
      <name val="Consolas"/>
      <family val="3"/>
    </font>
    <font>
      <sz val="11"/>
      <color theme="1"/>
      <name val="Calibri"/>
      <family val="2"/>
      <scheme val="minor"/>
    </font>
    <font>
      <b/>
      <sz val="11"/>
      <color theme="1"/>
      <name val="Calibri"/>
      <family val="2"/>
      <scheme val="minor"/>
    </font>
    <font>
      <u/>
      <sz val="11"/>
      <color theme="10"/>
      <name val="Calibri"/>
      <family val="2"/>
      <scheme val="minor"/>
    </font>
    <font>
      <sz val="9"/>
      <name val="Calibri"/>
      <family val="2"/>
      <scheme val="minor"/>
    </font>
    <font>
      <sz val="11"/>
      <name val="Calibri"/>
      <family val="2"/>
      <scheme val="minor"/>
    </font>
    <font>
      <b/>
      <sz val="11"/>
      <name val="Calibri"/>
      <family val="2"/>
      <scheme val="minor"/>
    </font>
    <font>
      <sz val="11"/>
      <color rgb="FFC00000"/>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8" fillId="0" borderId="0" applyFont="0" applyFill="0" applyBorder="0" applyAlignment="0" applyProtection="0"/>
    <xf numFmtId="0" fontId="10" fillId="0" borderId="0" applyNumberFormat="0" applyFill="0" applyBorder="0" applyAlignment="0" applyProtection="0"/>
  </cellStyleXfs>
  <cellXfs count="39">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4" fillId="0" borderId="0" xfId="0" applyFont="1"/>
    <xf numFmtId="164" fontId="0" fillId="0" borderId="0" xfId="0" applyNumberFormat="1"/>
    <xf numFmtId="49" fontId="3" fillId="0" borderId="0" xfId="0" applyNumberFormat="1" applyFont="1" applyAlignment="1">
      <alignment vertical="center"/>
    </xf>
    <xf numFmtId="14" fontId="0" fillId="0" borderId="0" xfId="0" applyNumberFormat="1"/>
    <xf numFmtId="2" fontId="2" fillId="0" borderId="0" xfId="0" applyNumberFormat="1" applyFont="1" applyAlignment="1">
      <alignment vertical="center"/>
    </xf>
    <xf numFmtId="165" fontId="0" fillId="0" borderId="0" xfId="0" applyNumberFormat="1"/>
    <xf numFmtId="165" fontId="2" fillId="0" borderId="0" xfId="0" applyNumberFormat="1" applyFont="1" applyAlignment="1">
      <alignment vertical="center"/>
    </xf>
    <xf numFmtId="165" fontId="3" fillId="0" borderId="0" xfId="0" applyNumberFormat="1" applyFont="1" applyAlignment="1">
      <alignment vertical="center"/>
    </xf>
    <xf numFmtId="165" fontId="4" fillId="0" borderId="0" xfId="0" applyNumberFormat="1" applyFont="1"/>
    <xf numFmtId="1" fontId="2" fillId="0" borderId="0" xfId="0" applyNumberFormat="1" applyFont="1" applyAlignment="1">
      <alignment vertical="center"/>
    </xf>
    <xf numFmtId="1" fontId="2" fillId="0" borderId="0" xfId="0" applyNumberFormat="1" applyFont="1" applyAlignment="1">
      <alignment horizontal="right" vertical="center"/>
    </xf>
    <xf numFmtId="0" fontId="7" fillId="0" borderId="0" xfId="0" applyFont="1"/>
    <xf numFmtId="9" fontId="0" fillId="0" borderId="0" xfId="1" applyFont="1"/>
    <xf numFmtId="9" fontId="0" fillId="0" borderId="0" xfId="0" applyNumberFormat="1"/>
    <xf numFmtId="0" fontId="9" fillId="0" borderId="0" xfId="0" applyFont="1"/>
    <xf numFmtId="1" fontId="4" fillId="0" borderId="0" xfId="0" applyNumberFormat="1" applyFont="1"/>
    <xf numFmtId="0" fontId="11" fillId="0" borderId="0" xfId="2" applyFont="1" applyAlignment="1">
      <alignment vertical="center"/>
    </xf>
    <xf numFmtId="166" fontId="4" fillId="0" borderId="0" xfId="0" applyNumberFormat="1" applyFont="1"/>
    <xf numFmtId="1" fontId="0" fillId="0" borderId="0" xfId="0" applyNumberFormat="1"/>
    <xf numFmtId="0" fontId="12" fillId="0" borderId="0" xfId="0" applyFont="1"/>
    <xf numFmtId="0" fontId="12" fillId="0" borderId="0" xfId="0" applyFont="1" applyAlignment="1">
      <alignment vertical="center"/>
    </xf>
    <xf numFmtId="0" fontId="13" fillId="0" borderId="0" xfId="0" applyFont="1"/>
    <xf numFmtId="165" fontId="13" fillId="0" borderId="0" xfId="0" applyNumberFormat="1" applyFont="1"/>
    <xf numFmtId="14" fontId="12" fillId="0" borderId="0" xfId="0" applyNumberFormat="1" applyFont="1"/>
    <xf numFmtId="2" fontId="12" fillId="0" borderId="0" xfId="0" applyNumberFormat="1" applyFont="1" applyAlignment="1">
      <alignment vertical="center"/>
    </xf>
    <xf numFmtId="2" fontId="12" fillId="0" borderId="0" xfId="0" applyNumberFormat="1" applyFont="1"/>
    <xf numFmtId="1" fontId="12" fillId="0" borderId="0" xfId="0" applyNumberFormat="1" applyFont="1"/>
    <xf numFmtId="164" fontId="12" fillId="0" borderId="0" xfId="0" applyNumberFormat="1" applyFont="1"/>
    <xf numFmtId="0" fontId="14" fillId="0" borderId="0" xfId="0" applyFont="1"/>
    <xf numFmtId="0" fontId="11" fillId="0" borderId="0" xfId="0" applyFont="1"/>
    <xf numFmtId="0" fontId="11" fillId="0" borderId="0" xfId="0" applyFont="1" applyAlignment="1">
      <alignment vertical="center"/>
    </xf>
    <xf numFmtId="1" fontId="12" fillId="0" borderId="0" xfId="0" applyNumberFormat="1" applyFont="1" applyAlignment="1">
      <alignment vertical="center"/>
    </xf>
    <xf numFmtId="0" fontId="15" fillId="0" borderId="0" xfId="0" applyFont="1"/>
    <xf numFmtId="15" fontId="4" fillId="0" borderId="0" xfId="0" applyNumberFormat="1" applyFont="1"/>
  </cellXfs>
  <cellStyles count="3">
    <cellStyle name="Hyperlink" xfId="2" builtinId="8"/>
    <cellStyle name="Normal" xfId="0" builtinId="0"/>
    <cellStyle name="Percent" xfId="1" builtinId="5"/>
  </cellStyles>
  <dxfs count="1">
    <dxf>
      <font>
        <color rgb="FFC00000"/>
      </font>
    </dxf>
  </dxfs>
  <tableStyles count="0" defaultTableStyle="TableStyleMedium2" defaultPivotStyle="PivotStyleLight16"/>
  <colors>
    <mruColors>
      <color rgb="FFFFFF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200"/>
              <a:t>Basilians</a:t>
            </a:r>
            <a:r>
              <a:rPr lang="en-CA" sz="1200" baseline="0"/>
              <a:t> by Age </a:t>
            </a:r>
            <a:endParaRPr lang="en-CA" sz="1400"/>
          </a:p>
        </c:rich>
      </c:tx>
      <c:layout>
        <c:manualLayout>
          <c:xMode val="edge"/>
          <c:yMode val="edge"/>
          <c:x val="0.11872082485852951"/>
          <c:y val="6.3624173293312755E-2"/>
        </c:manualLayout>
      </c:layout>
      <c:overlay val="0"/>
    </c:title>
    <c:autoTitleDeleted val="0"/>
    <c:plotArea>
      <c:layout>
        <c:manualLayout>
          <c:layoutTarget val="inner"/>
          <c:xMode val="edge"/>
          <c:yMode val="edge"/>
          <c:x val="4.4966778659803308E-2"/>
          <c:y val="0.48000468361335058"/>
          <c:w val="0.91006644268039338"/>
          <c:h val="0.39019394973438443"/>
        </c:manualLayout>
      </c:layout>
      <c:barChart>
        <c:barDir val="col"/>
        <c:grouping val="clustered"/>
        <c:varyColors val="0"/>
        <c:ser>
          <c:idx val="0"/>
          <c:order val="0"/>
          <c:invertIfNegative val="0"/>
          <c:dPt>
            <c:idx val="0"/>
            <c:invertIfNegative val="0"/>
            <c:bubble3D val="0"/>
            <c:spPr>
              <a:solidFill>
                <a:schemeClr val="accent2"/>
              </a:solidFill>
            </c:spPr>
            <c:extLst>
              <c:ext xmlns:c16="http://schemas.microsoft.com/office/drawing/2014/chart" uri="{C3380CC4-5D6E-409C-BE32-E72D297353CC}">
                <c16:uniqueId val="{00000001-1747-4B4B-8157-6CA55A73E7EC}"/>
              </c:ext>
            </c:extLst>
          </c:dPt>
          <c:dPt>
            <c:idx val="1"/>
            <c:invertIfNegative val="0"/>
            <c:bubble3D val="0"/>
            <c:spPr>
              <a:solidFill>
                <a:schemeClr val="tx2">
                  <a:lumMod val="40000"/>
                  <a:lumOff val="60000"/>
                </a:schemeClr>
              </a:solidFill>
            </c:spPr>
            <c:extLst>
              <c:ext xmlns:c16="http://schemas.microsoft.com/office/drawing/2014/chart" uri="{C3380CC4-5D6E-409C-BE32-E72D297353CC}">
                <c16:uniqueId val="{00000003-1747-4B4B-8157-6CA55A73E7EC}"/>
              </c:ext>
            </c:extLst>
          </c:dPt>
          <c:dPt>
            <c:idx val="2"/>
            <c:invertIfNegative val="0"/>
            <c:bubble3D val="0"/>
            <c:spPr>
              <a:solidFill>
                <a:srgbClr val="3333FF"/>
              </a:solidFill>
            </c:spPr>
            <c:extLst>
              <c:ext xmlns:c16="http://schemas.microsoft.com/office/drawing/2014/chart" uri="{C3380CC4-5D6E-409C-BE32-E72D297353CC}">
                <c16:uniqueId val="{00000005-1747-4B4B-8157-6CA55A73E7EC}"/>
              </c:ext>
            </c:extLst>
          </c:dPt>
          <c:dPt>
            <c:idx val="3"/>
            <c:invertIfNegative val="0"/>
            <c:bubble3D val="0"/>
            <c:spPr>
              <a:solidFill>
                <a:srgbClr val="00B0F0"/>
              </a:solidFill>
            </c:spPr>
            <c:extLst>
              <c:ext xmlns:c16="http://schemas.microsoft.com/office/drawing/2014/chart" uri="{C3380CC4-5D6E-409C-BE32-E72D297353CC}">
                <c16:uniqueId val="{00000007-1747-4B4B-8157-6CA55A73E7EC}"/>
              </c:ext>
            </c:extLst>
          </c:dPt>
          <c:dPt>
            <c:idx val="4"/>
            <c:invertIfNegative val="0"/>
            <c:bubble3D val="0"/>
            <c:spPr>
              <a:solidFill>
                <a:srgbClr val="7030A0"/>
              </a:solidFill>
            </c:spPr>
            <c:extLst>
              <c:ext xmlns:c16="http://schemas.microsoft.com/office/drawing/2014/chart" uri="{C3380CC4-5D6E-409C-BE32-E72D297353CC}">
                <c16:uniqueId val="{00000009-1747-4B4B-8157-6CA55A73E7EC}"/>
              </c:ext>
            </c:extLst>
          </c:dPt>
          <c:dPt>
            <c:idx val="5"/>
            <c:invertIfNegative val="0"/>
            <c:bubble3D val="0"/>
            <c:spPr>
              <a:solidFill>
                <a:srgbClr val="92D050"/>
              </a:solidFill>
            </c:spPr>
            <c:extLst>
              <c:ext xmlns:c16="http://schemas.microsoft.com/office/drawing/2014/chart" uri="{C3380CC4-5D6E-409C-BE32-E72D297353CC}">
                <c16:uniqueId val="{0000000B-1747-4B4B-8157-6CA55A73E7EC}"/>
              </c:ext>
            </c:extLst>
          </c:dPt>
          <c:dPt>
            <c:idx val="6"/>
            <c:invertIfNegative val="0"/>
            <c:bubble3D val="0"/>
            <c:spPr>
              <a:solidFill>
                <a:srgbClr val="FFC000"/>
              </a:solidFill>
            </c:spPr>
            <c:extLst>
              <c:ext xmlns:c16="http://schemas.microsoft.com/office/drawing/2014/chart" uri="{C3380CC4-5D6E-409C-BE32-E72D297353CC}">
                <c16:uniqueId val="{0000000D-1747-4B4B-8157-6CA55A73E7EC}"/>
              </c:ext>
            </c:extLst>
          </c:dPt>
          <c:dPt>
            <c:idx val="7"/>
            <c:invertIfNegative val="0"/>
            <c:bubble3D val="0"/>
            <c:spPr>
              <a:solidFill>
                <a:srgbClr val="FF0000"/>
              </a:solidFill>
            </c:spPr>
            <c:extLst>
              <c:ext xmlns:c16="http://schemas.microsoft.com/office/drawing/2014/chart" uri="{C3380CC4-5D6E-409C-BE32-E72D297353CC}">
                <c16:uniqueId val="{0000000F-1747-4B4B-8157-6CA55A73E7EC}"/>
              </c:ext>
            </c:extLst>
          </c:dPt>
          <c:dLbls>
            <c:spPr>
              <a:noFill/>
              <a:ln>
                <a:noFill/>
              </a:ln>
              <a:effectLst/>
            </c:spPr>
            <c:txPr>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Data!$O$3:$O$10</c:f>
              <c:strCache>
                <c:ptCount val="8"/>
                <c:pt idx="0">
                  <c:v>90-99</c:v>
                </c:pt>
                <c:pt idx="1">
                  <c:v>80-89</c:v>
                </c:pt>
                <c:pt idx="2">
                  <c:v>70-79</c:v>
                </c:pt>
                <c:pt idx="3">
                  <c:v>60-69</c:v>
                </c:pt>
                <c:pt idx="4">
                  <c:v>50-59</c:v>
                </c:pt>
                <c:pt idx="5">
                  <c:v>40-49</c:v>
                </c:pt>
                <c:pt idx="6">
                  <c:v>30-39</c:v>
                </c:pt>
                <c:pt idx="7">
                  <c:v>20-29</c:v>
                </c:pt>
              </c:strCache>
            </c:strRef>
          </c:cat>
          <c:val>
            <c:numRef>
              <c:f>Data!$P$3:$P$10</c:f>
              <c:numCache>
                <c:formatCode>0.0%</c:formatCode>
                <c:ptCount val="8"/>
                <c:pt idx="0">
                  <c:v>0.12149532710280374</c:v>
                </c:pt>
                <c:pt idx="1">
                  <c:v>0.26168224299065418</c:v>
                </c:pt>
                <c:pt idx="2">
                  <c:v>0.22429906542056074</c:v>
                </c:pt>
                <c:pt idx="3">
                  <c:v>0.14953271028037382</c:v>
                </c:pt>
                <c:pt idx="4">
                  <c:v>5.6074766355140186E-2</c:v>
                </c:pt>
                <c:pt idx="5">
                  <c:v>9.3457943925233641E-2</c:v>
                </c:pt>
                <c:pt idx="6">
                  <c:v>9.3457943925233641E-2</c:v>
                </c:pt>
                <c:pt idx="7">
                  <c:v>0</c:v>
                </c:pt>
              </c:numCache>
            </c:numRef>
          </c:val>
          <c:extLst>
            <c:ext xmlns:c16="http://schemas.microsoft.com/office/drawing/2014/chart" uri="{C3380CC4-5D6E-409C-BE32-E72D297353CC}">
              <c16:uniqueId val="{00000010-1747-4B4B-8157-6CA55A73E7EC}"/>
            </c:ext>
          </c:extLst>
        </c:ser>
        <c:dLbls>
          <c:showLegendKey val="0"/>
          <c:showVal val="1"/>
          <c:showCatName val="0"/>
          <c:showSerName val="0"/>
          <c:showPercent val="0"/>
          <c:showBubbleSize val="0"/>
        </c:dLbls>
        <c:gapWidth val="150"/>
        <c:overlap val="-25"/>
        <c:axId val="63702912"/>
        <c:axId val="63680512"/>
      </c:barChart>
      <c:valAx>
        <c:axId val="63680512"/>
        <c:scaling>
          <c:orientation val="minMax"/>
        </c:scaling>
        <c:delete val="1"/>
        <c:axPos val="l"/>
        <c:numFmt formatCode="0.0%" sourceLinked="1"/>
        <c:majorTickMark val="out"/>
        <c:minorTickMark val="none"/>
        <c:tickLblPos val="nextTo"/>
        <c:crossAx val="63702912"/>
        <c:crosses val="autoZero"/>
        <c:crossBetween val="between"/>
      </c:valAx>
      <c:catAx>
        <c:axId val="63702912"/>
        <c:scaling>
          <c:orientation val="minMax"/>
        </c:scaling>
        <c:delete val="0"/>
        <c:axPos val="b"/>
        <c:numFmt formatCode="General" sourceLinked="0"/>
        <c:majorTickMark val="none"/>
        <c:minorTickMark val="none"/>
        <c:tickLblPos val="nextTo"/>
        <c:txPr>
          <a:bodyPr/>
          <a:lstStyle/>
          <a:p>
            <a:pPr>
              <a:defRPr sz="800"/>
            </a:pPr>
            <a:endParaRPr lang="en-US"/>
          </a:p>
        </c:txPr>
        <c:crossAx val="63680512"/>
        <c:crosses val="autoZero"/>
        <c:auto val="1"/>
        <c:lblAlgn val="ctr"/>
        <c:lblOffset val="100"/>
        <c:noMultiLvlLbl val="0"/>
      </c:catAx>
      <c:spPr>
        <a:noFill/>
      </c:spPr>
    </c:plotArea>
    <c:plotVisOnly val="1"/>
    <c:dispBlanksAs val="gap"/>
    <c:showDLblsOverMax val="0"/>
  </c:chart>
  <c:spPr>
    <a:noFill/>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200"/>
              <a:t>Basilians</a:t>
            </a:r>
            <a:r>
              <a:rPr lang="en-CA" sz="1200" baseline="0"/>
              <a:t> by Age </a:t>
            </a:r>
            <a:endParaRPr lang="en-CA" sz="1400"/>
          </a:p>
        </c:rich>
      </c:tx>
      <c:layout>
        <c:manualLayout>
          <c:xMode val="edge"/>
          <c:yMode val="edge"/>
          <c:x val="0.34540120106763755"/>
          <c:y val="6.7100096246390781E-2"/>
        </c:manualLayout>
      </c:layout>
      <c:overlay val="0"/>
    </c:title>
    <c:autoTitleDeleted val="0"/>
    <c:plotArea>
      <c:layout>
        <c:manualLayout>
          <c:layoutTarget val="inner"/>
          <c:xMode val="edge"/>
          <c:yMode val="edge"/>
          <c:x val="4.4966778659803308E-2"/>
          <c:y val="0.2649510746640541"/>
          <c:w val="0.91006644268039338"/>
          <c:h val="0.60524789240054666"/>
        </c:manualLayout>
      </c:layout>
      <c:barChart>
        <c:barDir val="col"/>
        <c:grouping val="clustered"/>
        <c:varyColors val="0"/>
        <c:ser>
          <c:idx val="0"/>
          <c:order val="1"/>
          <c:invertIfNegative val="0"/>
          <c:dPt>
            <c:idx val="0"/>
            <c:invertIfNegative val="0"/>
            <c:bubble3D val="0"/>
            <c:spPr>
              <a:solidFill>
                <a:schemeClr val="tx2">
                  <a:lumMod val="40000"/>
                  <a:lumOff val="60000"/>
                </a:schemeClr>
              </a:solidFill>
            </c:spPr>
            <c:extLst xmlns:c15="http://schemas.microsoft.com/office/drawing/2012/chart">
              <c:ext xmlns:c16="http://schemas.microsoft.com/office/drawing/2014/chart" uri="{C3380CC4-5D6E-409C-BE32-E72D297353CC}">
                <c16:uniqueId val="{00000012-4E0D-4982-8902-6F68A16029BB}"/>
              </c:ext>
            </c:extLst>
          </c:dPt>
          <c:dPt>
            <c:idx val="1"/>
            <c:invertIfNegative val="0"/>
            <c:bubble3D val="0"/>
            <c:spPr>
              <a:solidFill>
                <a:srgbClr val="3333FF"/>
              </a:solidFill>
            </c:spPr>
            <c:extLst xmlns:c15="http://schemas.microsoft.com/office/drawing/2012/chart">
              <c:ext xmlns:c16="http://schemas.microsoft.com/office/drawing/2014/chart" uri="{C3380CC4-5D6E-409C-BE32-E72D297353CC}">
                <c16:uniqueId val="{00000014-4E0D-4982-8902-6F68A16029BB}"/>
              </c:ext>
            </c:extLst>
          </c:dPt>
          <c:dPt>
            <c:idx val="2"/>
            <c:invertIfNegative val="0"/>
            <c:bubble3D val="0"/>
            <c:spPr>
              <a:solidFill>
                <a:srgbClr val="00B0F0"/>
              </a:solidFill>
            </c:spPr>
            <c:extLst xmlns:c15="http://schemas.microsoft.com/office/drawing/2012/chart">
              <c:ext xmlns:c16="http://schemas.microsoft.com/office/drawing/2014/chart" uri="{C3380CC4-5D6E-409C-BE32-E72D297353CC}">
                <c16:uniqueId val="{00000016-4E0D-4982-8902-6F68A16029BB}"/>
              </c:ext>
            </c:extLst>
          </c:dPt>
          <c:dPt>
            <c:idx val="3"/>
            <c:invertIfNegative val="0"/>
            <c:bubble3D val="0"/>
            <c:spPr>
              <a:solidFill>
                <a:srgbClr val="7030A0"/>
              </a:solidFill>
            </c:spPr>
            <c:extLst xmlns:c15="http://schemas.microsoft.com/office/drawing/2012/chart">
              <c:ext xmlns:c16="http://schemas.microsoft.com/office/drawing/2014/chart" uri="{C3380CC4-5D6E-409C-BE32-E72D297353CC}">
                <c16:uniqueId val="{00000018-4E0D-4982-8902-6F68A16029BB}"/>
              </c:ext>
            </c:extLst>
          </c:dPt>
          <c:dPt>
            <c:idx val="4"/>
            <c:invertIfNegative val="0"/>
            <c:bubble3D val="0"/>
            <c:spPr>
              <a:solidFill>
                <a:srgbClr val="FFC000"/>
              </a:solidFill>
            </c:spPr>
            <c:extLst xmlns:c15="http://schemas.microsoft.com/office/drawing/2012/chart">
              <c:ext xmlns:c16="http://schemas.microsoft.com/office/drawing/2014/chart" uri="{C3380CC4-5D6E-409C-BE32-E72D297353CC}">
                <c16:uniqueId val="{0000001C-4E0D-4982-8902-6F68A16029BB}"/>
              </c:ext>
            </c:extLst>
          </c:dPt>
          <c:dPt>
            <c:idx val="5"/>
            <c:invertIfNegative val="0"/>
            <c:bubble3D val="0"/>
            <c:spPr>
              <a:solidFill>
                <a:srgbClr val="FF0000"/>
              </a:solidFill>
            </c:spPr>
            <c:extLst xmlns:c15="http://schemas.microsoft.com/office/drawing/2012/chart">
              <c:ext xmlns:c16="http://schemas.microsoft.com/office/drawing/2014/chart" uri="{C3380CC4-5D6E-409C-BE32-E72D297353CC}">
                <c16:uniqueId val="{0000001E-4E0D-4982-8902-6F68A16029BB}"/>
              </c:ext>
            </c:extLst>
          </c:dPt>
          <c:dLbls>
            <c:spPr>
              <a:noFill/>
              <a:ln>
                <a:noFill/>
              </a:ln>
              <a:effectLst/>
            </c:spPr>
            <c:txPr>
              <a:bodyPr/>
              <a:lstStyle/>
              <a:p>
                <a:pPr>
                  <a:defRPr sz="800"/>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0"/>
              </c:ext>
            </c:extLst>
          </c:dLbls>
          <c:cat>
            <c:strRef>
              <c:extLst>
                <c:ext xmlns:c15="http://schemas.microsoft.com/office/drawing/2012/chart" uri="{02D57815-91ED-43cb-92C2-25804820EDAC}">
                  <c15:fullRef>
                    <c15:sqref>Data!$O$3:$O$9</c15:sqref>
                  </c15:fullRef>
                </c:ext>
              </c:extLst>
              <c:f>Data!$O$3:$O$9</c:f>
              <c:strCache>
                <c:ptCount val="7"/>
                <c:pt idx="0">
                  <c:v>90-99</c:v>
                </c:pt>
                <c:pt idx="1">
                  <c:v>80-89</c:v>
                </c:pt>
                <c:pt idx="2">
                  <c:v>70-79</c:v>
                </c:pt>
                <c:pt idx="3">
                  <c:v>60-69</c:v>
                </c:pt>
                <c:pt idx="4">
                  <c:v>50-59</c:v>
                </c:pt>
                <c:pt idx="5">
                  <c:v>40-49</c:v>
                </c:pt>
                <c:pt idx="6">
                  <c:v>30-39</c:v>
                </c:pt>
              </c:strCache>
            </c:strRef>
          </c:cat>
          <c:val>
            <c:numRef>
              <c:extLst>
                <c:ext xmlns:c15="http://schemas.microsoft.com/office/drawing/2012/chart" uri="{02D57815-91ED-43cb-92C2-25804820EDAC}">
                  <c15:fullRef>
                    <c15:sqref>Data!$P$3:$P$9</c15:sqref>
                  </c15:fullRef>
                </c:ext>
              </c:extLst>
              <c:f>Data!$P$3:$P$9</c:f>
              <c:numCache>
                <c:formatCode>0.0%</c:formatCode>
                <c:ptCount val="7"/>
                <c:pt idx="0">
                  <c:v>0.12149532710280374</c:v>
                </c:pt>
                <c:pt idx="1">
                  <c:v>0.26168224299065418</c:v>
                </c:pt>
                <c:pt idx="2">
                  <c:v>0.22429906542056074</c:v>
                </c:pt>
                <c:pt idx="3">
                  <c:v>0.14953271028037382</c:v>
                </c:pt>
                <c:pt idx="4">
                  <c:v>5.6074766355140186E-2</c:v>
                </c:pt>
                <c:pt idx="5">
                  <c:v>9.3457943925233641E-2</c:v>
                </c:pt>
                <c:pt idx="6">
                  <c:v>9.3457943925233641E-2</c:v>
                </c:pt>
              </c:numCache>
            </c:numRef>
          </c:val>
          <c:extLst xmlns:c15="http://schemas.microsoft.com/office/drawing/2012/chart">
            <c:ext xmlns:c16="http://schemas.microsoft.com/office/drawing/2014/chart" uri="{C3380CC4-5D6E-409C-BE32-E72D297353CC}">
              <c16:uniqueId val="{0000001F-4E0D-4982-8902-6F68A16029BB}"/>
            </c:ext>
          </c:extLst>
        </c:ser>
        <c:dLbls>
          <c:showLegendKey val="0"/>
          <c:showVal val="1"/>
          <c:showCatName val="0"/>
          <c:showSerName val="0"/>
          <c:showPercent val="0"/>
          <c:showBubbleSize val="0"/>
        </c:dLbls>
        <c:gapWidth val="150"/>
        <c:overlap val="-25"/>
        <c:axId val="66145280"/>
        <c:axId val="66135168"/>
        <c:extLst>
          <c:ext xmlns:c15="http://schemas.microsoft.com/office/drawing/2012/chart" uri="{02D57815-91ED-43cb-92C2-25804820EDAC}">
            <c15:filteredBarSeries>
              <c15:ser>
                <c:idx val="1"/>
                <c:order val="0"/>
                <c:invertIfNegative val="0"/>
                <c:dPt>
                  <c:idx val="0"/>
                  <c:invertIfNegative val="0"/>
                  <c:bubble3D val="0"/>
                  <c:spPr>
                    <a:solidFill>
                      <a:schemeClr val="tx2">
                        <a:lumMod val="40000"/>
                        <a:lumOff val="60000"/>
                      </a:schemeClr>
                    </a:solidFill>
                  </c:spPr>
                  <c:extLst>
                    <c:ext xmlns:c16="http://schemas.microsoft.com/office/drawing/2014/chart" uri="{C3380CC4-5D6E-409C-BE32-E72D297353CC}">
                      <c16:uniqueId val="{00000021-4E0D-4982-8902-6F68A16029BB}"/>
                    </c:ext>
                  </c:extLst>
                </c:dPt>
                <c:dPt>
                  <c:idx val="1"/>
                  <c:invertIfNegative val="0"/>
                  <c:bubble3D val="0"/>
                  <c:spPr>
                    <a:solidFill>
                      <a:srgbClr val="3333FF"/>
                    </a:solidFill>
                  </c:spPr>
                  <c:extLst>
                    <c:ext xmlns:c16="http://schemas.microsoft.com/office/drawing/2014/chart" uri="{C3380CC4-5D6E-409C-BE32-E72D297353CC}">
                      <c16:uniqueId val="{00000022-4E0D-4982-8902-6F68A16029BB}"/>
                    </c:ext>
                  </c:extLst>
                </c:dPt>
                <c:dPt>
                  <c:idx val="2"/>
                  <c:invertIfNegative val="0"/>
                  <c:bubble3D val="0"/>
                  <c:spPr>
                    <a:solidFill>
                      <a:srgbClr val="00B0F0"/>
                    </a:solidFill>
                  </c:spPr>
                  <c:extLst>
                    <c:ext xmlns:c16="http://schemas.microsoft.com/office/drawing/2014/chart" uri="{C3380CC4-5D6E-409C-BE32-E72D297353CC}">
                      <c16:uniqueId val="{00000023-4E0D-4982-8902-6F68A16029BB}"/>
                    </c:ext>
                  </c:extLst>
                </c:dPt>
                <c:dPt>
                  <c:idx val="3"/>
                  <c:invertIfNegative val="0"/>
                  <c:bubble3D val="0"/>
                  <c:spPr>
                    <a:solidFill>
                      <a:srgbClr val="7030A0"/>
                    </a:solidFill>
                  </c:spPr>
                  <c:extLst>
                    <c:ext xmlns:c16="http://schemas.microsoft.com/office/drawing/2014/chart" uri="{C3380CC4-5D6E-409C-BE32-E72D297353CC}">
                      <c16:uniqueId val="{00000024-4E0D-4982-8902-6F68A16029BB}"/>
                    </c:ext>
                  </c:extLst>
                </c:dPt>
                <c:dPt>
                  <c:idx val="4"/>
                  <c:invertIfNegative val="0"/>
                  <c:bubble3D val="0"/>
                  <c:spPr>
                    <a:solidFill>
                      <a:srgbClr val="FFC000"/>
                    </a:solidFill>
                  </c:spPr>
                  <c:extLst>
                    <c:ext xmlns:c16="http://schemas.microsoft.com/office/drawing/2014/chart" uri="{C3380CC4-5D6E-409C-BE32-E72D297353CC}">
                      <c16:uniqueId val="{00000026-4E0D-4982-8902-6F68A16029BB}"/>
                    </c:ext>
                  </c:extLst>
                </c:dPt>
                <c:dPt>
                  <c:idx val="5"/>
                  <c:invertIfNegative val="0"/>
                  <c:bubble3D val="0"/>
                  <c:spPr>
                    <a:solidFill>
                      <a:srgbClr val="FF0000"/>
                    </a:solidFill>
                  </c:spPr>
                  <c:extLst>
                    <c:ext xmlns:c16="http://schemas.microsoft.com/office/drawing/2014/chart" uri="{C3380CC4-5D6E-409C-BE32-E72D297353CC}">
                      <c16:uniqueId val="{00000027-4E0D-4982-8902-6F68A16029BB}"/>
                    </c:ext>
                  </c:extLst>
                </c:dPt>
                <c:dLbls>
                  <c:spPr>
                    <a:noFill/>
                    <a:ln>
                      <a:noFill/>
                    </a:ln>
                    <a:effectLst/>
                  </c:spPr>
                  <c:showLegendKey val="0"/>
                  <c:showVal val="1"/>
                  <c:showCatName val="0"/>
                  <c:showSerName val="0"/>
                  <c:showPercent val="0"/>
                  <c:showBubbleSize val="0"/>
                  <c:showLeaderLines val="0"/>
                  <c:extLst>
                    <c:ext uri="{CE6537A1-D6FC-4f65-9D91-7224C49458BB}">
                      <c15:showLeaderLines val="1"/>
                    </c:ext>
                  </c:extLst>
                </c:dLbls>
                <c:cat>
                  <c:strRef>
                    <c:extLst>
                      <c:ext uri="{02D57815-91ED-43cb-92C2-25804820EDAC}">
                        <c15:fullRef>
                          <c15:sqref>Data!$O$3:$O$10</c15:sqref>
                        </c15:fullRef>
                        <c15:formulaRef>
                          <c15:sqref>Data!$O$3:$O$9</c15:sqref>
                        </c15:formulaRef>
                      </c:ext>
                    </c:extLst>
                    <c:strCache>
                      <c:ptCount val="7"/>
                      <c:pt idx="0">
                        <c:v>90-99</c:v>
                      </c:pt>
                      <c:pt idx="1">
                        <c:v>80-89</c:v>
                      </c:pt>
                      <c:pt idx="2">
                        <c:v>70-79</c:v>
                      </c:pt>
                      <c:pt idx="3">
                        <c:v>60-69</c:v>
                      </c:pt>
                      <c:pt idx="4">
                        <c:v>50-59</c:v>
                      </c:pt>
                      <c:pt idx="5">
                        <c:v>40-49</c:v>
                      </c:pt>
                      <c:pt idx="6">
                        <c:v>30-39</c:v>
                      </c:pt>
                    </c:strCache>
                  </c:strRef>
                </c:cat>
                <c:val>
                  <c:numRef>
                    <c:extLst>
                      <c:ext uri="{02D57815-91ED-43cb-92C2-25804820EDAC}">
                        <c15:fullRef>
                          <c15:sqref>Data!$P$3:$P$10</c15:sqref>
                        </c15:fullRef>
                        <c15:formulaRef>
                          <c15:sqref>Data!$P$3:$P$9</c15:sqref>
                        </c15:formulaRef>
                      </c:ext>
                    </c:extLst>
                    <c:numCache>
                      <c:formatCode>0.0%</c:formatCode>
                      <c:ptCount val="7"/>
                      <c:pt idx="0">
                        <c:v>0.12149532710280374</c:v>
                      </c:pt>
                      <c:pt idx="1">
                        <c:v>0.26168224299065418</c:v>
                      </c:pt>
                      <c:pt idx="2">
                        <c:v>0.22429906542056074</c:v>
                      </c:pt>
                      <c:pt idx="3">
                        <c:v>0.14953271028037382</c:v>
                      </c:pt>
                      <c:pt idx="4">
                        <c:v>5.6074766355140186E-2</c:v>
                      </c:pt>
                      <c:pt idx="5">
                        <c:v>9.3457943925233641E-2</c:v>
                      </c:pt>
                      <c:pt idx="6">
                        <c:v>9.3457943925233641E-2</c:v>
                      </c:pt>
                    </c:numCache>
                  </c:numRef>
                </c:val>
                <c:extLst>
                  <c:ext xmlns:c16="http://schemas.microsoft.com/office/drawing/2014/chart" uri="{C3380CC4-5D6E-409C-BE32-E72D297353CC}">
                    <c16:uniqueId val="{00000020-4E0D-4982-8902-6F68A16029BB}"/>
                  </c:ext>
                </c:extLst>
              </c15:ser>
            </c15:filteredBarSeries>
          </c:ext>
        </c:extLst>
      </c:barChart>
      <c:valAx>
        <c:axId val="66135168"/>
        <c:scaling>
          <c:orientation val="minMax"/>
        </c:scaling>
        <c:delete val="1"/>
        <c:axPos val="l"/>
        <c:numFmt formatCode="0.0%" sourceLinked="1"/>
        <c:majorTickMark val="out"/>
        <c:minorTickMark val="none"/>
        <c:tickLblPos val="nextTo"/>
        <c:crossAx val="66145280"/>
        <c:crosses val="autoZero"/>
        <c:crossBetween val="between"/>
      </c:valAx>
      <c:catAx>
        <c:axId val="66145280"/>
        <c:scaling>
          <c:orientation val="minMax"/>
        </c:scaling>
        <c:delete val="0"/>
        <c:axPos val="b"/>
        <c:numFmt formatCode="General" sourceLinked="0"/>
        <c:majorTickMark val="none"/>
        <c:minorTickMark val="none"/>
        <c:tickLblPos val="nextTo"/>
        <c:txPr>
          <a:bodyPr/>
          <a:lstStyle/>
          <a:p>
            <a:pPr>
              <a:defRPr sz="800"/>
            </a:pPr>
            <a:endParaRPr lang="en-US"/>
          </a:p>
        </c:txPr>
        <c:crossAx val="66135168"/>
        <c:crosses val="autoZero"/>
        <c:auto val="1"/>
        <c:lblAlgn val="ctr"/>
        <c:lblOffset val="100"/>
        <c:noMultiLvlLbl val="0"/>
      </c:catAx>
      <c:spPr>
        <a:noFill/>
      </c:spPr>
    </c:plotArea>
    <c:plotVisOnly val="1"/>
    <c:dispBlanksAs val="gap"/>
    <c:showDLblsOverMax val="0"/>
  </c:chart>
  <c:spPr>
    <a:noFill/>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14</xdr:col>
      <xdr:colOff>43544</xdr:colOff>
      <xdr:row>16</xdr:row>
      <xdr:rowOff>81643</xdr:rowOff>
    </xdr:from>
    <xdr:to>
      <xdr:col>19</xdr:col>
      <xdr:colOff>68037</xdr:colOff>
      <xdr:row>26</xdr:row>
      <xdr:rowOff>87992</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79301</xdr:colOff>
      <xdr:row>17</xdr:row>
      <xdr:rowOff>132908</xdr:rowOff>
    </xdr:from>
    <xdr:to>
      <xdr:col>11</xdr:col>
      <xdr:colOff>99680</xdr:colOff>
      <xdr:row>28</xdr:row>
      <xdr:rowOff>139774</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244692</xdr:colOff>
      <xdr:row>15</xdr:row>
      <xdr:rowOff>153276</xdr:rowOff>
    </xdr:from>
    <xdr:to>
      <xdr:col>20</xdr:col>
      <xdr:colOff>645947</xdr:colOff>
      <xdr:row>37</xdr:row>
      <xdr:rowOff>43793</xdr:rowOff>
    </xdr:to>
    <xdr:sp macro="" textlink="">
      <xdr:nvSpPr>
        <xdr:cNvPr id="3" name="TextBox 2">
          <a:extLst>
            <a:ext uri="{FF2B5EF4-FFF2-40B4-BE49-F238E27FC236}">
              <a16:creationId xmlns:a16="http://schemas.microsoft.com/office/drawing/2014/main" id="{944F564A-96DA-4C08-B3C7-992C574B6EC0}"/>
            </a:ext>
          </a:extLst>
        </xdr:cNvPr>
        <xdr:cNvSpPr txBox="1"/>
      </xdr:nvSpPr>
      <xdr:spPr>
        <a:xfrm>
          <a:off x="14477451" y="2945086"/>
          <a:ext cx="3839013" cy="3985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baseline="0"/>
            <a:t>Associate: </a:t>
          </a:r>
          <a:r>
            <a:rPr lang="en-CA"/>
            <a:t>Before he enters the Novitiate, a candidate should, through a period of association, a sort of postulancy, come to know something of Basilian life, and we should come to know him. Many candidates will already know some Basilians and be acquainted with at least some areas of our apostolate. The associate program is intended to deepen this knowledge and acquaintance, and to strengthen a candidate's resolution to join us in our life and work. Application to become an associate may be made toward the end of high school or at any later time. </a:t>
          </a:r>
        </a:p>
        <a:p>
          <a:endParaRPr lang="en-CA" baseline="0"/>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Novice:</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The novitiate year is the formal initiation into religious life. It involves a mature decision on the part of the candidate to direct his life in a definite way. 12</a:t>
          </a:r>
          <a:r>
            <a:rPr lang="en-CA" sz="1100" baseline="0">
              <a:solidFill>
                <a:schemeClr val="dk1"/>
              </a:solidFill>
              <a:effectLst/>
              <a:latin typeface="+mn-lt"/>
              <a:ea typeface="+mn-ea"/>
              <a:cs typeface="+mn-cs"/>
            </a:rPr>
            <a:t> months up to 2 years. </a:t>
          </a:r>
          <a:endParaRPr lang="en-CA" baseline="0"/>
        </a:p>
        <a:p>
          <a:endParaRPr lang="en-CA" sz="1100" baseline="0"/>
        </a:p>
        <a:p>
          <a:r>
            <a:rPr lang="en-CA"/>
            <a:t>Scholastic:</a:t>
          </a:r>
          <a:r>
            <a:rPr lang="en-CA" baseline="0"/>
            <a:t> </a:t>
          </a:r>
          <a:r>
            <a:rPr lang="en-CA"/>
            <a:t>A scholastic is a nonordained member under vows preparing for the life of a Basilian priest. His preparation should include experience in all the elements of Basilian life and is intended to supply the member with resources for the life and work of a Basilian priest, for spiritual growth and fidelity to the Gospel, as well as methods of study and learning that will allow his education to continue throughout his Basilian life. 3 years up to</a:t>
          </a:r>
          <a:r>
            <a:rPr lang="en-CA" baseline="0"/>
            <a:t> 9 years. </a:t>
          </a:r>
          <a:endParaRPr lang="en-CA"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30"/>
  <sheetViews>
    <sheetView zoomScale="70" zoomScaleNormal="70" workbookViewId="0">
      <pane xSplit="1" ySplit="1" topLeftCell="B2" activePane="bottomRight" state="frozen"/>
      <selection pane="topRight" activeCell="B1" sqref="B1"/>
      <selection pane="bottomLeft" activeCell="A2" sqref="A2"/>
      <selection pane="bottomRight" activeCell="M14" sqref="M14"/>
    </sheetView>
  </sheetViews>
  <sheetFormatPr defaultRowHeight="15" x14ac:dyDescent="0.25"/>
  <cols>
    <col min="2" max="3" width="19.28515625" customWidth="1"/>
    <col min="4" max="4" width="28.140625" bestFit="1" customWidth="1"/>
    <col min="5" max="5" width="30.7109375" bestFit="1" customWidth="1"/>
    <col min="6" max="6" width="29" customWidth="1"/>
    <col min="7" max="9" width="27.5703125" customWidth="1"/>
    <col min="10" max="10" width="19.28515625" customWidth="1"/>
    <col min="11" max="11" width="21.85546875" style="10" bestFit="1" customWidth="1"/>
    <col min="12" max="12" width="8.7109375" customWidth="1"/>
    <col min="13" max="13" width="12" customWidth="1"/>
    <col min="14" max="14" width="19.28515625" customWidth="1"/>
    <col min="15" max="15" width="13.42578125" customWidth="1"/>
    <col min="16" max="16" width="12.5703125" customWidth="1"/>
  </cols>
  <sheetData>
    <row r="1" spans="1:25" x14ac:dyDescent="0.25">
      <c r="A1" s="5"/>
      <c r="B1" s="5" t="s">
        <v>165</v>
      </c>
      <c r="C1" s="5" t="s">
        <v>173</v>
      </c>
      <c r="D1" s="5" t="s">
        <v>371</v>
      </c>
      <c r="E1" s="5" t="s">
        <v>370</v>
      </c>
      <c r="F1" s="5" t="s">
        <v>388</v>
      </c>
      <c r="G1" s="5" t="s">
        <v>395</v>
      </c>
      <c r="H1" s="5" t="s">
        <v>396</v>
      </c>
      <c r="I1" s="5" t="s">
        <v>437</v>
      </c>
      <c r="J1" s="5" t="s">
        <v>177</v>
      </c>
      <c r="K1" s="13" t="s">
        <v>164</v>
      </c>
      <c r="L1" s="5" t="s">
        <v>162</v>
      </c>
      <c r="M1" s="5" t="s">
        <v>163</v>
      </c>
      <c r="N1" s="5" t="s">
        <v>166</v>
      </c>
    </row>
    <row r="2" spans="1:25" x14ac:dyDescent="0.25">
      <c r="A2" s="15">
        <v>1</v>
      </c>
      <c r="B2" s="3" t="s">
        <v>10</v>
      </c>
      <c r="C2" s="3" t="s">
        <v>11</v>
      </c>
      <c r="D2" s="3" t="str">
        <f t="shared" ref="D2:D33" si="0">CONCATENATE(B2," ",C2)</f>
        <v>Kevin Kirley</v>
      </c>
      <c r="E2" s="3" t="s">
        <v>309</v>
      </c>
      <c r="F2" s="3" t="s">
        <v>390</v>
      </c>
      <c r="G2" s="3" t="s">
        <v>425</v>
      </c>
      <c r="H2" s="3" t="s">
        <v>436</v>
      </c>
      <c r="I2" s="3"/>
      <c r="J2" s="5" t="s">
        <v>167</v>
      </c>
      <c r="K2" s="11">
        <v>9707</v>
      </c>
      <c r="L2" s="9">
        <f t="shared" ref="L2:L33" si="1">(YEAR($O$28)-YEAR(K2))*12+MONTH($O$28)-MONTH(K2)</f>
        <v>1197</v>
      </c>
      <c r="M2" s="9">
        <f t="shared" ref="M2:M33" si="2">L2/12</f>
        <v>99.75</v>
      </c>
      <c r="N2" s="20">
        <f t="shared" ref="N2:N33" si="3">ROUNDDOWN(M2,0)</f>
        <v>99</v>
      </c>
      <c r="O2" t="s">
        <v>7</v>
      </c>
      <c r="Y2" s="16" t="b">
        <f>IF(OR(LEFT(J2,1)=" ",RIGHT(J2,1)=" "),TRUE,FALSE)</f>
        <v>0</v>
      </c>
    </row>
    <row r="3" spans="1:25" x14ac:dyDescent="0.25">
      <c r="A3" s="15">
        <v>2</v>
      </c>
      <c r="B3" s="3" t="s">
        <v>9</v>
      </c>
      <c r="C3" s="3" t="s">
        <v>15</v>
      </c>
      <c r="D3" s="3" t="str">
        <f t="shared" si="0"/>
        <v>Thomas Dugan</v>
      </c>
      <c r="E3" s="3" t="s">
        <v>270</v>
      </c>
      <c r="F3" s="3" t="s">
        <v>401</v>
      </c>
      <c r="G3" s="3"/>
      <c r="H3" s="3" t="s">
        <v>428</v>
      </c>
      <c r="I3" s="3"/>
      <c r="J3" s="5" t="s">
        <v>168</v>
      </c>
      <c r="K3" s="11">
        <v>10770</v>
      </c>
      <c r="L3" s="9">
        <f t="shared" si="1"/>
        <v>1162</v>
      </c>
      <c r="M3" s="9">
        <f t="shared" si="2"/>
        <v>96.833333333333329</v>
      </c>
      <c r="N3" s="20">
        <f t="shared" si="3"/>
        <v>96</v>
      </c>
      <c r="O3" t="s">
        <v>0</v>
      </c>
      <c r="P3" s="6">
        <f>Q3/$Q$11</f>
        <v>0.12149532710280374</v>
      </c>
      <c r="Q3">
        <f>COUNTIFS($M2:$M110,"&gt;=90", $M2:$M110,"&lt;=99.99")</f>
        <v>13</v>
      </c>
      <c r="S3" t="s">
        <v>247</v>
      </c>
      <c r="T3">
        <f>COUNTIFS($M2:$M110,"&gt;=85", $M2:$M110,"&lt;=99.99")</f>
        <v>25</v>
      </c>
      <c r="Y3" s="16" t="b">
        <f t="shared" ref="Y3:Y66" si="4">IF(OR(LEFT(J3,1)=" ",RIGHT(J3,1)=" "),TRUE,FALSE)</f>
        <v>0</v>
      </c>
    </row>
    <row r="4" spans="1:25" x14ac:dyDescent="0.25">
      <c r="A4" s="15">
        <v>3</v>
      </c>
      <c r="B4" s="3" t="s">
        <v>17</v>
      </c>
      <c r="C4" s="3" t="s">
        <v>18</v>
      </c>
      <c r="D4" s="3" t="str">
        <f t="shared" si="0"/>
        <v>Wilfrid Janisse</v>
      </c>
      <c r="E4" s="3" t="s">
        <v>301</v>
      </c>
      <c r="F4" s="3" t="s">
        <v>390</v>
      </c>
      <c r="G4" s="3" t="s">
        <v>425</v>
      </c>
      <c r="H4" s="3" t="s">
        <v>436</v>
      </c>
      <c r="I4" s="3"/>
      <c r="J4" s="5" t="s">
        <v>167</v>
      </c>
      <c r="K4" s="11">
        <v>10951</v>
      </c>
      <c r="L4" s="9">
        <f t="shared" si="1"/>
        <v>1156</v>
      </c>
      <c r="M4" s="9">
        <f t="shared" si="2"/>
        <v>96.333333333333329</v>
      </c>
      <c r="N4" s="20">
        <f t="shared" si="3"/>
        <v>96</v>
      </c>
      <c r="O4" t="s">
        <v>1</v>
      </c>
      <c r="P4" s="6">
        <f t="shared" ref="P4:P9" si="5">Q4/$Q$11</f>
        <v>0.26168224299065418</v>
      </c>
      <c r="Q4">
        <f>COUNTIFS($M2:$M110,"&gt;=80", $M2:$M110,"&lt;=89.99")</f>
        <v>28</v>
      </c>
      <c r="S4" t="s">
        <v>248</v>
      </c>
      <c r="T4">
        <f>COUNTIFS($M2:$M110,"&gt;=75", $M2:$M110,"&lt;=84.99")</f>
        <v>27</v>
      </c>
      <c r="Y4" s="16" t="b">
        <f t="shared" si="4"/>
        <v>0</v>
      </c>
    </row>
    <row r="5" spans="1:25" x14ac:dyDescent="0.25">
      <c r="A5" s="15">
        <v>4</v>
      </c>
      <c r="B5" s="3" t="s">
        <v>21</v>
      </c>
      <c r="C5" s="3" t="s">
        <v>22</v>
      </c>
      <c r="D5" s="3" t="str">
        <f t="shared" si="0"/>
        <v>Brian Inglis</v>
      </c>
      <c r="E5" s="3" t="s">
        <v>300</v>
      </c>
      <c r="F5" s="3" t="s">
        <v>390</v>
      </c>
      <c r="G5" s="3" t="s">
        <v>425</v>
      </c>
      <c r="H5" s="3" t="s">
        <v>436</v>
      </c>
      <c r="I5" s="3"/>
      <c r="J5" s="5" t="s">
        <v>167</v>
      </c>
      <c r="K5" s="11">
        <v>11894</v>
      </c>
      <c r="L5" s="9">
        <f t="shared" si="1"/>
        <v>1125</v>
      </c>
      <c r="M5" s="9">
        <f t="shared" si="2"/>
        <v>93.75</v>
      </c>
      <c r="N5" s="20">
        <f t="shared" si="3"/>
        <v>93</v>
      </c>
      <c r="O5" t="s">
        <v>2</v>
      </c>
      <c r="P5" s="6">
        <f t="shared" si="5"/>
        <v>0.22429906542056074</v>
      </c>
      <c r="Q5">
        <f>COUNTIFS($M2:$M110,"&gt;=70", $M2:$M110,"&lt;=79.99")</f>
        <v>24</v>
      </c>
      <c r="S5" t="s">
        <v>249</v>
      </c>
      <c r="T5">
        <f>COUNTIFS($M2:$M110,"&gt;=65", $M2:$M110,"&lt;=74.99")</f>
        <v>23</v>
      </c>
      <c r="Y5" s="16" t="b">
        <f t="shared" si="4"/>
        <v>0</v>
      </c>
    </row>
    <row r="6" spans="1:25" x14ac:dyDescent="0.25">
      <c r="A6" s="15">
        <v>5</v>
      </c>
      <c r="B6" s="3" t="s">
        <v>20</v>
      </c>
      <c r="C6" s="3" t="s">
        <v>26</v>
      </c>
      <c r="D6" s="3" t="str">
        <f t="shared" si="0"/>
        <v>Joseph Moffatt</v>
      </c>
      <c r="E6" s="3" t="s">
        <v>322</v>
      </c>
      <c r="F6" s="3" t="s">
        <v>394</v>
      </c>
      <c r="G6" s="3"/>
      <c r="H6" s="3" t="s">
        <v>433</v>
      </c>
      <c r="I6" s="3"/>
      <c r="J6" s="5" t="s">
        <v>168</v>
      </c>
      <c r="K6" s="11">
        <v>12090</v>
      </c>
      <c r="L6" s="9">
        <f t="shared" si="1"/>
        <v>1118</v>
      </c>
      <c r="M6" s="9">
        <f t="shared" si="2"/>
        <v>93.166666666666671</v>
      </c>
      <c r="N6" s="20">
        <f t="shared" si="3"/>
        <v>93</v>
      </c>
      <c r="O6" t="s">
        <v>3</v>
      </c>
      <c r="P6" s="6">
        <f t="shared" si="5"/>
        <v>0.14953271028037382</v>
      </c>
      <c r="Q6">
        <f>COUNTIFS($M2:$M110,"&gt;=60", $M2:$M110,"&lt;=69.99")</f>
        <v>16</v>
      </c>
      <c r="S6" t="s">
        <v>250</v>
      </c>
      <c r="T6">
        <f>COUNTIFS($M2:$M110,"&gt;=55", $M2:$M110,"&lt;=64.99")</f>
        <v>8</v>
      </c>
      <c r="Y6" s="16" t="b">
        <f t="shared" si="4"/>
        <v>0</v>
      </c>
    </row>
    <row r="7" spans="1:25" x14ac:dyDescent="0.25">
      <c r="A7" s="15">
        <v>6</v>
      </c>
      <c r="B7" s="3" t="s">
        <v>172</v>
      </c>
      <c r="C7" s="3" t="s">
        <v>27</v>
      </c>
      <c r="D7" s="3" t="str">
        <f t="shared" si="0"/>
        <v>John  Gallagher</v>
      </c>
      <c r="E7" s="3" t="s">
        <v>280</v>
      </c>
      <c r="F7" s="3" t="s">
        <v>390</v>
      </c>
      <c r="G7" s="3"/>
      <c r="H7" s="3" t="s">
        <v>436</v>
      </c>
      <c r="I7" s="3"/>
      <c r="J7" s="5" t="s">
        <v>167</v>
      </c>
      <c r="K7" s="11">
        <v>12421</v>
      </c>
      <c r="L7" s="9">
        <f t="shared" si="1"/>
        <v>1107</v>
      </c>
      <c r="M7" s="9">
        <f t="shared" si="2"/>
        <v>92.25</v>
      </c>
      <c r="N7" s="20">
        <f t="shared" si="3"/>
        <v>92</v>
      </c>
      <c r="O7" t="s">
        <v>4</v>
      </c>
      <c r="P7" s="6">
        <f t="shared" si="5"/>
        <v>5.6074766355140186E-2</v>
      </c>
      <c r="Q7">
        <f>COUNTIFS($M2:$M110,"&gt;=50", $M2:$M110,"&lt;=59.99")</f>
        <v>6</v>
      </c>
      <c r="S7" t="s">
        <v>251</v>
      </c>
      <c r="T7">
        <f>COUNTIFS($M2:$M110,"&gt;=45", $M2:$M110,"&lt;=54.99")</f>
        <v>9</v>
      </c>
      <c r="Y7" s="16" t="b">
        <f t="shared" si="4"/>
        <v>0</v>
      </c>
    </row>
    <row r="8" spans="1:25" x14ac:dyDescent="0.25">
      <c r="A8" s="15">
        <v>7</v>
      </c>
      <c r="B8" s="3" t="s">
        <v>24</v>
      </c>
      <c r="C8" s="3" t="s">
        <v>25</v>
      </c>
      <c r="D8" s="3" t="str">
        <f t="shared" si="0"/>
        <v>Leo Burns</v>
      </c>
      <c r="E8" s="3"/>
      <c r="F8" s="3" t="s">
        <v>390</v>
      </c>
      <c r="G8" s="3" t="s">
        <v>425</v>
      </c>
      <c r="H8" s="3"/>
      <c r="I8" s="3"/>
      <c r="J8" s="5" t="s">
        <v>167</v>
      </c>
      <c r="K8" s="11">
        <v>12499</v>
      </c>
      <c r="L8" s="9">
        <f t="shared" si="1"/>
        <v>1105</v>
      </c>
      <c r="M8" s="9">
        <f t="shared" si="2"/>
        <v>92.083333333333329</v>
      </c>
      <c r="N8" s="20">
        <f t="shared" si="3"/>
        <v>92</v>
      </c>
      <c r="O8" t="s">
        <v>5</v>
      </c>
      <c r="P8" s="6">
        <f t="shared" si="5"/>
        <v>9.3457943925233641E-2</v>
      </c>
      <c r="Q8">
        <f>COUNTIFS($M2:$M110,"&gt;=40", $M2:$M110,"&lt;=49.99")</f>
        <v>10</v>
      </c>
      <c r="S8" t="s">
        <v>252</v>
      </c>
      <c r="T8">
        <f>COUNTIFS($M2:$M110,"&gt;=35", $M2:$M110,"&lt;=44.99")</f>
        <v>12</v>
      </c>
      <c r="Y8" s="16" t="b">
        <f t="shared" si="4"/>
        <v>0</v>
      </c>
    </row>
    <row r="9" spans="1:25" x14ac:dyDescent="0.25">
      <c r="A9" s="15">
        <v>8</v>
      </c>
      <c r="B9" s="3" t="s">
        <v>28</v>
      </c>
      <c r="C9" s="3" t="s">
        <v>29</v>
      </c>
      <c r="D9" s="3" t="str">
        <f t="shared" si="0"/>
        <v>Bernard Pinsonneault</v>
      </c>
      <c r="E9" s="3" t="s">
        <v>332</v>
      </c>
      <c r="F9" s="3" t="s">
        <v>394</v>
      </c>
      <c r="G9" s="3"/>
      <c r="H9" s="3" t="s">
        <v>436</v>
      </c>
      <c r="I9" s="3"/>
      <c r="J9" s="5" t="s">
        <v>167</v>
      </c>
      <c r="K9" s="11">
        <v>12726</v>
      </c>
      <c r="L9" s="9">
        <f t="shared" si="1"/>
        <v>1097</v>
      </c>
      <c r="M9" s="9">
        <f t="shared" si="2"/>
        <v>91.416666666666671</v>
      </c>
      <c r="N9" s="20">
        <f t="shared" si="3"/>
        <v>91</v>
      </c>
      <c r="O9" t="s">
        <v>6</v>
      </c>
      <c r="P9" s="6">
        <f t="shared" si="5"/>
        <v>9.3457943925233641E-2</v>
      </c>
      <c r="Q9">
        <f>COUNTIFS($M2:$M110,"&gt;=30", $M2:$M110,"&lt;=39.99")</f>
        <v>10</v>
      </c>
      <c r="S9" t="s">
        <v>253</v>
      </c>
      <c r="T9">
        <f>COUNTIFS($M2:$M110,"&gt;=0", $M2:$M110,"&lt;=34.99")</f>
        <v>3</v>
      </c>
      <c r="Y9" s="16" t="b">
        <f t="shared" si="4"/>
        <v>0</v>
      </c>
    </row>
    <row r="10" spans="1:25" x14ac:dyDescent="0.25">
      <c r="A10" s="15">
        <v>9</v>
      </c>
      <c r="B10" s="3" t="s">
        <v>174</v>
      </c>
      <c r="C10" s="3" t="s">
        <v>32</v>
      </c>
      <c r="D10" s="3" t="str">
        <f t="shared" si="0"/>
        <v>Alexander Leo Reilly</v>
      </c>
      <c r="E10" s="3" t="s">
        <v>337</v>
      </c>
      <c r="F10" s="3" t="s">
        <v>390</v>
      </c>
      <c r="G10" s="3" t="s">
        <v>425</v>
      </c>
      <c r="H10" s="3" t="s">
        <v>436</v>
      </c>
      <c r="I10" s="3"/>
      <c r="J10" s="5" t="s">
        <v>167</v>
      </c>
      <c r="K10" s="11">
        <v>12904</v>
      </c>
      <c r="L10" s="9">
        <f t="shared" si="1"/>
        <v>1092</v>
      </c>
      <c r="M10" s="9">
        <f t="shared" si="2"/>
        <v>91</v>
      </c>
      <c r="N10" s="20">
        <f t="shared" si="3"/>
        <v>91</v>
      </c>
      <c r="O10" t="s">
        <v>8</v>
      </c>
      <c r="P10" s="6">
        <f>Q10/$Q$11</f>
        <v>0</v>
      </c>
      <c r="Q10">
        <f>COUNTIFS($M2:$M110,"&gt;=20", $M2:$M110,"&lt;=29.99")</f>
        <v>0</v>
      </c>
      <c r="Y10" s="16" t="b">
        <f t="shared" si="4"/>
        <v>0</v>
      </c>
    </row>
    <row r="11" spans="1:25" x14ac:dyDescent="0.25">
      <c r="A11" s="15">
        <v>10</v>
      </c>
      <c r="B11" s="3" t="s">
        <v>30</v>
      </c>
      <c r="C11" s="3" t="s">
        <v>31</v>
      </c>
      <c r="D11" s="3" t="str">
        <f t="shared" si="0"/>
        <v>Daniel Callam</v>
      </c>
      <c r="E11" s="3" t="s">
        <v>265</v>
      </c>
      <c r="F11" s="3" t="s">
        <v>390</v>
      </c>
      <c r="G11" s="3"/>
      <c r="H11" s="3" t="s">
        <v>436</v>
      </c>
      <c r="I11" s="3"/>
      <c r="J11" s="5" t="s">
        <v>167</v>
      </c>
      <c r="K11" s="11">
        <v>12947</v>
      </c>
      <c r="L11" s="9">
        <f t="shared" si="1"/>
        <v>1090</v>
      </c>
      <c r="M11" s="9">
        <f t="shared" si="2"/>
        <v>90.833333333333329</v>
      </c>
      <c r="N11" s="20">
        <f t="shared" si="3"/>
        <v>90</v>
      </c>
      <c r="P11" s="6">
        <f>SUM(P3:P10)</f>
        <v>1</v>
      </c>
      <c r="Q11">
        <f>SUM(Q3:Q10)</f>
        <v>107</v>
      </c>
      <c r="T11">
        <f>SUM(T3:T10)</f>
        <v>107</v>
      </c>
      <c r="Y11" s="16" t="b">
        <f t="shared" si="4"/>
        <v>0</v>
      </c>
    </row>
    <row r="12" spans="1:25" x14ac:dyDescent="0.25">
      <c r="A12" s="15">
        <v>11</v>
      </c>
      <c r="B12" s="3" t="s">
        <v>35</v>
      </c>
      <c r="C12" s="3" t="s">
        <v>36</v>
      </c>
      <c r="D12" s="3" t="str">
        <f t="shared" si="0"/>
        <v>Quentin Johnson</v>
      </c>
      <c r="E12" s="3" t="s">
        <v>302</v>
      </c>
      <c r="F12" s="3" t="s">
        <v>397</v>
      </c>
      <c r="G12" s="3" t="s">
        <v>425</v>
      </c>
      <c r="H12" s="3"/>
      <c r="I12" s="3"/>
      <c r="J12" s="5" t="s">
        <v>167</v>
      </c>
      <c r="K12" s="11">
        <v>13000</v>
      </c>
      <c r="L12" s="9">
        <f t="shared" si="1"/>
        <v>1088</v>
      </c>
      <c r="M12" s="9">
        <f t="shared" si="2"/>
        <v>90.666666666666671</v>
      </c>
      <c r="N12" s="20">
        <f t="shared" si="3"/>
        <v>90</v>
      </c>
      <c r="Y12" s="16" t="b">
        <f t="shared" si="4"/>
        <v>0</v>
      </c>
    </row>
    <row r="13" spans="1:25" x14ac:dyDescent="0.25">
      <c r="A13" s="15">
        <v>12</v>
      </c>
      <c r="B13" s="3" t="s">
        <v>33</v>
      </c>
      <c r="C13" s="3" t="s">
        <v>34</v>
      </c>
      <c r="D13" s="3" t="str">
        <f t="shared" si="0"/>
        <v>Carl Belisch</v>
      </c>
      <c r="E13" s="5" t="s">
        <v>260</v>
      </c>
      <c r="F13" s="5" t="s">
        <v>392</v>
      </c>
      <c r="G13" s="5"/>
      <c r="H13" s="34" t="s">
        <v>426</v>
      </c>
      <c r="I13" s="34"/>
      <c r="J13" s="5" t="s">
        <v>168</v>
      </c>
      <c r="K13" s="11">
        <v>13142</v>
      </c>
      <c r="L13" s="9">
        <f t="shared" si="1"/>
        <v>1084</v>
      </c>
      <c r="M13" s="9">
        <f t="shared" si="2"/>
        <v>90.333333333333329</v>
      </c>
      <c r="N13" s="20">
        <f t="shared" si="3"/>
        <v>90</v>
      </c>
      <c r="Y13" s="16" t="b">
        <f t="shared" si="4"/>
        <v>0</v>
      </c>
    </row>
    <row r="14" spans="1:25" x14ac:dyDescent="0.25">
      <c r="A14" s="15">
        <v>13</v>
      </c>
      <c r="B14" s="3" t="s">
        <v>12</v>
      </c>
      <c r="C14" s="3" t="s">
        <v>39</v>
      </c>
      <c r="D14" s="3" t="str">
        <f t="shared" si="0"/>
        <v>Gordon Kennedy</v>
      </c>
      <c r="E14" s="3" t="s">
        <v>307</v>
      </c>
      <c r="F14" s="3" t="s">
        <v>390</v>
      </c>
      <c r="G14" s="3"/>
      <c r="H14" s="3" t="s">
        <v>436</v>
      </c>
      <c r="I14" s="3"/>
      <c r="J14" s="5" t="s">
        <v>167</v>
      </c>
      <c r="K14" s="11">
        <v>13261</v>
      </c>
      <c r="L14" s="9">
        <f t="shared" si="1"/>
        <v>1080</v>
      </c>
      <c r="M14" s="9">
        <f t="shared" si="2"/>
        <v>90</v>
      </c>
      <c r="N14" s="20">
        <f t="shared" si="3"/>
        <v>90</v>
      </c>
      <c r="O14" t="s">
        <v>181</v>
      </c>
      <c r="P14" s="17">
        <f>Q14/Q11</f>
        <v>0.7009345794392523</v>
      </c>
      <c r="Q14">
        <f>COUNTIFS($M2:$M110,"&gt;=65", $M2:$M110,"&lt;=99.99")</f>
        <v>75</v>
      </c>
      <c r="Y14" s="16" t="b">
        <f t="shared" si="4"/>
        <v>0</v>
      </c>
    </row>
    <row r="15" spans="1:25" x14ac:dyDescent="0.25">
      <c r="A15" s="15">
        <v>14</v>
      </c>
      <c r="B15" s="3" t="s">
        <v>14</v>
      </c>
      <c r="C15" s="3" t="s">
        <v>40</v>
      </c>
      <c r="D15" s="3" t="str">
        <f t="shared" si="0"/>
        <v>Robert Holmes</v>
      </c>
      <c r="E15" s="3" t="s">
        <v>294</v>
      </c>
      <c r="F15" s="3" t="s">
        <v>390</v>
      </c>
      <c r="G15" s="3" t="s">
        <v>425</v>
      </c>
      <c r="H15" s="3" t="s">
        <v>436</v>
      </c>
      <c r="I15" s="3"/>
      <c r="J15" s="5" t="s">
        <v>167</v>
      </c>
      <c r="K15" s="11">
        <v>13337</v>
      </c>
      <c r="L15" s="9">
        <f t="shared" si="1"/>
        <v>1077</v>
      </c>
      <c r="M15" s="9">
        <f t="shared" si="2"/>
        <v>89.75</v>
      </c>
      <c r="N15" s="20">
        <f t="shared" si="3"/>
        <v>89</v>
      </c>
      <c r="O15" t="s">
        <v>182</v>
      </c>
      <c r="P15" s="17">
        <f>Q15/Q11</f>
        <v>0.29906542056074764</v>
      </c>
      <c r="Q15">
        <f>COUNTIFS($M2:$M110,"&gt;=0", $M2:$M110,"&lt;=64.99")</f>
        <v>32</v>
      </c>
      <c r="Y15" s="16" t="b">
        <f t="shared" si="4"/>
        <v>0</v>
      </c>
    </row>
    <row r="16" spans="1:25" x14ac:dyDescent="0.25">
      <c r="A16" s="15">
        <v>15</v>
      </c>
      <c r="B16" s="7" t="s">
        <v>154</v>
      </c>
      <c r="C16" s="4" t="s">
        <v>41</v>
      </c>
      <c r="D16" s="3" t="str">
        <f t="shared" si="0"/>
        <v>+ Ricardo Ramírez</v>
      </c>
      <c r="E16" s="3" t="s">
        <v>334</v>
      </c>
      <c r="F16" s="3" t="s">
        <v>392</v>
      </c>
      <c r="G16" s="3"/>
      <c r="H16" s="3" t="s">
        <v>434</v>
      </c>
      <c r="I16" s="3"/>
      <c r="J16" s="5" t="s">
        <v>168</v>
      </c>
      <c r="K16" s="12">
        <v>13405</v>
      </c>
      <c r="L16" s="9">
        <f t="shared" si="1"/>
        <v>1075</v>
      </c>
      <c r="M16" s="9">
        <f t="shared" si="2"/>
        <v>89.583333333333329</v>
      </c>
      <c r="N16" s="20">
        <f t="shared" si="3"/>
        <v>89</v>
      </c>
      <c r="P16" s="18">
        <f>SUM(P14:P15)</f>
        <v>1</v>
      </c>
      <c r="Q16">
        <f>SUM(Q14:Q15)</f>
        <v>107</v>
      </c>
      <c r="Y16" s="16" t="b">
        <f t="shared" si="4"/>
        <v>0</v>
      </c>
    </row>
    <row r="17" spans="1:25" x14ac:dyDescent="0.25">
      <c r="A17" s="15">
        <v>16</v>
      </c>
      <c r="B17" s="3" t="s">
        <v>155</v>
      </c>
      <c r="C17" s="3" t="s">
        <v>37</v>
      </c>
      <c r="D17" s="3" t="str">
        <f t="shared" si="0"/>
        <v>James Leo Walsh</v>
      </c>
      <c r="E17" s="3" t="s">
        <v>366</v>
      </c>
      <c r="F17" s="3" t="s">
        <v>418</v>
      </c>
      <c r="G17" s="3" t="s">
        <v>425</v>
      </c>
      <c r="H17" s="3"/>
      <c r="I17" s="3"/>
      <c r="J17" s="5" t="s">
        <v>167</v>
      </c>
      <c r="K17" s="11">
        <v>13616</v>
      </c>
      <c r="L17" s="9">
        <f t="shared" si="1"/>
        <v>1068</v>
      </c>
      <c r="M17" s="9">
        <f t="shared" si="2"/>
        <v>89</v>
      </c>
      <c r="N17" s="20">
        <f t="shared" si="3"/>
        <v>89</v>
      </c>
      <c r="Y17" s="16" t="b">
        <f t="shared" si="4"/>
        <v>0</v>
      </c>
    </row>
    <row r="18" spans="1:25" x14ac:dyDescent="0.25">
      <c r="A18" s="15">
        <v>17</v>
      </c>
      <c r="B18" s="3" t="s">
        <v>20</v>
      </c>
      <c r="C18" s="3" t="s">
        <v>36</v>
      </c>
      <c r="D18" s="3" t="str">
        <f t="shared" si="0"/>
        <v>Joseph Johnson</v>
      </c>
      <c r="E18" s="3" t="s">
        <v>303</v>
      </c>
      <c r="F18" s="3" t="s">
        <v>390</v>
      </c>
      <c r="G18" s="3" t="s">
        <v>425</v>
      </c>
      <c r="H18" s="3"/>
      <c r="I18" s="3"/>
      <c r="J18" s="5" t="s">
        <v>167</v>
      </c>
      <c r="K18" s="11">
        <v>13799</v>
      </c>
      <c r="L18" s="9">
        <f t="shared" si="1"/>
        <v>1062</v>
      </c>
      <c r="M18" s="9">
        <f t="shared" si="2"/>
        <v>88.5</v>
      </c>
      <c r="N18" s="20">
        <f t="shared" si="3"/>
        <v>88</v>
      </c>
      <c r="Y18" s="16" t="b">
        <f t="shared" si="4"/>
        <v>0</v>
      </c>
    </row>
    <row r="19" spans="1:25" x14ac:dyDescent="0.25">
      <c r="A19" s="15">
        <v>18</v>
      </c>
      <c r="B19" s="3" t="s">
        <v>42</v>
      </c>
      <c r="C19" s="3" t="s">
        <v>43</v>
      </c>
      <c r="D19" s="3" t="str">
        <f t="shared" si="0"/>
        <v>Michael Fallona</v>
      </c>
      <c r="E19" s="3" t="s">
        <v>277</v>
      </c>
      <c r="F19" s="3" t="s">
        <v>390</v>
      </c>
      <c r="G19" s="3" t="s">
        <v>425</v>
      </c>
      <c r="H19" s="3" t="s">
        <v>436</v>
      </c>
      <c r="I19" s="3"/>
      <c r="J19" s="5" t="s">
        <v>167</v>
      </c>
      <c r="K19" s="11">
        <v>14044</v>
      </c>
      <c r="L19" s="9">
        <f t="shared" si="1"/>
        <v>1054</v>
      </c>
      <c r="M19" s="9">
        <f t="shared" si="2"/>
        <v>87.833333333333329</v>
      </c>
      <c r="N19" s="20">
        <f t="shared" si="3"/>
        <v>87</v>
      </c>
      <c r="Y19" s="16" t="b">
        <f t="shared" si="4"/>
        <v>0</v>
      </c>
    </row>
    <row r="20" spans="1:25" x14ac:dyDescent="0.25">
      <c r="A20" s="15">
        <v>19</v>
      </c>
      <c r="B20" s="3" t="s">
        <v>19</v>
      </c>
      <c r="C20" s="3" t="s">
        <v>44</v>
      </c>
      <c r="D20" s="3" t="str">
        <f t="shared" si="0"/>
        <v>James Farge</v>
      </c>
      <c r="E20" s="3" t="s">
        <v>278</v>
      </c>
      <c r="F20" s="3" t="s">
        <v>405</v>
      </c>
      <c r="G20" s="3"/>
      <c r="H20" s="3"/>
      <c r="I20" s="3"/>
      <c r="J20" s="5" t="s">
        <v>167</v>
      </c>
      <c r="K20" s="11">
        <v>14114</v>
      </c>
      <c r="L20" s="9">
        <f t="shared" si="1"/>
        <v>1052</v>
      </c>
      <c r="M20" s="9">
        <f t="shared" si="2"/>
        <v>87.666666666666671</v>
      </c>
      <c r="N20" s="20">
        <f t="shared" si="3"/>
        <v>87</v>
      </c>
      <c r="Y20" s="16" t="b">
        <f t="shared" si="4"/>
        <v>0</v>
      </c>
    </row>
    <row r="21" spans="1:25" x14ac:dyDescent="0.25">
      <c r="A21" s="15">
        <v>20</v>
      </c>
      <c r="B21" s="3" t="s">
        <v>45</v>
      </c>
      <c r="C21" s="3" t="s">
        <v>46</v>
      </c>
      <c r="D21" s="3" t="str">
        <f t="shared" si="0"/>
        <v>Jamie Abercrombie</v>
      </c>
      <c r="E21" s="3"/>
      <c r="F21" s="3" t="s">
        <v>389</v>
      </c>
      <c r="G21" s="3"/>
      <c r="H21" s="34" t="s">
        <v>426</v>
      </c>
      <c r="I21" s="34"/>
      <c r="J21" s="5" t="s">
        <v>168</v>
      </c>
      <c r="K21" s="11">
        <v>14129</v>
      </c>
      <c r="L21" s="9">
        <f t="shared" si="1"/>
        <v>1051</v>
      </c>
      <c r="M21" s="9">
        <f t="shared" si="2"/>
        <v>87.583333333333329</v>
      </c>
      <c r="N21" s="20">
        <f t="shared" si="3"/>
        <v>87</v>
      </c>
      <c r="Y21" s="16" t="b">
        <f t="shared" si="4"/>
        <v>0</v>
      </c>
    </row>
    <row r="22" spans="1:25" x14ac:dyDescent="0.25">
      <c r="A22" s="15">
        <v>21</v>
      </c>
      <c r="B22" s="3" t="s">
        <v>38</v>
      </c>
      <c r="C22" s="3" t="s">
        <v>47</v>
      </c>
      <c r="D22" s="3" t="str">
        <f t="shared" si="0"/>
        <v>Donald Hyatt</v>
      </c>
      <c r="E22" s="3" t="s">
        <v>298</v>
      </c>
      <c r="F22" s="3" t="s">
        <v>410</v>
      </c>
      <c r="G22" s="3"/>
      <c r="H22" s="3" t="s">
        <v>426</v>
      </c>
      <c r="I22" s="3"/>
      <c r="J22" s="5" t="s">
        <v>168</v>
      </c>
      <c r="K22" s="11">
        <v>14326</v>
      </c>
      <c r="L22" s="9">
        <f t="shared" si="1"/>
        <v>1045</v>
      </c>
      <c r="M22" s="9">
        <f t="shared" si="2"/>
        <v>87.083333333333329</v>
      </c>
      <c r="N22" s="20">
        <f t="shared" si="3"/>
        <v>87</v>
      </c>
      <c r="Y22" s="16" t="b">
        <f t="shared" si="4"/>
        <v>0</v>
      </c>
    </row>
    <row r="23" spans="1:25" x14ac:dyDescent="0.25">
      <c r="A23" s="15">
        <v>22</v>
      </c>
      <c r="B23" s="3" t="s">
        <v>48</v>
      </c>
      <c r="C23" s="3" t="s">
        <v>49</v>
      </c>
      <c r="D23" s="3" t="str">
        <f t="shared" si="0"/>
        <v>Ronald Schwenzer</v>
      </c>
      <c r="E23" s="3" t="s">
        <v>352</v>
      </c>
      <c r="F23" s="3" t="s">
        <v>392</v>
      </c>
      <c r="G23" s="3"/>
      <c r="H23" s="3" t="s">
        <v>426</v>
      </c>
      <c r="I23" s="3"/>
      <c r="J23" s="5" t="s">
        <v>168</v>
      </c>
      <c r="K23" s="11">
        <v>14586</v>
      </c>
      <c r="L23" s="9">
        <f t="shared" si="1"/>
        <v>1036</v>
      </c>
      <c r="M23" s="9">
        <f t="shared" si="2"/>
        <v>86.333333333333329</v>
      </c>
      <c r="N23" s="20">
        <f t="shared" si="3"/>
        <v>86</v>
      </c>
      <c r="Y23" s="16" t="b">
        <f t="shared" si="4"/>
        <v>0</v>
      </c>
    </row>
    <row r="24" spans="1:25" x14ac:dyDescent="0.25">
      <c r="A24" s="15">
        <v>23</v>
      </c>
      <c r="B24" s="3" t="s">
        <v>50</v>
      </c>
      <c r="C24" s="3" t="s">
        <v>51</v>
      </c>
      <c r="D24" s="3" t="str">
        <f t="shared" si="0"/>
        <v>Vincent Dulock</v>
      </c>
      <c r="E24" s="3" t="s">
        <v>271</v>
      </c>
      <c r="F24" s="3" t="s">
        <v>392</v>
      </c>
      <c r="G24" s="3"/>
      <c r="H24" s="3" t="s">
        <v>426</v>
      </c>
      <c r="I24" s="3"/>
      <c r="J24" s="5" t="s">
        <v>168</v>
      </c>
      <c r="K24" s="11">
        <v>14659</v>
      </c>
      <c r="L24" s="9">
        <f t="shared" si="1"/>
        <v>1034</v>
      </c>
      <c r="M24" s="9">
        <f t="shared" si="2"/>
        <v>86.166666666666671</v>
      </c>
      <c r="N24" s="20">
        <f t="shared" si="3"/>
        <v>86</v>
      </c>
      <c r="Y24" s="16" t="b">
        <f t="shared" si="4"/>
        <v>0</v>
      </c>
    </row>
    <row r="25" spans="1:25" x14ac:dyDescent="0.25">
      <c r="A25" s="15">
        <v>24</v>
      </c>
      <c r="B25" s="3" t="s">
        <v>48</v>
      </c>
      <c r="C25" s="3" t="s">
        <v>52</v>
      </c>
      <c r="D25" s="3" t="str">
        <f t="shared" si="0"/>
        <v>Ronald Griffin</v>
      </c>
      <c r="E25" s="3" t="s">
        <v>288</v>
      </c>
      <c r="F25" s="3" t="s">
        <v>394</v>
      </c>
      <c r="G25" s="3"/>
      <c r="H25" s="3"/>
      <c r="I25" s="3"/>
      <c r="J25" s="5" t="s">
        <v>167</v>
      </c>
      <c r="K25" s="11">
        <v>14814</v>
      </c>
      <c r="L25" s="9">
        <f t="shared" si="1"/>
        <v>1029</v>
      </c>
      <c r="M25" s="9">
        <f t="shared" si="2"/>
        <v>85.75</v>
      </c>
      <c r="N25" s="20">
        <f t="shared" si="3"/>
        <v>85</v>
      </c>
      <c r="Y25" s="16" t="b">
        <f t="shared" si="4"/>
        <v>0</v>
      </c>
    </row>
    <row r="26" spans="1:25" x14ac:dyDescent="0.25">
      <c r="A26" s="15">
        <v>25</v>
      </c>
      <c r="B26" s="3" t="s">
        <v>53</v>
      </c>
      <c r="C26" s="3" t="s">
        <v>54</v>
      </c>
      <c r="D26" s="3" t="str">
        <f t="shared" si="0"/>
        <v>Neil Hibberd</v>
      </c>
      <c r="E26" s="3" t="s">
        <v>292</v>
      </c>
      <c r="F26" s="3" t="s">
        <v>390</v>
      </c>
      <c r="G26" s="3" t="s">
        <v>425</v>
      </c>
      <c r="H26" s="3" t="s">
        <v>436</v>
      </c>
      <c r="I26" s="3"/>
      <c r="J26" s="5" t="s">
        <v>167</v>
      </c>
      <c r="K26" s="11">
        <v>14820</v>
      </c>
      <c r="L26" s="9">
        <f t="shared" si="1"/>
        <v>1029</v>
      </c>
      <c r="M26" s="9">
        <f t="shared" si="2"/>
        <v>85.75</v>
      </c>
      <c r="N26" s="20">
        <f t="shared" si="3"/>
        <v>85</v>
      </c>
      <c r="Y26" s="16" t="b">
        <f t="shared" si="4"/>
        <v>0</v>
      </c>
    </row>
    <row r="27" spans="1:25" x14ac:dyDescent="0.25">
      <c r="A27" s="15">
        <v>26</v>
      </c>
      <c r="B27" s="3" t="s">
        <v>55</v>
      </c>
      <c r="C27" s="3" t="s">
        <v>56</v>
      </c>
      <c r="D27" s="3" t="str">
        <f t="shared" si="0"/>
        <v>Denis April</v>
      </c>
      <c r="E27" s="3" t="s">
        <v>255</v>
      </c>
      <c r="F27" s="3" t="s">
        <v>390</v>
      </c>
      <c r="G27" s="3" t="s">
        <v>425</v>
      </c>
      <c r="H27" s="3" t="s">
        <v>436</v>
      </c>
      <c r="I27" s="3"/>
      <c r="J27" s="5" t="s">
        <v>167</v>
      </c>
      <c r="K27" s="11">
        <v>15104</v>
      </c>
      <c r="L27" s="9">
        <f t="shared" si="1"/>
        <v>1019</v>
      </c>
      <c r="M27" s="9">
        <f t="shared" si="2"/>
        <v>84.916666666666671</v>
      </c>
      <c r="N27" s="20">
        <f t="shared" si="3"/>
        <v>84</v>
      </c>
      <c r="Y27" s="16" t="b">
        <f t="shared" si="4"/>
        <v>0</v>
      </c>
    </row>
    <row r="28" spans="1:25" x14ac:dyDescent="0.25">
      <c r="A28" s="15">
        <v>27</v>
      </c>
      <c r="B28" s="3" t="s">
        <v>57</v>
      </c>
      <c r="C28" s="3" t="s">
        <v>58</v>
      </c>
      <c r="D28" s="3" t="str">
        <f t="shared" si="0"/>
        <v>David Sharp</v>
      </c>
      <c r="E28" s="3" t="s">
        <v>354</v>
      </c>
      <c r="F28" s="3" t="s">
        <v>394</v>
      </c>
      <c r="G28" s="3"/>
      <c r="H28" s="3" t="s">
        <v>426</v>
      </c>
      <c r="I28" s="3"/>
      <c r="J28" s="5" t="s">
        <v>168</v>
      </c>
      <c r="K28" s="11">
        <v>15100</v>
      </c>
      <c r="L28" s="9">
        <f t="shared" si="1"/>
        <v>1019</v>
      </c>
      <c r="M28" s="9">
        <f t="shared" si="2"/>
        <v>84.916666666666671</v>
      </c>
      <c r="N28" s="20">
        <f t="shared" si="3"/>
        <v>84</v>
      </c>
      <c r="O28" s="8">
        <v>46129</v>
      </c>
      <c r="Y28" s="16" t="b">
        <f t="shared" si="4"/>
        <v>0</v>
      </c>
    </row>
    <row r="29" spans="1:25" x14ac:dyDescent="0.25">
      <c r="A29" s="15">
        <v>28</v>
      </c>
      <c r="B29" s="3" t="s">
        <v>59</v>
      </c>
      <c r="C29" s="3" t="s">
        <v>60</v>
      </c>
      <c r="D29" s="3" t="str">
        <f t="shared" si="0"/>
        <v>Paul O’Connor</v>
      </c>
      <c r="E29" s="3" t="s">
        <v>329</v>
      </c>
      <c r="F29" s="3" t="s">
        <v>392</v>
      </c>
      <c r="G29" s="3"/>
      <c r="H29" s="3" t="s">
        <v>433</v>
      </c>
      <c r="I29" s="3"/>
      <c r="J29" s="5" t="s">
        <v>168</v>
      </c>
      <c r="K29" s="11">
        <v>15174</v>
      </c>
      <c r="L29" s="9">
        <f t="shared" si="1"/>
        <v>1017</v>
      </c>
      <c r="M29" s="9">
        <f t="shared" si="2"/>
        <v>84.75</v>
      </c>
      <c r="N29" s="20">
        <f t="shared" si="3"/>
        <v>84</v>
      </c>
      <c r="Y29" s="16" t="b">
        <f t="shared" si="4"/>
        <v>0</v>
      </c>
    </row>
    <row r="30" spans="1:25" x14ac:dyDescent="0.25">
      <c r="A30" s="15">
        <v>29</v>
      </c>
      <c r="B30" s="3" t="s">
        <v>57</v>
      </c>
      <c r="C30" s="3" t="s">
        <v>62</v>
      </c>
      <c r="D30" s="3" t="str">
        <f t="shared" si="0"/>
        <v>David Klein</v>
      </c>
      <c r="E30" s="3"/>
      <c r="F30" s="3" t="s">
        <v>394</v>
      </c>
      <c r="G30" s="3"/>
      <c r="H30" s="3" t="s">
        <v>432</v>
      </c>
      <c r="I30" s="3"/>
      <c r="J30" s="5" t="s">
        <v>168</v>
      </c>
      <c r="K30" s="11">
        <v>15572</v>
      </c>
      <c r="L30" s="9">
        <f t="shared" si="1"/>
        <v>1004</v>
      </c>
      <c r="M30" s="9">
        <f t="shared" si="2"/>
        <v>83.666666666666671</v>
      </c>
      <c r="N30" s="20">
        <f t="shared" si="3"/>
        <v>83</v>
      </c>
      <c r="Y30" s="16" t="b">
        <f t="shared" si="4"/>
        <v>0</v>
      </c>
    </row>
    <row r="31" spans="1:25" x14ac:dyDescent="0.25">
      <c r="A31" s="15">
        <v>30</v>
      </c>
      <c r="B31" s="3" t="s">
        <v>59</v>
      </c>
      <c r="C31" s="3" t="s">
        <v>61</v>
      </c>
      <c r="D31" s="3" t="str">
        <f t="shared" si="0"/>
        <v>Paul McGill</v>
      </c>
      <c r="E31" s="3" t="s">
        <v>319</v>
      </c>
      <c r="F31" s="3" t="s">
        <v>418</v>
      </c>
      <c r="G31" s="3"/>
      <c r="H31" s="3" t="s">
        <v>436</v>
      </c>
      <c r="I31" s="3"/>
      <c r="J31" s="5" t="s">
        <v>167</v>
      </c>
      <c r="K31" s="11">
        <v>15560</v>
      </c>
      <c r="L31" s="9">
        <f t="shared" si="1"/>
        <v>1004</v>
      </c>
      <c r="M31" s="9">
        <f t="shared" si="2"/>
        <v>83.666666666666671</v>
      </c>
      <c r="N31" s="20">
        <f t="shared" si="3"/>
        <v>83</v>
      </c>
      <c r="Y31" s="16" t="b">
        <f t="shared" si="4"/>
        <v>0</v>
      </c>
    </row>
    <row r="32" spans="1:25" x14ac:dyDescent="0.25">
      <c r="A32" s="15">
        <v>31</v>
      </c>
      <c r="B32" s="3" t="s">
        <v>42</v>
      </c>
      <c r="C32" s="3" t="s">
        <v>63</v>
      </c>
      <c r="D32" s="3" t="str">
        <f t="shared" si="0"/>
        <v>Michael Brand</v>
      </c>
      <c r="E32" s="5" t="s">
        <v>263</v>
      </c>
      <c r="F32" s="5" t="s">
        <v>397</v>
      </c>
      <c r="G32" s="5"/>
      <c r="H32" s="5"/>
      <c r="I32" s="5"/>
      <c r="J32" s="5" t="s">
        <v>167</v>
      </c>
      <c r="K32" s="11">
        <v>15812</v>
      </c>
      <c r="L32" s="9">
        <f t="shared" si="1"/>
        <v>996</v>
      </c>
      <c r="M32" s="9">
        <f t="shared" si="2"/>
        <v>83</v>
      </c>
      <c r="N32" s="20">
        <f t="shared" si="3"/>
        <v>83</v>
      </c>
      <c r="Y32" s="16" t="b">
        <f t="shared" si="4"/>
        <v>0</v>
      </c>
    </row>
    <row r="33" spans="1:25" x14ac:dyDescent="0.25">
      <c r="A33" s="15">
        <v>32</v>
      </c>
      <c r="B33" s="3" t="s">
        <v>38</v>
      </c>
      <c r="C33" s="3" t="s">
        <v>64</v>
      </c>
      <c r="D33" s="3" t="str">
        <f t="shared" si="0"/>
        <v>Donald McLeod</v>
      </c>
      <c r="E33" s="3" t="s">
        <v>320</v>
      </c>
      <c r="F33" s="3" t="s">
        <v>390</v>
      </c>
      <c r="G33" s="3" t="s">
        <v>449</v>
      </c>
      <c r="H33" s="3" t="s">
        <v>436</v>
      </c>
      <c r="I33" s="3"/>
      <c r="J33" s="5" t="s">
        <v>167</v>
      </c>
      <c r="K33" s="11">
        <v>15975</v>
      </c>
      <c r="L33" s="9">
        <f t="shared" si="1"/>
        <v>991</v>
      </c>
      <c r="M33" s="9">
        <f t="shared" si="2"/>
        <v>82.583333333333329</v>
      </c>
      <c r="N33" s="20">
        <f t="shared" si="3"/>
        <v>82</v>
      </c>
      <c r="Y33" s="16" t="b">
        <f t="shared" si="4"/>
        <v>0</v>
      </c>
    </row>
    <row r="34" spans="1:25" x14ac:dyDescent="0.25">
      <c r="A34" s="15">
        <v>33</v>
      </c>
      <c r="B34" s="3" t="s">
        <v>13</v>
      </c>
      <c r="C34" s="3" t="s">
        <v>67</v>
      </c>
      <c r="D34" s="3" t="str">
        <f t="shared" ref="D34:D65" si="6">CONCATENATE(B34," ",C34)</f>
        <v>Richard Wahl</v>
      </c>
      <c r="E34" s="3" t="s">
        <v>365</v>
      </c>
      <c r="F34" s="3" t="s">
        <v>392</v>
      </c>
      <c r="G34" s="3"/>
      <c r="H34" s="3" t="s">
        <v>426</v>
      </c>
      <c r="I34" s="3"/>
      <c r="J34" s="5" t="s">
        <v>168</v>
      </c>
      <c r="K34" s="11">
        <v>16020</v>
      </c>
      <c r="L34" s="9">
        <f t="shared" ref="L34:L65" si="7">(YEAR($O$28)-YEAR(K34))*12+MONTH($O$28)-MONTH(K34)</f>
        <v>989</v>
      </c>
      <c r="M34" s="9">
        <f t="shared" ref="M34:M65" si="8">L34/12</f>
        <v>82.416666666666671</v>
      </c>
      <c r="N34" s="20">
        <f t="shared" ref="N34:N65" si="9">ROUNDDOWN(M34,0)</f>
        <v>82</v>
      </c>
      <c r="Y34" s="16" t="b">
        <f t="shared" si="4"/>
        <v>0</v>
      </c>
    </row>
    <row r="35" spans="1:25" x14ac:dyDescent="0.25">
      <c r="A35" s="15">
        <v>34</v>
      </c>
      <c r="B35" s="3" t="s">
        <v>65</v>
      </c>
      <c r="C35" s="3" t="s">
        <v>66</v>
      </c>
      <c r="D35" s="3" t="str">
        <f t="shared" si="6"/>
        <v>Manuel Chircop</v>
      </c>
      <c r="E35" s="3" t="s">
        <v>266</v>
      </c>
      <c r="F35" s="3" t="s">
        <v>394</v>
      </c>
      <c r="G35" s="3"/>
      <c r="H35" s="3" t="s">
        <v>427</v>
      </c>
      <c r="I35" s="3"/>
      <c r="J35" s="5" t="s">
        <v>168</v>
      </c>
      <c r="K35" s="11">
        <v>16065</v>
      </c>
      <c r="L35" s="9">
        <f t="shared" si="7"/>
        <v>988</v>
      </c>
      <c r="M35" s="9">
        <f t="shared" si="8"/>
        <v>82.333333333333329</v>
      </c>
      <c r="N35" s="20">
        <f t="shared" si="9"/>
        <v>82</v>
      </c>
      <c r="Y35" s="16" t="b">
        <f t="shared" si="4"/>
        <v>0</v>
      </c>
    </row>
    <row r="36" spans="1:25" x14ac:dyDescent="0.25">
      <c r="A36" s="15">
        <v>35</v>
      </c>
      <c r="B36" s="3" t="s">
        <v>68</v>
      </c>
      <c r="C36" s="3" t="s">
        <v>69</v>
      </c>
      <c r="D36" s="3" t="str">
        <f t="shared" si="6"/>
        <v>Jack Hanna</v>
      </c>
      <c r="E36" s="3" t="s">
        <v>290</v>
      </c>
      <c r="F36" s="3" t="s">
        <v>408</v>
      </c>
      <c r="G36" s="3"/>
      <c r="H36" s="3"/>
      <c r="I36" s="3"/>
      <c r="J36" s="5" t="s">
        <v>167</v>
      </c>
      <c r="K36" s="11">
        <v>16152</v>
      </c>
      <c r="L36" s="9">
        <f t="shared" si="7"/>
        <v>985</v>
      </c>
      <c r="M36" s="9">
        <f t="shared" si="8"/>
        <v>82.083333333333329</v>
      </c>
      <c r="N36" s="20">
        <f t="shared" si="9"/>
        <v>82</v>
      </c>
      <c r="Y36" s="16" t="b">
        <f t="shared" si="4"/>
        <v>0</v>
      </c>
    </row>
    <row r="37" spans="1:25" x14ac:dyDescent="0.25">
      <c r="A37" s="15">
        <v>36</v>
      </c>
      <c r="B37" s="3" t="s">
        <v>14</v>
      </c>
      <c r="C37" s="3" t="s">
        <v>70</v>
      </c>
      <c r="D37" s="3" t="str">
        <f t="shared" si="6"/>
        <v>Robert Barringer</v>
      </c>
      <c r="E37" s="5" t="s">
        <v>257</v>
      </c>
      <c r="F37" s="5" t="s">
        <v>390</v>
      </c>
      <c r="G37" s="5" t="s">
        <v>450</v>
      </c>
      <c r="H37" s="5" t="s">
        <v>436</v>
      </c>
      <c r="I37" s="5"/>
      <c r="J37" s="5" t="s">
        <v>167</v>
      </c>
      <c r="K37" s="11">
        <v>16209</v>
      </c>
      <c r="L37" s="9">
        <f t="shared" si="7"/>
        <v>983</v>
      </c>
      <c r="M37" s="9">
        <f t="shared" si="8"/>
        <v>81.916666666666671</v>
      </c>
      <c r="N37" s="20">
        <f t="shared" si="9"/>
        <v>81</v>
      </c>
      <c r="Y37" s="16" t="b">
        <f t="shared" si="4"/>
        <v>0</v>
      </c>
    </row>
    <row r="38" spans="1:25" x14ac:dyDescent="0.25">
      <c r="A38" s="15">
        <v>37</v>
      </c>
      <c r="B38" s="3" t="s">
        <v>74</v>
      </c>
      <c r="C38" s="3" t="s">
        <v>75</v>
      </c>
      <c r="D38" s="3" t="str">
        <f t="shared" si="6"/>
        <v>Douglas Mosey</v>
      </c>
      <c r="E38" s="3" t="s">
        <v>325</v>
      </c>
      <c r="F38" s="3" t="s">
        <v>394</v>
      </c>
      <c r="G38" s="3"/>
      <c r="H38" s="3" t="s">
        <v>426</v>
      </c>
      <c r="I38" s="3"/>
      <c r="J38" s="5" t="s">
        <v>168</v>
      </c>
      <c r="K38" s="11">
        <v>16319</v>
      </c>
      <c r="L38" s="9">
        <f t="shared" si="7"/>
        <v>979</v>
      </c>
      <c r="M38" s="9">
        <f t="shared" si="8"/>
        <v>81.583333333333329</v>
      </c>
      <c r="N38" s="20">
        <f t="shared" si="9"/>
        <v>81</v>
      </c>
      <c r="Y38" s="16" t="b">
        <f t="shared" si="4"/>
        <v>0</v>
      </c>
    </row>
    <row r="39" spans="1:25" x14ac:dyDescent="0.25">
      <c r="A39" s="15">
        <v>38</v>
      </c>
      <c r="B39" s="3" t="s">
        <v>156</v>
      </c>
      <c r="C39" s="3" t="s">
        <v>71</v>
      </c>
      <c r="D39" s="3" t="str">
        <f t="shared" si="6"/>
        <v>C. Daniel Porter</v>
      </c>
      <c r="E39" s="3" t="s">
        <v>333</v>
      </c>
      <c r="F39" s="3" t="s">
        <v>392</v>
      </c>
      <c r="G39" s="3"/>
      <c r="H39" s="3" t="s">
        <v>426</v>
      </c>
      <c r="I39" s="3"/>
      <c r="J39" s="5" t="s">
        <v>168</v>
      </c>
      <c r="K39" s="11">
        <v>16421</v>
      </c>
      <c r="L39" s="9">
        <f t="shared" si="7"/>
        <v>976</v>
      </c>
      <c r="M39" s="9">
        <f t="shared" si="8"/>
        <v>81.333333333333329</v>
      </c>
      <c r="N39" s="20">
        <f t="shared" si="9"/>
        <v>81</v>
      </c>
      <c r="Y39" s="16" t="b">
        <f t="shared" si="4"/>
        <v>0</v>
      </c>
    </row>
    <row r="40" spans="1:25" x14ac:dyDescent="0.25">
      <c r="A40" s="15">
        <v>39</v>
      </c>
      <c r="B40" s="3" t="s">
        <v>72</v>
      </c>
      <c r="C40" s="3" t="s">
        <v>73</v>
      </c>
      <c r="D40" s="3" t="str">
        <f t="shared" si="6"/>
        <v>Norman Tanck</v>
      </c>
      <c r="E40" s="3" t="s">
        <v>361</v>
      </c>
      <c r="F40" s="3" t="s">
        <v>408</v>
      </c>
      <c r="G40" s="3" t="s">
        <v>425</v>
      </c>
      <c r="H40" s="3" t="s">
        <v>436</v>
      </c>
      <c r="I40" s="3"/>
      <c r="J40" s="5" t="s">
        <v>167</v>
      </c>
      <c r="K40" s="11">
        <v>16423</v>
      </c>
      <c r="L40" s="9">
        <f t="shared" si="7"/>
        <v>976</v>
      </c>
      <c r="M40" s="9">
        <f t="shared" si="8"/>
        <v>81.333333333333329</v>
      </c>
      <c r="N40" s="20">
        <f t="shared" si="9"/>
        <v>81</v>
      </c>
      <c r="Y40" s="16" t="b">
        <f t="shared" si="4"/>
        <v>0</v>
      </c>
    </row>
    <row r="41" spans="1:25" x14ac:dyDescent="0.25">
      <c r="A41" s="15">
        <v>40</v>
      </c>
      <c r="B41" s="3" t="s">
        <v>57</v>
      </c>
      <c r="C41" s="3" t="s">
        <v>76</v>
      </c>
      <c r="D41" s="3" t="str">
        <f t="shared" si="6"/>
        <v>David Katulski</v>
      </c>
      <c r="E41" s="3" t="s">
        <v>306</v>
      </c>
      <c r="F41" s="3" t="s">
        <v>409</v>
      </c>
      <c r="G41" s="3"/>
      <c r="H41" s="3" t="s">
        <v>436</v>
      </c>
      <c r="I41" s="3"/>
      <c r="J41" s="5" t="s">
        <v>167</v>
      </c>
      <c r="K41" s="11">
        <v>16487</v>
      </c>
      <c r="L41" s="9">
        <f t="shared" si="7"/>
        <v>974</v>
      </c>
      <c r="M41" s="9">
        <f t="shared" si="8"/>
        <v>81.166666666666671</v>
      </c>
      <c r="N41" s="20">
        <f t="shared" si="9"/>
        <v>81</v>
      </c>
      <c r="Y41" s="16" t="b">
        <f t="shared" si="4"/>
        <v>0</v>
      </c>
    </row>
    <row r="42" spans="1:25" x14ac:dyDescent="0.25">
      <c r="A42" s="15">
        <v>41</v>
      </c>
      <c r="B42" s="3" t="s">
        <v>14</v>
      </c>
      <c r="C42" s="3" t="s">
        <v>77</v>
      </c>
      <c r="D42" s="3" t="str">
        <f t="shared" si="6"/>
        <v>Robert Glass</v>
      </c>
      <c r="E42" s="3" t="s">
        <v>285</v>
      </c>
      <c r="F42" s="3" t="s">
        <v>392</v>
      </c>
      <c r="G42" s="3"/>
      <c r="H42" s="3" t="s">
        <v>426</v>
      </c>
      <c r="I42" s="3"/>
      <c r="J42" s="5" t="s">
        <v>168</v>
      </c>
      <c r="K42" s="11">
        <v>16535</v>
      </c>
      <c r="L42" s="9">
        <f t="shared" si="7"/>
        <v>972</v>
      </c>
      <c r="M42" s="9">
        <f t="shared" si="8"/>
        <v>81</v>
      </c>
      <c r="N42" s="20">
        <f t="shared" si="9"/>
        <v>81</v>
      </c>
      <c r="Y42" s="16" t="b">
        <f t="shared" si="4"/>
        <v>0</v>
      </c>
    </row>
    <row r="43" spans="1:25" x14ac:dyDescent="0.25">
      <c r="A43" s="15">
        <v>42</v>
      </c>
      <c r="B43" s="3" t="s">
        <v>19</v>
      </c>
      <c r="C43" s="3" t="s">
        <v>80</v>
      </c>
      <c r="D43" s="3" t="str">
        <f t="shared" si="6"/>
        <v>James Blocher</v>
      </c>
      <c r="E43" s="5" t="s">
        <v>262</v>
      </c>
      <c r="F43" s="5" t="s">
        <v>394</v>
      </c>
      <c r="G43" s="5"/>
      <c r="H43" s="34" t="s">
        <v>426</v>
      </c>
      <c r="I43" s="34"/>
      <c r="J43" s="5" t="s">
        <v>168</v>
      </c>
      <c r="K43" s="11">
        <v>16926</v>
      </c>
      <c r="L43" s="9">
        <f t="shared" si="7"/>
        <v>959</v>
      </c>
      <c r="M43" s="9">
        <f t="shared" si="8"/>
        <v>79.916666666666671</v>
      </c>
      <c r="N43" s="20">
        <f t="shared" si="9"/>
        <v>79</v>
      </c>
      <c r="Y43" s="16" t="b">
        <f t="shared" si="4"/>
        <v>0</v>
      </c>
    </row>
    <row r="44" spans="1:25" x14ac:dyDescent="0.25">
      <c r="A44" s="15">
        <v>43</v>
      </c>
      <c r="B44" s="3" t="s">
        <v>78</v>
      </c>
      <c r="C44" s="3" t="s">
        <v>79</v>
      </c>
      <c r="D44" s="3" t="str">
        <f t="shared" si="6"/>
        <v>François Morfin</v>
      </c>
      <c r="E44" s="3" t="s">
        <v>324</v>
      </c>
      <c r="F44" s="3" t="s">
        <v>420</v>
      </c>
      <c r="G44" s="3"/>
      <c r="H44" s="3"/>
      <c r="I44" s="3"/>
      <c r="J44" s="5" t="s">
        <v>171</v>
      </c>
      <c r="K44" s="11">
        <v>16975</v>
      </c>
      <c r="L44" s="9">
        <f t="shared" si="7"/>
        <v>958</v>
      </c>
      <c r="M44" s="9">
        <f t="shared" si="8"/>
        <v>79.833333333333329</v>
      </c>
      <c r="N44" s="20">
        <f t="shared" si="9"/>
        <v>79</v>
      </c>
      <c r="Y44" s="16" t="b">
        <f t="shared" si="4"/>
        <v>0</v>
      </c>
    </row>
    <row r="45" spans="1:25" x14ac:dyDescent="0.25">
      <c r="A45" s="15">
        <v>44</v>
      </c>
      <c r="B45" s="3" t="s">
        <v>82</v>
      </c>
      <c r="C45" s="3" t="s">
        <v>83</v>
      </c>
      <c r="D45" s="3" t="str">
        <f t="shared" si="6"/>
        <v>Edward Baenziger</v>
      </c>
      <c r="E45" s="3" t="s">
        <v>256</v>
      </c>
      <c r="F45" s="3" t="s">
        <v>391</v>
      </c>
      <c r="G45" s="3"/>
      <c r="H45" s="34" t="s">
        <v>426</v>
      </c>
      <c r="I45" s="34"/>
      <c r="J45" s="5" t="s">
        <v>168</v>
      </c>
      <c r="K45" s="11">
        <v>17012</v>
      </c>
      <c r="L45" s="9">
        <f t="shared" si="7"/>
        <v>957</v>
      </c>
      <c r="M45" s="9">
        <f t="shared" si="8"/>
        <v>79.75</v>
      </c>
      <c r="N45" s="20">
        <f t="shared" si="9"/>
        <v>79</v>
      </c>
      <c r="Y45" s="16" t="b">
        <f t="shared" si="4"/>
        <v>0</v>
      </c>
    </row>
    <row r="46" spans="1:25" x14ac:dyDescent="0.25">
      <c r="A46" s="15">
        <v>45</v>
      </c>
      <c r="B46" s="7" t="s">
        <v>157</v>
      </c>
      <c r="C46" s="4" t="s">
        <v>81</v>
      </c>
      <c r="D46" s="3" t="str">
        <f t="shared" si="6"/>
        <v>+ J. Michael Miller</v>
      </c>
      <c r="E46" s="3" t="s">
        <v>321</v>
      </c>
      <c r="F46" s="3" t="s">
        <v>391</v>
      </c>
      <c r="G46" s="3"/>
      <c r="H46" s="3" t="s">
        <v>426</v>
      </c>
      <c r="I46" s="3"/>
      <c r="J46" s="5" t="s">
        <v>168</v>
      </c>
      <c r="K46" s="12">
        <v>16992</v>
      </c>
      <c r="L46" s="9">
        <f t="shared" si="7"/>
        <v>957</v>
      </c>
      <c r="M46" s="9">
        <f t="shared" si="8"/>
        <v>79.75</v>
      </c>
      <c r="N46" s="20">
        <f t="shared" si="9"/>
        <v>79</v>
      </c>
      <c r="Y46" s="16" t="b">
        <f t="shared" si="4"/>
        <v>0</v>
      </c>
    </row>
    <row r="47" spans="1:25" x14ac:dyDescent="0.25">
      <c r="A47" s="15">
        <v>46</v>
      </c>
      <c r="B47" s="3" t="s">
        <v>82</v>
      </c>
      <c r="C47" s="3" t="s">
        <v>84</v>
      </c>
      <c r="D47" s="3" t="str">
        <f t="shared" si="6"/>
        <v>Edward Heidt</v>
      </c>
      <c r="E47" s="3" t="s">
        <v>291</v>
      </c>
      <c r="F47" s="3" t="s">
        <v>394</v>
      </c>
      <c r="G47" s="3"/>
      <c r="H47" s="3" t="s">
        <v>426</v>
      </c>
      <c r="I47" s="3"/>
      <c r="J47" s="5" t="s">
        <v>168</v>
      </c>
      <c r="K47" s="11">
        <v>17095</v>
      </c>
      <c r="L47" s="9">
        <f t="shared" si="7"/>
        <v>954</v>
      </c>
      <c r="M47" s="9">
        <f t="shared" si="8"/>
        <v>79.5</v>
      </c>
      <c r="N47" s="20">
        <f t="shared" si="9"/>
        <v>79</v>
      </c>
      <c r="Y47" s="16" t="b">
        <f t="shared" si="4"/>
        <v>0</v>
      </c>
    </row>
    <row r="48" spans="1:25" x14ac:dyDescent="0.25">
      <c r="A48" s="15">
        <v>47</v>
      </c>
      <c r="B48" s="3" t="s">
        <v>16</v>
      </c>
      <c r="C48" s="3" t="s">
        <v>85</v>
      </c>
      <c r="D48" s="3" t="str">
        <f t="shared" si="6"/>
        <v>John Malo</v>
      </c>
      <c r="E48" s="3" t="s">
        <v>313</v>
      </c>
      <c r="F48" s="3" t="s">
        <v>390</v>
      </c>
      <c r="G48" s="3" t="s">
        <v>425</v>
      </c>
      <c r="H48" s="3" t="s">
        <v>436</v>
      </c>
      <c r="I48" s="3"/>
      <c r="J48" s="5" t="s">
        <v>167</v>
      </c>
      <c r="K48" s="11">
        <v>17424</v>
      </c>
      <c r="L48" s="9">
        <f t="shared" si="7"/>
        <v>943</v>
      </c>
      <c r="M48" s="9">
        <f t="shared" si="8"/>
        <v>78.583333333333329</v>
      </c>
      <c r="N48" s="20">
        <f t="shared" si="9"/>
        <v>78</v>
      </c>
      <c r="Y48" s="16" t="b">
        <f t="shared" si="4"/>
        <v>0</v>
      </c>
    </row>
    <row r="49" spans="1:25" x14ac:dyDescent="0.25">
      <c r="A49" s="15">
        <v>48</v>
      </c>
      <c r="B49" s="3" t="s">
        <v>14</v>
      </c>
      <c r="C49" s="3" t="s">
        <v>87</v>
      </c>
      <c r="D49" s="3" t="str">
        <f t="shared" si="6"/>
        <v>Robert Moslosky</v>
      </c>
      <c r="E49" s="3" t="s">
        <v>326</v>
      </c>
      <c r="F49" s="3" t="s">
        <v>394</v>
      </c>
      <c r="G49" s="3"/>
      <c r="H49" s="3" t="s">
        <v>429</v>
      </c>
      <c r="I49" s="3"/>
      <c r="J49" s="5" t="s">
        <v>168</v>
      </c>
      <c r="K49" s="11">
        <v>17703</v>
      </c>
      <c r="L49" s="9">
        <f t="shared" si="7"/>
        <v>934</v>
      </c>
      <c r="M49" s="9">
        <f t="shared" si="8"/>
        <v>77.833333333333329</v>
      </c>
      <c r="N49" s="20">
        <f t="shared" si="9"/>
        <v>77</v>
      </c>
      <c r="Y49" s="16" t="b">
        <f t="shared" si="4"/>
        <v>0</v>
      </c>
    </row>
    <row r="50" spans="1:25" x14ac:dyDescent="0.25">
      <c r="A50" s="15">
        <v>49</v>
      </c>
      <c r="B50" s="3" t="s">
        <v>28</v>
      </c>
      <c r="C50" s="3" t="s">
        <v>88</v>
      </c>
      <c r="D50" s="3" t="str">
        <f t="shared" si="6"/>
        <v>Bernard Buisson</v>
      </c>
      <c r="E50" s="3" t="s">
        <v>264</v>
      </c>
      <c r="F50" s="3" t="s">
        <v>398</v>
      </c>
      <c r="G50" s="3"/>
      <c r="H50" s="3"/>
      <c r="I50" s="3"/>
      <c r="J50" s="5" t="s">
        <v>171</v>
      </c>
      <c r="K50" s="11">
        <v>18007</v>
      </c>
      <c r="L50" s="9">
        <f t="shared" si="7"/>
        <v>924</v>
      </c>
      <c r="M50" s="9">
        <f t="shared" si="8"/>
        <v>77</v>
      </c>
      <c r="N50" s="20">
        <f t="shared" si="9"/>
        <v>77</v>
      </c>
      <c r="Y50" s="16" t="b">
        <f t="shared" si="4"/>
        <v>0</v>
      </c>
    </row>
    <row r="51" spans="1:25" x14ac:dyDescent="0.25">
      <c r="A51" s="15">
        <v>50</v>
      </c>
      <c r="B51" s="3" t="s">
        <v>59</v>
      </c>
      <c r="C51" s="3" t="s">
        <v>89</v>
      </c>
      <c r="D51" s="3" t="str">
        <f t="shared" si="6"/>
        <v>Paul Rennick</v>
      </c>
      <c r="E51" s="3" t="s">
        <v>338</v>
      </c>
      <c r="F51" s="3" t="s">
        <v>397</v>
      </c>
      <c r="G51" s="3"/>
      <c r="H51" s="3" t="s">
        <v>436</v>
      </c>
      <c r="I51" s="3"/>
      <c r="J51" s="5" t="s">
        <v>167</v>
      </c>
      <c r="K51" s="11">
        <v>18137</v>
      </c>
      <c r="L51" s="9">
        <f t="shared" si="7"/>
        <v>920</v>
      </c>
      <c r="M51" s="9">
        <f t="shared" si="8"/>
        <v>76.666666666666671</v>
      </c>
      <c r="N51" s="20">
        <f t="shared" si="9"/>
        <v>76</v>
      </c>
      <c r="Y51" s="16" t="b">
        <f t="shared" si="4"/>
        <v>0</v>
      </c>
    </row>
    <row r="52" spans="1:25" x14ac:dyDescent="0.25">
      <c r="A52" s="15">
        <v>51</v>
      </c>
      <c r="B52" s="3" t="s">
        <v>16</v>
      </c>
      <c r="C52" s="3" t="s">
        <v>91</v>
      </c>
      <c r="D52" s="3" t="str">
        <f t="shared" si="6"/>
        <v>John Reddy</v>
      </c>
      <c r="E52" s="3" t="s">
        <v>336</v>
      </c>
      <c r="F52" s="3" t="s">
        <v>390</v>
      </c>
      <c r="G52" s="3"/>
      <c r="H52" s="3" t="s">
        <v>436</v>
      </c>
      <c r="I52" s="3"/>
      <c r="J52" s="5" t="s">
        <v>167</v>
      </c>
      <c r="K52" s="11">
        <v>18488</v>
      </c>
      <c r="L52" s="9">
        <f t="shared" si="7"/>
        <v>908</v>
      </c>
      <c r="M52" s="9">
        <f t="shared" si="8"/>
        <v>75.666666666666671</v>
      </c>
      <c r="N52" s="20">
        <f t="shared" si="9"/>
        <v>75</v>
      </c>
      <c r="Y52" s="16" t="b">
        <f t="shared" si="4"/>
        <v>0</v>
      </c>
    </row>
    <row r="53" spans="1:25" x14ac:dyDescent="0.25">
      <c r="A53" s="15">
        <v>52</v>
      </c>
      <c r="B53" s="7" t="s">
        <v>158</v>
      </c>
      <c r="C53" s="4" t="s">
        <v>90</v>
      </c>
      <c r="D53" s="3" t="str">
        <f t="shared" si="6"/>
        <v>+ Ronald Fabbro</v>
      </c>
      <c r="E53" s="3" t="s">
        <v>276</v>
      </c>
      <c r="F53" s="3" t="s">
        <v>404</v>
      </c>
      <c r="G53" s="3"/>
      <c r="H53" s="3"/>
      <c r="I53" s="3"/>
      <c r="J53" s="5" t="s">
        <v>167</v>
      </c>
      <c r="K53" s="12">
        <v>18573</v>
      </c>
      <c r="L53" s="9">
        <f t="shared" si="7"/>
        <v>905</v>
      </c>
      <c r="M53" s="9">
        <f t="shared" si="8"/>
        <v>75.416666666666671</v>
      </c>
      <c r="N53" s="20">
        <f t="shared" si="9"/>
        <v>75</v>
      </c>
      <c r="Y53" s="16" t="b">
        <f t="shared" si="4"/>
        <v>0</v>
      </c>
    </row>
    <row r="54" spans="1:25" x14ac:dyDescent="0.25">
      <c r="A54" s="15">
        <v>53</v>
      </c>
      <c r="B54" s="7" t="s">
        <v>159</v>
      </c>
      <c r="C54" s="4" t="s">
        <v>92</v>
      </c>
      <c r="D54" s="3" t="str">
        <f t="shared" si="6"/>
        <v>+ Robert Kasun</v>
      </c>
      <c r="E54" s="3" t="s">
        <v>305</v>
      </c>
      <c r="F54" s="3" t="s">
        <v>413</v>
      </c>
      <c r="G54" s="3"/>
      <c r="H54" s="3"/>
      <c r="I54" s="3"/>
      <c r="J54" s="5" t="s">
        <v>167</v>
      </c>
      <c r="K54" s="12">
        <v>18982</v>
      </c>
      <c r="L54" s="9">
        <f t="shared" si="7"/>
        <v>892</v>
      </c>
      <c r="M54" s="9">
        <f t="shared" si="8"/>
        <v>74.333333333333329</v>
      </c>
      <c r="N54" s="20">
        <f t="shared" si="9"/>
        <v>74</v>
      </c>
      <c r="Y54" s="16" t="b">
        <f t="shared" si="4"/>
        <v>0</v>
      </c>
    </row>
    <row r="55" spans="1:25" x14ac:dyDescent="0.25">
      <c r="A55" s="15">
        <v>54</v>
      </c>
      <c r="B55" s="3" t="s">
        <v>42</v>
      </c>
      <c r="C55" s="3" t="s">
        <v>93</v>
      </c>
      <c r="D55" s="3" t="str">
        <f t="shared" si="6"/>
        <v>Michael Lehman</v>
      </c>
      <c r="E55" s="3" t="s">
        <v>310</v>
      </c>
      <c r="F55" s="3" t="s">
        <v>415</v>
      </c>
      <c r="G55" s="3"/>
      <c r="H55" s="3" t="s">
        <v>436</v>
      </c>
      <c r="I55" s="3"/>
      <c r="J55" s="5" t="s">
        <v>167</v>
      </c>
      <c r="K55" s="11">
        <v>19107</v>
      </c>
      <c r="L55" s="9">
        <f t="shared" si="7"/>
        <v>888</v>
      </c>
      <c r="M55" s="9">
        <f t="shared" si="8"/>
        <v>74</v>
      </c>
      <c r="N55" s="20">
        <f t="shared" si="9"/>
        <v>74</v>
      </c>
      <c r="Y55" s="16" t="b">
        <f t="shared" si="4"/>
        <v>0</v>
      </c>
    </row>
    <row r="56" spans="1:25" x14ac:dyDescent="0.25">
      <c r="A56" s="15">
        <v>55</v>
      </c>
      <c r="B56" s="3" t="s">
        <v>94</v>
      </c>
      <c r="C56" s="3" t="s">
        <v>95</v>
      </c>
      <c r="D56" s="3" t="str">
        <f t="shared" si="6"/>
        <v>Mitchell Dowalgo</v>
      </c>
      <c r="E56" s="3" t="s">
        <v>269</v>
      </c>
      <c r="F56" s="3" t="s">
        <v>391</v>
      </c>
      <c r="G56" s="3"/>
      <c r="H56" s="3" t="s">
        <v>426</v>
      </c>
      <c r="I56" s="3"/>
      <c r="J56" s="5" t="s">
        <v>168</v>
      </c>
      <c r="K56" s="11">
        <v>19129</v>
      </c>
      <c r="L56" s="9">
        <f t="shared" si="7"/>
        <v>887</v>
      </c>
      <c r="M56" s="9">
        <f t="shared" si="8"/>
        <v>73.916666666666671</v>
      </c>
      <c r="N56" s="20">
        <f t="shared" si="9"/>
        <v>73</v>
      </c>
      <c r="Y56" s="16" t="b">
        <f t="shared" si="4"/>
        <v>0</v>
      </c>
    </row>
    <row r="57" spans="1:25" x14ac:dyDescent="0.25">
      <c r="A57" s="15">
        <v>56</v>
      </c>
      <c r="B57" s="3" t="s">
        <v>38</v>
      </c>
      <c r="C57" s="3" t="s">
        <v>96</v>
      </c>
      <c r="D57" s="3" t="str">
        <f t="shared" si="6"/>
        <v>Donald Lococo</v>
      </c>
      <c r="E57" s="3" t="s">
        <v>312</v>
      </c>
      <c r="F57" s="3" t="s">
        <v>394</v>
      </c>
      <c r="G57" s="3" t="s">
        <v>450</v>
      </c>
      <c r="H57" s="3" t="s">
        <v>436</v>
      </c>
      <c r="I57" s="3"/>
      <c r="J57" s="5" t="s">
        <v>167</v>
      </c>
      <c r="K57" s="11">
        <v>19396</v>
      </c>
      <c r="L57" s="9">
        <f t="shared" si="7"/>
        <v>878</v>
      </c>
      <c r="M57" s="9">
        <f t="shared" si="8"/>
        <v>73.166666666666671</v>
      </c>
      <c r="N57" s="20">
        <f t="shared" si="9"/>
        <v>73</v>
      </c>
      <c r="Y57" s="16" t="b">
        <f t="shared" si="4"/>
        <v>0</v>
      </c>
    </row>
    <row r="58" spans="1:25" x14ac:dyDescent="0.25">
      <c r="A58" s="15">
        <v>57</v>
      </c>
      <c r="B58" s="3" t="s">
        <v>160</v>
      </c>
      <c r="C58" s="3" t="s">
        <v>97</v>
      </c>
      <c r="D58" s="3" t="str">
        <f t="shared" si="6"/>
        <v>T. Allan Smith</v>
      </c>
      <c r="E58" s="3" t="s">
        <v>357</v>
      </c>
      <c r="F58" s="3" t="s">
        <v>415</v>
      </c>
      <c r="G58" s="3"/>
      <c r="H58" s="3"/>
      <c r="I58" s="3"/>
      <c r="J58" s="5" t="s">
        <v>167</v>
      </c>
      <c r="K58" s="11">
        <v>19486</v>
      </c>
      <c r="L58" s="9">
        <f t="shared" si="7"/>
        <v>875</v>
      </c>
      <c r="M58" s="9">
        <f t="shared" si="8"/>
        <v>72.916666666666671</v>
      </c>
      <c r="N58" s="20">
        <f t="shared" si="9"/>
        <v>72</v>
      </c>
      <c r="Y58" s="16" t="b">
        <f t="shared" si="4"/>
        <v>0</v>
      </c>
    </row>
    <row r="59" spans="1:25" x14ac:dyDescent="0.25">
      <c r="A59" s="15">
        <v>58</v>
      </c>
      <c r="B59" s="3" t="s">
        <v>86</v>
      </c>
      <c r="C59" s="3" t="s">
        <v>98</v>
      </c>
      <c r="D59" s="3" t="str">
        <f t="shared" si="6"/>
        <v>Dennis Noelke</v>
      </c>
      <c r="E59" s="3" t="s">
        <v>328</v>
      </c>
      <c r="F59" s="3" t="s">
        <v>406</v>
      </c>
      <c r="G59" s="3"/>
      <c r="H59" s="3" t="s">
        <v>429</v>
      </c>
      <c r="I59" s="3"/>
      <c r="J59" s="5" t="s">
        <v>168</v>
      </c>
      <c r="K59" s="11">
        <v>19569</v>
      </c>
      <c r="L59" s="9">
        <f t="shared" si="7"/>
        <v>873</v>
      </c>
      <c r="M59" s="9">
        <f t="shared" si="8"/>
        <v>72.75</v>
      </c>
      <c r="N59" s="20">
        <f t="shared" si="9"/>
        <v>72</v>
      </c>
      <c r="Y59" s="16" t="b">
        <f t="shared" si="4"/>
        <v>0</v>
      </c>
    </row>
    <row r="60" spans="1:25" x14ac:dyDescent="0.25">
      <c r="A60" s="15">
        <v>59</v>
      </c>
      <c r="B60" s="3" t="s">
        <v>19</v>
      </c>
      <c r="C60" s="3" t="s">
        <v>101</v>
      </c>
      <c r="D60" s="3" t="str">
        <f t="shared" si="6"/>
        <v>James O’Neill</v>
      </c>
      <c r="E60" s="3" t="s">
        <v>330</v>
      </c>
      <c r="F60" s="3" t="s">
        <v>421</v>
      </c>
      <c r="G60" s="3"/>
      <c r="H60" s="3"/>
      <c r="I60" s="3"/>
      <c r="J60" s="5" t="s">
        <v>167</v>
      </c>
      <c r="K60" s="11">
        <v>20005</v>
      </c>
      <c r="L60" s="9">
        <f t="shared" si="7"/>
        <v>858</v>
      </c>
      <c r="M60" s="9">
        <f t="shared" si="8"/>
        <v>71.5</v>
      </c>
      <c r="N60" s="20">
        <f t="shared" si="9"/>
        <v>71</v>
      </c>
      <c r="Y60" s="16" t="b">
        <f t="shared" si="4"/>
        <v>0</v>
      </c>
    </row>
    <row r="61" spans="1:25" x14ac:dyDescent="0.25">
      <c r="A61" s="15">
        <v>60</v>
      </c>
      <c r="B61" s="3" t="s">
        <v>99</v>
      </c>
      <c r="C61" s="3" t="s">
        <v>100</v>
      </c>
      <c r="D61" s="3" t="str">
        <f t="shared" si="6"/>
        <v>Walter Werbylo</v>
      </c>
      <c r="E61" s="3" t="s">
        <v>368</v>
      </c>
      <c r="F61" s="3" t="s">
        <v>392</v>
      </c>
      <c r="G61" s="3"/>
      <c r="H61" s="3" t="s">
        <v>426</v>
      </c>
      <c r="I61" s="3"/>
      <c r="J61" s="5" t="s">
        <v>168</v>
      </c>
      <c r="K61" s="11">
        <v>20067</v>
      </c>
      <c r="L61" s="9">
        <f t="shared" si="7"/>
        <v>856</v>
      </c>
      <c r="M61" s="9">
        <f t="shared" si="8"/>
        <v>71.333333333333329</v>
      </c>
      <c r="N61" s="20">
        <f t="shared" si="9"/>
        <v>71</v>
      </c>
      <c r="Y61" s="16" t="b">
        <f t="shared" si="4"/>
        <v>0</v>
      </c>
    </row>
    <row r="62" spans="1:25" x14ac:dyDescent="0.25">
      <c r="A62" s="15">
        <v>61</v>
      </c>
      <c r="B62" s="3" t="s">
        <v>59</v>
      </c>
      <c r="C62" s="3" t="s">
        <v>37</v>
      </c>
      <c r="D62" s="3" t="str">
        <f t="shared" si="6"/>
        <v>Paul Walsh</v>
      </c>
      <c r="E62" s="3" t="s">
        <v>367</v>
      </c>
      <c r="F62" s="3" t="s">
        <v>412</v>
      </c>
      <c r="G62" s="3"/>
      <c r="H62" s="3"/>
      <c r="I62" s="3"/>
      <c r="J62" s="5" t="s">
        <v>170</v>
      </c>
      <c r="K62" s="11">
        <v>20118</v>
      </c>
      <c r="L62" s="9">
        <f t="shared" si="7"/>
        <v>855</v>
      </c>
      <c r="M62" s="9">
        <f t="shared" si="8"/>
        <v>71.25</v>
      </c>
      <c r="N62" s="20">
        <f t="shared" si="9"/>
        <v>71</v>
      </c>
      <c r="Y62" s="16" t="b">
        <f t="shared" si="4"/>
        <v>0</v>
      </c>
    </row>
    <row r="63" spans="1:25" x14ac:dyDescent="0.25">
      <c r="A63" s="15">
        <v>62</v>
      </c>
      <c r="B63" s="3" t="s">
        <v>104</v>
      </c>
      <c r="C63" s="3" t="s">
        <v>105</v>
      </c>
      <c r="D63" s="3" t="str">
        <f t="shared" si="6"/>
        <v>René Espejel</v>
      </c>
      <c r="E63" s="3" t="s">
        <v>273</v>
      </c>
      <c r="F63" s="3" t="s">
        <v>403</v>
      </c>
      <c r="G63" s="3"/>
      <c r="H63" s="3"/>
      <c r="I63" s="3"/>
      <c r="J63" s="5" t="s">
        <v>170</v>
      </c>
      <c r="K63" s="11">
        <v>20159</v>
      </c>
      <c r="L63" s="9">
        <f t="shared" si="7"/>
        <v>853</v>
      </c>
      <c r="M63" s="9">
        <f t="shared" si="8"/>
        <v>71.083333333333329</v>
      </c>
      <c r="N63" s="20">
        <f t="shared" si="9"/>
        <v>71</v>
      </c>
      <c r="Y63" s="16" t="b">
        <f t="shared" si="4"/>
        <v>0</v>
      </c>
    </row>
    <row r="64" spans="1:25" x14ac:dyDescent="0.25">
      <c r="A64" s="15">
        <v>63</v>
      </c>
      <c r="B64" s="3" t="s">
        <v>102</v>
      </c>
      <c r="C64" s="3" t="s">
        <v>103</v>
      </c>
      <c r="D64" s="3" t="str">
        <f t="shared" si="6"/>
        <v>Maurice Restivo</v>
      </c>
      <c r="E64" s="3" t="s">
        <v>339</v>
      </c>
      <c r="F64" s="3"/>
      <c r="G64" s="3"/>
      <c r="H64" s="3" t="s">
        <v>426</v>
      </c>
      <c r="I64" s="3"/>
      <c r="J64" s="5" t="s">
        <v>169</v>
      </c>
      <c r="K64" s="11">
        <v>20153</v>
      </c>
      <c r="L64" s="9">
        <f t="shared" si="7"/>
        <v>853</v>
      </c>
      <c r="M64" s="9">
        <f t="shared" si="8"/>
        <v>71.083333333333329</v>
      </c>
      <c r="N64" s="20">
        <f t="shared" si="9"/>
        <v>71</v>
      </c>
      <c r="Y64" s="16" t="b">
        <f t="shared" si="4"/>
        <v>0</v>
      </c>
    </row>
    <row r="65" spans="1:25" x14ac:dyDescent="0.25">
      <c r="A65" s="15">
        <v>64</v>
      </c>
      <c r="B65" s="3" t="s">
        <v>57</v>
      </c>
      <c r="C65" s="3" t="s">
        <v>106</v>
      </c>
      <c r="D65" s="3" t="str">
        <f t="shared" si="6"/>
        <v>David Bittner</v>
      </c>
      <c r="E65" s="5" t="s">
        <v>261</v>
      </c>
      <c r="F65" s="5" t="s">
        <v>393</v>
      </c>
      <c r="G65" s="5"/>
      <c r="H65" s="34" t="s">
        <v>426</v>
      </c>
      <c r="I65" s="34"/>
      <c r="J65" s="5" t="s">
        <v>168</v>
      </c>
      <c r="K65" s="11">
        <v>20276</v>
      </c>
      <c r="L65" s="9">
        <f t="shared" si="7"/>
        <v>849</v>
      </c>
      <c r="M65" s="9">
        <f t="shared" si="8"/>
        <v>70.75</v>
      </c>
      <c r="N65" s="20">
        <f t="shared" si="9"/>
        <v>70</v>
      </c>
      <c r="Y65" s="16" t="b">
        <f t="shared" si="4"/>
        <v>0</v>
      </c>
    </row>
    <row r="66" spans="1:25" x14ac:dyDescent="0.25">
      <c r="A66" s="15">
        <v>65</v>
      </c>
      <c r="B66" s="3" t="s">
        <v>59</v>
      </c>
      <c r="C66" s="3" t="s">
        <v>109</v>
      </c>
      <c r="D66" s="3" t="str">
        <f t="shared" ref="D66:D78" si="10">CONCATENATE(B66," ",C66)</f>
        <v>Paul English</v>
      </c>
      <c r="E66" s="3" t="s">
        <v>272</v>
      </c>
      <c r="F66" s="3" t="s">
        <v>393</v>
      </c>
      <c r="G66" s="3"/>
      <c r="H66" s="3" t="s">
        <v>426</v>
      </c>
      <c r="I66" s="3"/>
      <c r="J66" s="5" t="s">
        <v>168</v>
      </c>
      <c r="K66" s="11">
        <v>20476</v>
      </c>
      <c r="L66" s="9">
        <f t="shared" ref="L66:L97" si="11">(YEAR($O$28)-YEAR(K66))*12+MONTH($O$28)-MONTH(K66)</f>
        <v>843</v>
      </c>
      <c r="M66" s="9">
        <f t="shared" ref="M66:M97" si="12">L66/12</f>
        <v>70.25</v>
      </c>
      <c r="N66" s="20">
        <f t="shared" ref="N66:N97" si="13">ROUNDDOWN(M66,0)</f>
        <v>70</v>
      </c>
      <c r="Y66" s="16" t="b">
        <f t="shared" si="4"/>
        <v>0</v>
      </c>
    </row>
    <row r="67" spans="1:25" x14ac:dyDescent="0.25">
      <c r="A67" s="15">
        <v>66</v>
      </c>
      <c r="B67" s="3" t="s">
        <v>107</v>
      </c>
      <c r="C67" s="3" t="s">
        <v>108</v>
      </c>
      <c r="D67" s="3" t="str">
        <f t="shared" si="10"/>
        <v>Terence Kersch</v>
      </c>
      <c r="E67" s="3" t="s">
        <v>308</v>
      </c>
      <c r="F67" s="3" t="s">
        <v>414</v>
      </c>
      <c r="G67" s="3"/>
      <c r="H67" s="3" t="s">
        <v>431</v>
      </c>
      <c r="I67" s="3"/>
      <c r="J67" s="5" t="s">
        <v>168</v>
      </c>
      <c r="K67" s="11">
        <v>20800</v>
      </c>
      <c r="L67" s="9">
        <f t="shared" si="11"/>
        <v>832</v>
      </c>
      <c r="M67" s="9">
        <f t="shared" si="12"/>
        <v>69.333333333333329</v>
      </c>
      <c r="N67" s="20">
        <f t="shared" si="13"/>
        <v>69</v>
      </c>
      <c r="Y67" s="16" t="b">
        <f t="shared" ref="Y67:Y111" si="14">IF(OR(LEFT(J67,1)=" ",RIGHT(J67,1)=" "),TRUE,FALSE)</f>
        <v>0</v>
      </c>
    </row>
    <row r="68" spans="1:25" x14ac:dyDescent="0.25">
      <c r="A68" s="15">
        <v>67</v>
      </c>
      <c r="B68" s="3" t="s">
        <v>110</v>
      </c>
      <c r="C68" s="3" t="s">
        <v>111</v>
      </c>
      <c r="D68" s="3" t="str">
        <f t="shared" si="10"/>
        <v>Timothy Scott</v>
      </c>
      <c r="E68" s="3" t="s">
        <v>353</v>
      </c>
      <c r="F68" s="3" t="s">
        <v>421</v>
      </c>
      <c r="G68" s="3"/>
      <c r="H68" s="3" t="s">
        <v>436</v>
      </c>
      <c r="I68" s="3"/>
      <c r="J68" s="5" t="s">
        <v>167</v>
      </c>
      <c r="K68" s="11">
        <v>21115</v>
      </c>
      <c r="L68" s="9">
        <f t="shared" si="11"/>
        <v>822</v>
      </c>
      <c r="M68" s="9">
        <f t="shared" si="12"/>
        <v>68.5</v>
      </c>
      <c r="N68" s="20">
        <f t="shared" si="13"/>
        <v>68</v>
      </c>
      <c r="Y68" s="16" t="b">
        <f t="shared" si="14"/>
        <v>0</v>
      </c>
    </row>
    <row r="69" spans="1:25" x14ac:dyDescent="0.25">
      <c r="A69" s="15">
        <v>68</v>
      </c>
      <c r="B69" s="3" t="s">
        <v>42</v>
      </c>
      <c r="C69" s="3" t="s">
        <v>254</v>
      </c>
      <c r="D69" s="3" t="str">
        <f t="shared" si="10"/>
        <v>Michael Buentello</v>
      </c>
      <c r="E69" s="21" t="s">
        <v>374</v>
      </c>
      <c r="F69" s="21" t="s">
        <v>394</v>
      </c>
      <c r="G69" s="21"/>
      <c r="H69" s="34" t="s">
        <v>426</v>
      </c>
      <c r="I69" s="34" t="s">
        <v>438</v>
      </c>
      <c r="J69" s="5" t="s">
        <v>168</v>
      </c>
      <c r="K69" s="11">
        <v>21247</v>
      </c>
      <c r="L69" s="9">
        <f t="shared" si="11"/>
        <v>817</v>
      </c>
      <c r="M69" s="9">
        <f t="shared" si="12"/>
        <v>68.083333333333329</v>
      </c>
      <c r="N69" s="20">
        <f t="shared" si="13"/>
        <v>68</v>
      </c>
      <c r="Y69" s="16" t="b">
        <f t="shared" si="14"/>
        <v>0</v>
      </c>
    </row>
    <row r="70" spans="1:25" x14ac:dyDescent="0.25">
      <c r="A70" s="15">
        <v>69</v>
      </c>
      <c r="B70" s="3" t="s">
        <v>112</v>
      </c>
      <c r="C70" s="3" t="s">
        <v>113</v>
      </c>
      <c r="D70" s="3" t="str">
        <f t="shared" si="10"/>
        <v>Mark Gazin</v>
      </c>
      <c r="E70" s="5" t="s">
        <v>283</v>
      </c>
      <c r="F70" s="5" t="s">
        <v>391</v>
      </c>
      <c r="G70" s="5"/>
      <c r="H70" s="3" t="s">
        <v>426</v>
      </c>
      <c r="I70" s="3"/>
      <c r="J70" s="5" t="s">
        <v>168</v>
      </c>
      <c r="K70" s="11">
        <v>21388</v>
      </c>
      <c r="L70" s="9">
        <f t="shared" si="11"/>
        <v>813</v>
      </c>
      <c r="M70" s="9">
        <f t="shared" si="12"/>
        <v>67.75</v>
      </c>
      <c r="N70" s="20">
        <f t="shared" si="13"/>
        <v>67</v>
      </c>
      <c r="Y70" s="16" t="b">
        <f t="shared" si="14"/>
        <v>0</v>
      </c>
    </row>
    <row r="71" spans="1:25" x14ac:dyDescent="0.25">
      <c r="A71" s="15">
        <v>70</v>
      </c>
      <c r="B71" s="3" t="s">
        <v>23</v>
      </c>
      <c r="C71" s="3" t="s">
        <v>114</v>
      </c>
      <c r="D71" s="3" t="str">
        <f t="shared" si="10"/>
        <v>William May</v>
      </c>
      <c r="E71" s="3" t="s">
        <v>317</v>
      </c>
      <c r="F71" s="3" t="s">
        <v>416</v>
      </c>
      <c r="G71" s="3"/>
      <c r="H71" s="3"/>
      <c r="I71" s="3" t="s">
        <v>439</v>
      </c>
      <c r="J71" s="5" t="s">
        <v>167</v>
      </c>
      <c r="K71" s="11">
        <v>21508</v>
      </c>
      <c r="L71" s="9">
        <f t="shared" si="11"/>
        <v>809</v>
      </c>
      <c r="M71" s="9">
        <f t="shared" si="12"/>
        <v>67.416666666666671</v>
      </c>
      <c r="N71" s="20">
        <f t="shared" si="13"/>
        <v>67</v>
      </c>
      <c r="Y71" s="16" t="b">
        <f t="shared" si="14"/>
        <v>0</v>
      </c>
    </row>
    <row r="72" spans="1:25" x14ac:dyDescent="0.25">
      <c r="A72" s="15">
        <v>71</v>
      </c>
      <c r="B72" s="3" t="s">
        <v>9</v>
      </c>
      <c r="C72" s="3" t="s">
        <v>115</v>
      </c>
      <c r="D72" s="3" t="str">
        <f t="shared" si="10"/>
        <v>Thomas Rosica</v>
      </c>
      <c r="E72" s="3" t="s">
        <v>348</v>
      </c>
      <c r="F72" s="3" t="s">
        <v>390</v>
      </c>
      <c r="G72" s="3" t="s">
        <v>450</v>
      </c>
      <c r="H72" s="3" t="s">
        <v>436</v>
      </c>
      <c r="I72" s="3" t="s">
        <v>439</v>
      </c>
      <c r="J72" s="5" t="s">
        <v>167</v>
      </c>
      <c r="K72" s="11">
        <v>21612</v>
      </c>
      <c r="L72" s="9">
        <f t="shared" si="11"/>
        <v>805</v>
      </c>
      <c r="M72" s="9">
        <f t="shared" si="12"/>
        <v>67.083333333333329</v>
      </c>
      <c r="N72" s="20">
        <f t="shared" si="13"/>
        <v>67</v>
      </c>
      <c r="Y72" s="16" t="b">
        <f t="shared" si="14"/>
        <v>0</v>
      </c>
    </row>
    <row r="73" spans="1:25" x14ac:dyDescent="0.25">
      <c r="A73" s="15">
        <v>72</v>
      </c>
      <c r="B73" s="3" t="s">
        <v>117</v>
      </c>
      <c r="C73" s="3" t="s">
        <v>118</v>
      </c>
      <c r="D73" s="3" t="str">
        <f t="shared" si="10"/>
        <v>Jefferson Thompson</v>
      </c>
      <c r="E73" s="3" t="s">
        <v>362</v>
      </c>
      <c r="F73" s="3" t="s">
        <v>424</v>
      </c>
      <c r="G73" s="3" t="s">
        <v>425</v>
      </c>
      <c r="H73" s="3" t="s">
        <v>436</v>
      </c>
      <c r="I73" s="3" t="s">
        <v>439</v>
      </c>
      <c r="J73" s="5" t="s">
        <v>167</v>
      </c>
      <c r="K73" s="11">
        <v>22177</v>
      </c>
      <c r="L73" s="9">
        <f t="shared" si="11"/>
        <v>787</v>
      </c>
      <c r="M73" s="9">
        <f t="shared" si="12"/>
        <v>65.583333333333329</v>
      </c>
      <c r="N73" s="20">
        <f t="shared" si="13"/>
        <v>65</v>
      </c>
      <c r="Y73" s="16" t="b">
        <f t="shared" si="14"/>
        <v>0</v>
      </c>
    </row>
    <row r="74" spans="1:25" x14ac:dyDescent="0.25">
      <c r="A74" s="15">
        <v>73</v>
      </c>
      <c r="B74" s="3" t="s">
        <v>116</v>
      </c>
      <c r="C74" s="3" t="s">
        <v>97</v>
      </c>
      <c r="D74" s="3" t="str">
        <f t="shared" si="10"/>
        <v>George Smith</v>
      </c>
      <c r="E74" s="3" t="s">
        <v>356</v>
      </c>
      <c r="F74" s="3" t="s">
        <v>394</v>
      </c>
      <c r="G74" s="3"/>
      <c r="H74" s="3" t="s">
        <v>435</v>
      </c>
      <c r="I74" s="3"/>
      <c r="J74" s="5" t="s">
        <v>168</v>
      </c>
      <c r="K74" s="11">
        <v>22219</v>
      </c>
      <c r="L74" s="9">
        <f t="shared" si="11"/>
        <v>786</v>
      </c>
      <c r="M74" s="9">
        <f t="shared" si="12"/>
        <v>65.5</v>
      </c>
      <c r="N74" s="20">
        <f t="shared" si="13"/>
        <v>65</v>
      </c>
      <c r="Y74" s="16" t="b">
        <f t="shared" si="14"/>
        <v>0</v>
      </c>
    </row>
    <row r="75" spans="1:25" x14ac:dyDescent="0.25">
      <c r="A75" s="15">
        <v>74</v>
      </c>
      <c r="B75" s="3" t="s">
        <v>20</v>
      </c>
      <c r="C75" s="3" t="s">
        <v>119</v>
      </c>
      <c r="D75" s="3" t="str">
        <f t="shared" si="10"/>
        <v>Joseph Roussel</v>
      </c>
      <c r="E75" s="3" t="s">
        <v>349</v>
      </c>
      <c r="F75" s="3" t="s">
        <v>399</v>
      </c>
      <c r="G75" s="3"/>
      <c r="H75" s="3" t="s">
        <v>426</v>
      </c>
      <c r="I75" s="3"/>
      <c r="J75" s="5" t="s">
        <v>168</v>
      </c>
      <c r="K75" s="11">
        <v>22286</v>
      </c>
      <c r="L75" s="9">
        <f t="shared" si="11"/>
        <v>783</v>
      </c>
      <c r="M75" s="9">
        <f t="shared" si="12"/>
        <v>65.25</v>
      </c>
      <c r="N75" s="20">
        <f t="shared" si="13"/>
        <v>65</v>
      </c>
      <c r="Y75" s="16" t="b">
        <f t="shared" si="14"/>
        <v>0</v>
      </c>
    </row>
    <row r="76" spans="1:25" x14ac:dyDescent="0.25">
      <c r="A76" s="15">
        <v>75</v>
      </c>
      <c r="B76" s="3" t="s">
        <v>120</v>
      </c>
      <c r="C76" s="3" t="s">
        <v>121</v>
      </c>
      <c r="D76" s="3" t="str">
        <f t="shared" si="10"/>
        <v>Anthony Giampietro</v>
      </c>
      <c r="E76" s="3" t="s">
        <v>284</v>
      </c>
      <c r="F76" s="3" t="s">
        <v>391</v>
      </c>
      <c r="G76" s="3"/>
      <c r="H76" s="3" t="s">
        <v>426</v>
      </c>
      <c r="I76" s="3" t="s">
        <v>439</v>
      </c>
      <c r="J76" s="5" t="s">
        <v>168</v>
      </c>
      <c r="K76" s="11">
        <v>22337</v>
      </c>
      <c r="L76" s="9">
        <f t="shared" si="11"/>
        <v>782</v>
      </c>
      <c r="M76" s="9">
        <f t="shared" si="12"/>
        <v>65.166666666666671</v>
      </c>
      <c r="N76" s="20">
        <f t="shared" si="13"/>
        <v>65</v>
      </c>
      <c r="Y76" s="16" t="b">
        <f t="shared" si="14"/>
        <v>0</v>
      </c>
    </row>
    <row r="77" spans="1:25" x14ac:dyDescent="0.25">
      <c r="A77" s="15">
        <v>76</v>
      </c>
      <c r="B77" s="3" t="s">
        <v>20</v>
      </c>
      <c r="C77" s="3" t="s">
        <v>122</v>
      </c>
      <c r="D77" s="3" t="str">
        <f t="shared" si="10"/>
        <v>Joseph Pilsner</v>
      </c>
      <c r="E77" s="3" t="s">
        <v>331</v>
      </c>
      <c r="F77" s="3" t="s">
        <v>405</v>
      </c>
      <c r="G77" s="3"/>
      <c r="H77" s="3"/>
      <c r="I77" s="3" t="s">
        <v>439</v>
      </c>
      <c r="J77" s="5" t="s">
        <v>167</v>
      </c>
      <c r="K77" s="11">
        <v>22524</v>
      </c>
      <c r="L77" s="9">
        <f t="shared" si="11"/>
        <v>776</v>
      </c>
      <c r="M77" s="9">
        <f t="shared" si="12"/>
        <v>64.666666666666671</v>
      </c>
      <c r="N77" s="20">
        <f t="shared" si="13"/>
        <v>64</v>
      </c>
      <c r="Y77" s="16" t="b">
        <f t="shared" si="14"/>
        <v>0</v>
      </c>
    </row>
    <row r="78" spans="1:25" x14ac:dyDescent="0.25">
      <c r="A78" s="15">
        <v>77</v>
      </c>
      <c r="B78" s="3" t="s">
        <v>123</v>
      </c>
      <c r="C78" s="3" t="s">
        <v>124</v>
      </c>
      <c r="D78" s="3" t="str">
        <f t="shared" si="10"/>
        <v>Roberto Rojas</v>
      </c>
      <c r="E78" s="3" t="s">
        <v>346</v>
      </c>
      <c r="F78" s="3" t="s">
        <v>412</v>
      </c>
      <c r="G78" s="3"/>
      <c r="H78" s="3"/>
      <c r="I78" s="3"/>
      <c r="J78" s="5" t="s">
        <v>170</v>
      </c>
      <c r="K78" s="11">
        <v>23192</v>
      </c>
      <c r="L78" s="9">
        <f t="shared" si="11"/>
        <v>754</v>
      </c>
      <c r="M78" s="9">
        <f t="shared" si="12"/>
        <v>62.833333333333336</v>
      </c>
      <c r="N78" s="20">
        <f t="shared" si="13"/>
        <v>62</v>
      </c>
      <c r="Y78" s="16" t="b">
        <f t="shared" si="14"/>
        <v>0</v>
      </c>
    </row>
    <row r="79" spans="1:25" x14ac:dyDescent="0.25">
      <c r="A79" s="15">
        <v>78</v>
      </c>
      <c r="B79" s="5" t="s">
        <v>10</v>
      </c>
      <c r="C79" s="5" t="s">
        <v>455</v>
      </c>
      <c r="D79" s="5" t="s">
        <v>456</v>
      </c>
      <c r="E79" s="5" t="s">
        <v>457</v>
      </c>
      <c r="F79" s="5" t="s">
        <v>458</v>
      </c>
      <c r="G79" s="38"/>
      <c r="H79" s="5" t="s">
        <v>436</v>
      </c>
      <c r="I79" s="5"/>
      <c r="J79" s="5" t="s">
        <v>167</v>
      </c>
      <c r="K79" s="38">
        <v>23239</v>
      </c>
      <c r="L79" s="9">
        <f t="shared" si="11"/>
        <v>752</v>
      </c>
      <c r="M79" s="9">
        <f t="shared" si="12"/>
        <v>62.666666666666664</v>
      </c>
      <c r="N79" s="20">
        <f t="shared" si="13"/>
        <v>62</v>
      </c>
      <c r="Y79" s="16" t="b">
        <f t="shared" si="14"/>
        <v>0</v>
      </c>
    </row>
    <row r="80" spans="1:25" x14ac:dyDescent="0.25">
      <c r="A80" s="15">
        <v>79</v>
      </c>
      <c r="B80" s="3" t="s">
        <v>57</v>
      </c>
      <c r="C80" s="3" t="s">
        <v>126</v>
      </c>
      <c r="D80" s="3" t="str">
        <f t="shared" ref="D80:D108" si="15">CONCATENATE(B80," ",C80)</f>
        <v>David Zapalac</v>
      </c>
      <c r="E80" s="3" t="s">
        <v>369</v>
      </c>
      <c r="F80" s="3" t="s">
        <v>393</v>
      </c>
      <c r="G80" s="3"/>
      <c r="H80" s="3" t="s">
        <v>430</v>
      </c>
      <c r="I80" s="3" t="s">
        <v>439</v>
      </c>
      <c r="J80" s="5" t="s">
        <v>168</v>
      </c>
      <c r="K80" s="11">
        <v>23305</v>
      </c>
      <c r="L80" s="9">
        <f t="shared" si="11"/>
        <v>750</v>
      </c>
      <c r="M80" s="9">
        <f t="shared" si="12"/>
        <v>62.5</v>
      </c>
      <c r="N80" s="20">
        <f t="shared" si="13"/>
        <v>62</v>
      </c>
      <c r="Y80" s="16" t="b">
        <f t="shared" si="14"/>
        <v>0</v>
      </c>
    </row>
    <row r="81" spans="1:25" x14ac:dyDescent="0.25">
      <c r="A81" s="15">
        <v>80</v>
      </c>
      <c r="B81" s="3" t="s">
        <v>16</v>
      </c>
      <c r="C81" s="3" t="s">
        <v>125</v>
      </c>
      <c r="D81" s="3" t="str">
        <f t="shared" si="15"/>
        <v>John Huber</v>
      </c>
      <c r="E81" s="3" t="s">
        <v>296</v>
      </c>
      <c r="F81" s="3" t="s">
        <v>409</v>
      </c>
      <c r="G81" s="3"/>
      <c r="H81" s="3" t="s">
        <v>436</v>
      </c>
      <c r="I81" s="3" t="s">
        <v>439</v>
      </c>
      <c r="J81" s="5" t="s">
        <v>167</v>
      </c>
      <c r="K81" s="11">
        <v>23346</v>
      </c>
      <c r="L81" s="9">
        <f t="shared" si="11"/>
        <v>748</v>
      </c>
      <c r="M81" s="9">
        <f t="shared" si="12"/>
        <v>62.333333333333336</v>
      </c>
      <c r="N81" s="20">
        <f t="shared" si="13"/>
        <v>62</v>
      </c>
      <c r="Y81" s="16" t="b">
        <f t="shared" si="14"/>
        <v>0</v>
      </c>
    </row>
    <row r="82" spans="1:25" x14ac:dyDescent="0.25">
      <c r="A82" s="15">
        <v>81</v>
      </c>
      <c r="B82" s="3" t="s">
        <v>10</v>
      </c>
      <c r="C82" s="3" t="s">
        <v>127</v>
      </c>
      <c r="D82" s="3" t="str">
        <f t="shared" si="15"/>
        <v>Kevin Storey</v>
      </c>
      <c r="E82" s="3" t="s">
        <v>359</v>
      </c>
      <c r="F82" s="3" t="s">
        <v>409</v>
      </c>
      <c r="G82" s="3"/>
      <c r="H82" s="3" t="s">
        <v>436</v>
      </c>
      <c r="I82" s="3" t="s">
        <v>439</v>
      </c>
      <c r="J82" s="5" t="s">
        <v>167</v>
      </c>
      <c r="K82" s="11">
        <v>23447</v>
      </c>
      <c r="L82" s="9">
        <f t="shared" si="11"/>
        <v>745</v>
      </c>
      <c r="M82" s="9">
        <f t="shared" si="12"/>
        <v>62.083333333333336</v>
      </c>
      <c r="N82" s="20">
        <f t="shared" si="13"/>
        <v>62</v>
      </c>
      <c r="Y82" s="16" t="b">
        <f t="shared" si="14"/>
        <v>0</v>
      </c>
    </row>
    <row r="83" spans="1:25" x14ac:dyDescent="0.25">
      <c r="A83" s="15">
        <v>82</v>
      </c>
      <c r="B83" s="3" t="s">
        <v>128</v>
      </c>
      <c r="C83" s="3" t="s">
        <v>129</v>
      </c>
      <c r="D83" s="3" t="str">
        <f t="shared" si="15"/>
        <v>Patrick Fulton</v>
      </c>
      <c r="E83" s="3" t="s">
        <v>279</v>
      </c>
      <c r="F83" s="3" t="s">
        <v>406</v>
      </c>
      <c r="G83" s="3"/>
      <c r="H83" s="3" t="s">
        <v>429</v>
      </c>
      <c r="I83" s="3" t="s">
        <v>438</v>
      </c>
      <c r="J83" s="5" t="s">
        <v>168</v>
      </c>
      <c r="K83" s="11">
        <v>25163</v>
      </c>
      <c r="L83" s="9">
        <f t="shared" si="11"/>
        <v>689</v>
      </c>
      <c r="M83" s="9">
        <f t="shared" si="12"/>
        <v>57.416666666666664</v>
      </c>
      <c r="N83" s="20">
        <f t="shared" si="13"/>
        <v>57</v>
      </c>
      <c r="Y83" s="16" t="b">
        <f t="shared" si="14"/>
        <v>0</v>
      </c>
    </row>
    <row r="84" spans="1:25" x14ac:dyDescent="0.25">
      <c r="A84" s="15">
        <v>83</v>
      </c>
      <c r="B84" s="3" t="s">
        <v>130</v>
      </c>
      <c r="C84" s="3" t="s">
        <v>131</v>
      </c>
      <c r="D84" s="3" t="str">
        <f t="shared" si="15"/>
        <v>Jim Stenberg</v>
      </c>
      <c r="E84" s="3" t="s">
        <v>358</v>
      </c>
      <c r="F84" s="3" t="s">
        <v>417</v>
      </c>
      <c r="G84" s="3"/>
      <c r="H84" s="3"/>
      <c r="I84" s="3"/>
      <c r="J84" s="5" t="s">
        <v>167</v>
      </c>
      <c r="K84" s="11">
        <v>25668</v>
      </c>
      <c r="L84" s="9">
        <f t="shared" si="11"/>
        <v>672</v>
      </c>
      <c r="M84" s="9">
        <f t="shared" si="12"/>
        <v>56</v>
      </c>
      <c r="N84" s="20">
        <f t="shared" si="13"/>
        <v>56</v>
      </c>
      <c r="Y84" s="16" t="b">
        <f t="shared" si="14"/>
        <v>0</v>
      </c>
    </row>
    <row r="85" spans="1:25" x14ac:dyDescent="0.25">
      <c r="A85" s="15">
        <v>84</v>
      </c>
      <c r="B85" s="3" t="s">
        <v>132</v>
      </c>
      <c r="C85" s="3" t="s">
        <v>133</v>
      </c>
      <c r="D85" s="3" t="str">
        <f t="shared" si="15"/>
        <v>Pedro Mora</v>
      </c>
      <c r="E85" s="3" t="s">
        <v>323</v>
      </c>
      <c r="F85" s="3" t="s">
        <v>419</v>
      </c>
      <c r="G85" s="3"/>
      <c r="H85" s="3"/>
      <c r="I85" s="3"/>
      <c r="J85" s="5" t="s">
        <v>169</v>
      </c>
      <c r="K85" s="11">
        <v>26094</v>
      </c>
      <c r="L85" s="9">
        <f t="shared" si="11"/>
        <v>658</v>
      </c>
      <c r="M85" s="9">
        <f t="shared" si="12"/>
        <v>54.833333333333336</v>
      </c>
      <c r="N85" s="20">
        <f t="shared" si="13"/>
        <v>54</v>
      </c>
      <c r="Y85" s="16" t="b">
        <f t="shared" si="14"/>
        <v>0</v>
      </c>
    </row>
    <row r="86" spans="1:25" x14ac:dyDescent="0.25">
      <c r="A86" s="15">
        <v>85</v>
      </c>
      <c r="B86" s="3" t="s">
        <v>19</v>
      </c>
      <c r="C86" s="3" t="s">
        <v>134</v>
      </c>
      <c r="D86" s="3" t="str">
        <f t="shared" si="15"/>
        <v>James Murphy</v>
      </c>
      <c r="E86" s="3" t="s">
        <v>327</v>
      </c>
      <c r="F86" s="3" t="s">
        <v>391</v>
      </c>
      <c r="G86" s="3"/>
      <c r="H86" s="3" t="s">
        <v>431</v>
      </c>
      <c r="I86" s="3"/>
      <c r="J86" s="5" t="s">
        <v>168</v>
      </c>
      <c r="K86" s="11">
        <v>26408</v>
      </c>
      <c r="L86" s="9">
        <f t="shared" si="11"/>
        <v>648</v>
      </c>
      <c r="M86" s="9">
        <f t="shared" si="12"/>
        <v>54</v>
      </c>
      <c r="N86" s="20">
        <f t="shared" si="13"/>
        <v>54</v>
      </c>
      <c r="Y86" s="16" t="b">
        <f t="shared" si="14"/>
        <v>0</v>
      </c>
    </row>
    <row r="87" spans="1:25" x14ac:dyDescent="0.25">
      <c r="A87" s="15">
        <v>86</v>
      </c>
      <c r="B87" s="3" t="s">
        <v>135</v>
      </c>
      <c r="C87" s="3" t="s">
        <v>136</v>
      </c>
      <c r="D87" s="3" t="str">
        <f t="shared" si="15"/>
        <v>Morgan Rice</v>
      </c>
      <c r="E87" s="3" t="s">
        <v>340</v>
      </c>
      <c r="F87" s="3" t="s">
        <v>409</v>
      </c>
      <c r="G87" s="3" t="s">
        <v>425</v>
      </c>
      <c r="H87" s="3" t="s">
        <v>436</v>
      </c>
      <c r="I87" s="3" t="s">
        <v>439</v>
      </c>
      <c r="J87" s="5" t="s">
        <v>167</v>
      </c>
      <c r="K87" s="11">
        <v>27181</v>
      </c>
      <c r="L87" s="9">
        <f t="shared" si="11"/>
        <v>622</v>
      </c>
      <c r="M87" s="9">
        <f t="shared" si="12"/>
        <v>51.833333333333336</v>
      </c>
      <c r="N87" s="20">
        <f t="shared" si="13"/>
        <v>51</v>
      </c>
      <c r="Y87" s="16" t="b">
        <f t="shared" si="14"/>
        <v>0</v>
      </c>
    </row>
    <row r="88" spans="1:25" x14ac:dyDescent="0.25">
      <c r="A88" s="15">
        <v>87</v>
      </c>
      <c r="B88" s="3" t="s">
        <v>137</v>
      </c>
      <c r="C88" s="3" t="s">
        <v>138</v>
      </c>
      <c r="D88" s="3" t="str">
        <f t="shared" si="15"/>
        <v>Oscar Gómez</v>
      </c>
      <c r="E88" s="3" t="s">
        <v>286</v>
      </c>
      <c r="F88" s="3" t="s">
        <v>407</v>
      </c>
      <c r="G88" s="3"/>
      <c r="H88" s="3"/>
      <c r="I88" s="3"/>
      <c r="J88" s="5" t="s">
        <v>170</v>
      </c>
      <c r="K88" s="11">
        <v>27418</v>
      </c>
      <c r="L88" s="9">
        <f t="shared" si="11"/>
        <v>615</v>
      </c>
      <c r="M88" s="9">
        <f t="shared" si="12"/>
        <v>51.25</v>
      </c>
      <c r="N88" s="20">
        <f t="shared" si="13"/>
        <v>51</v>
      </c>
      <c r="Y88" s="16" t="b">
        <f t="shared" si="14"/>
        <v>0</v>
      </c>
    </row>
    <row r="89" spans="1:25" x14ac:dyDescent="0.25">
      <c r="A89" s="15">
        <v>88</v>
      </c>
      <c r="B89" s="3" t="s">
        <v>161</v>
      </c>
      <c r="C89" s="3" t="s">
        <v>124</v>
      </c>
      <c r="D89" s="3" t="str">
        <f t="shared" si="15"/>
        <v>Juan Carlos Rojas</v>
      </c>
      <c r="E89" s="3" t="s">
        <v>347</v>
      </c>
      <c r="F89" s="3" t="s">
        <v>422</v>
      </c>
      <c r="G89" s="3"/>
      <c r="H89" s="3"/>
      <c r="I89" s="3"/>
      <c r="J89" s="5" t="s">
        <v>169</v>
      </c>
      <c r="K89" s="11">
        <v>28258</v>
      </c>
      <c r="L89" s="9">
        <f t="shared" si="11"/>
        <v>587</v>
      </c>
      <c r="M89" s="9">
        <f t="shared" si="12"/>
        <v>48.916666666666664</v>
      </c>
      <c r="N89" s="20">
        <f t="shared" si="13"/>
        <v>48</v>
      </c>
      <c r="Y89" s="16" t="b">
        <f t="shared" si="14"/>
        <v>0</v>
      </c>
    </row>
    <row r="90" spans="1:25" x14ac:dyDescent="0.25">
      <c r="A90" s="15">
        <v>89</v>
      </c>
      <c r="B90" s="3" t="s">
        <v>176</v>
      </c>
      <c r="C90" s="3" t="s">
        <v>377</v>
      </c>
      <c r="D90" s="3" t="str">
        <f t="shared" si="15"/>
        <v>Antonio Ibáñez</v>
      </c>
      <c r="E90" s="3" t="s">
        <v>299</v>
      </c>
      <c r="F90" s="3" t="s">
        <v>411</v>
      </c>
      <c r="G90" s="3"/>
      <c r="H90" s="3"/>
      <c r="I90" s="3"/>
      <c r="J90" s="5" t="s">
        <v>170</v>
      </c>
      <c r="K90" s="13">
        <v>28581</v>
      </c>
      <c r="L90" s="9">
        <f t="shared" si="11"/>
        <v>576</v>
      </c>
      <c r="M90" s="9">
        <f t="shared" si="12"/>
        <v>48</v>
      </c>
      <c r="N90" s="20">
        <f t="shared" si="13"/>
        <v>48</v>
      </c>
      <c r="Y90" s="16" t="b">
        <f t="shared" si="14"/>
        <v>0</v>
      </c>
    </row>
    <row r="91" spans="1:25" x14ac:dyDescent="0.25">
      <c r="A91" s="15">
        <v>90</v>
      </c>
      <c r="B91" s="3" t="s">
        <v>142</v>
      </c>
      <c r="C91" s="3" t="s">
        <v>143</v>
      </c>
      <c r="D91" s="3" t="str">
        <f t="shared" si="15"/>
        <v>Glenn McDonald</v>
      </c>
      <c r="E91" s="3" t="s">
        <v>318</v>
      </c>
      <c r="F91" s="3" t="s">
        <v>417</v>
      </c>
      <c r="G91" s="3" t="s">
        <v>451</v>
      </c>
      <c r="H91" s="3" t="s">
        <v>436</v>
      </c>
      <c r="I91" s="3"/>
      <c r="J91" s="5" t="s">
        <v>167</v>
      </c>
      <c r="K91" s="11">
        <v>28691</v>
      </c>
      <c r="L91" s="9">
        <f t="shared" si="11"/>
        <v>573</v>
      </c>
      <c r="M91" s="9">
        <f t="shared" si="12"/>
        <v>47.75</v>
      </c>
      <c r="N91" s="20">
        <f t="shared" si="13"/>
        <v>47</v>
      </c>
      <c r="Y91" s="16" t="b">
        <f t="shared" si="14"/>
        <v>0</v>
      </c>
    </row>
    <row r="92" spans="1:25" x14ac:dyDescent="0.25">
      <c r="A92" s="15">
        <v>91</v>
      </c>
      <c r="B92" s="3" t="s">
        <v>140</v>
      </c>
      <c r="C92" s="3" t="s">
        <v>141</v>
      </c>
      <c r="D92" s="3" t="str">
        <f t="shared" si="15"/>
        <v>Andrew Leung</v>
      </c>
      <c r="E92" s="5" t="s">
        <v>311</v>
      </c>
      <c r="F92" s="5" t="s">
        <v>416</v>
      </c>
      <c r="G92" s="5" t="s">
        <v>451</v>
      </c>
      <c r="H92" s="5"/>
      <c r="I92" s="5"/>
      <c r="J92" s="5" t="s">
        <v>167</v>
      </c>
      <c r="K92" s="11">
        <v>28760</v>
      </c>
      <c r="L92" s="9">
        <f t="shared" si="11"/>
        <v>571</v>
      </c>
      <c r="M92" s="9">
        <f t="shared" si="12"/>
        <v>47.583333333333336</v>
      </c>
      <c r="N92" s="20">
        <f t="shared" si="13"/>
        <v>47</v>
      </c>
      <c r="Y92" s="16" t="b">
        <f t="shared" si="14"/>
        <v>0</v>
      </c>
    </row>
    <row r="93" spans="1:25" x14ac:dyDescent="0.25">
      <c r="A93" s="15">
        <v>92</v>
      </c>
      <c r="B93" s="3" t="s">
        <v>376</v>
      </c>
      <c r="C93" s="3" t="s">
        <v>375</v>
      </c>
      <c r="D93" s="3" t="str">
        <f t="shared" si="15"/>
        <v>José Alberto Juárez</v>
      </c>
      <c r="E93" s="3" t="s">
        <v>304</v>
      </c>
      <c r="F93" s="3" t="s">
        <v>440</v>
      </c>
      <c r="G93" s="3"/>
      <c r="H93" s="3" t="s">
        <v>441</v>
      </c>
      <c r="I93" s="3"/>
      <c r="J93" s="5" t="s">
        <v>168</v>
      </c>
      <c r="K93" s="11">
        <v>29097</v>
      </c>
      <c r="L93" s="9">
        <f t="shared" si="11"/>
        <v>560</v>
      </c>
      <c r="M93" s="9">
        <f t="shared" si="12"/>
        <v>46.666666666666664</v>
      </c>
      <c r="N93" s="20">
        <f t="shared" si="13"/>
        <v>46</v>
      </c>
      <c r="Y93" s="16" t="b">
        <f t="shared" si="14"/>
        <v>0</v>
      </c>
    </row>
    <row r="94" spans="1:25" x14ac:dyDescent="0.25">
      <c r="A94" s="15">
        <v>93</v>
      </c>
      <c r="B94" s="3" t="s">
        <v>144</v>
      </c>
      <c r="C94" s="3" t="s">
        <v>145</v>
      </c>
      <c r="D94" s="3" t="str">
        <f t="shared" si="15"/>
        <v>Warren Schmidt</v>
      </c>
      <c r="E94" s="3" t="s">
        <v>351</v>
      </c>
      <c r="F94" s="3" t="s">
        <v>423</v>
      </c>
      <c r="G94" s="3"/>
      <c r="H94" s="3" t="s">
        <v>436</v>
      </c>
      <c r="I94" s="3" t="s">
        <v>439</v>
      </c>
      <c r="J94" s="5" t="s">
        <v>167</v>
      </c>
      <c r="K94" s="11">
        <v>29715</v>
      </c>
      <c r="L94" s="9">
        <f t="shared" si="11"/>
        <v>539</v>
      </c>
      <c r="M94" s="9">
        <f t="shared" si="12"/>
        <v>44.916666666666664</v>
      </c>
      <c r="N94" s="20">
        <f t="shared" si="13"/>
        <v>44</v>
      </c>
      <c r="Y94" s="16" t="b">
        <f t="shared" si="14"/>
        <v>0</v>
      </c>
    </row>
    <row r="95" spans="1:25" x14ac:dyDescent="0.25">
      <c r="A95" s="15">
        <v>94</v>
      </c>
      <c r="B95" s="5" t="s">
        <v>208</v>
      </c>
      <c r="C95" s="5" t="s">
        <v>207</v>
      </c>
      <c r="D95" s="3" t="str">
        <f t="shared" si="15"/>
        <v>José Adán Gómez Villalvazo</v>
      </c>
      <c r="E95" s="5"/>
      <c r="F95" s="5" t="s">
        <v>402</v>
      </c>
      <c r="G95" s="5"/>
      <c r="H95" s="5"/>
      <c r="I95" s="5"/>
      <c r="J95" s="5" t="s">
        <v>170</v>
      </c>
      <c r="K95" s="13">
        <v>30435</v>
      </c>
      <c r="L95" s="9">
        <f t="shared" si="11"/>
        <v>516</v>
      </c>
      <c r="M95" s="9">
        <f t="shared" si="12"/>
        <v>43</v>
      </c>
      <c r="N95" s="20">
        <f t="shared" si="13"/>
        <v>43</v>
      </c>
      <c r="Y95" s="16" t="b">
        <f t="shared" si="14"/>
        <v>0</v>
      </c>
    </row>
    <row r="96" spans="1:25" x14ac:dyDescent="0.25">
      <c r="A96" s="15">
        <v>95</v>
      </c>
      <c r="B96" s="3" t="s">
        <v>139</v>
      </c>
      <c r="C96" s="3" t="s">
        <v>146</v>
      </c>
      <c r="D96" s="3" t="str">
        <f t="shared" si="15"/>
        <v>Carlos Rodríguez</v>
      </c>
      <c r="E96" s="3" t="s">
        <v>343</v>
      </c>
      <c r="F96" s="3" t="s">
        <v>402</v>
      </c>
      <c r="G96" s="3"/>
      <c r="H96" s="3"/>
      <c r="I96" s="3" t="s">
        <v>439</v>
      </c>
      <c r="J96" s="5" t="s">
        <v>169</v>
      </c>
      <c r="K96" s="11">
        <v>30758</v>
      </c>
      <c r="L96" s="9">
        <f t="shared" si="11"/>
        <v>505</v>
      </c>
      <c r="M96" s="9">
        <f t="shared" si="12"/>
        <v>42.083333333333336</v>
      </c>
      <c r="N96" s="20">
        <f t="shared" si="13"/>
        <v>42</v>
      </c>
      <c r="Y96" s="16" t="b">
        <f t="shared" si="14"/>
        <v>0</v>
      </c>
    </row>
    <row r="97" spans="1:25" x14ac:dyDescent="0.25">
      <c r="A97" s="15">
        <v>96</v>
      </c>
      <c r="B97" s="3" t="s">
        <v>147</v>
      </c>
      <c r="C97" s="3" t="s">
        <v>148</v>
      </c>
      <c r="D97" s="3" t="str">
        <f t="shared" si="15"/>
        <v>Javier Higuera</v>
      </c>
      <c r="E97" s="3" t="s">
        <v>293</v>
      </c>
      <c r="F97" s="3" t="s">
        <v>400</v>
      </c>
      <c r="G97" s="3"/>
      <c r="H97" s="3"/>
      <c r="I97" s="3"/>
      <c r="J97" s="5" t="s">
        <v>169</v>
      </c>
      <c r="K97" s="11">
        <v>31220</v>
      </c>
      <c r="L97" s="9">
        <f t="shared" si="11"/>
        <v>490</v>
      </c>
      <c r="M97" s="9">
        <f t="shared" si="12"/>
        <v>40.833333333333336</v>
      </c>
      <c r="N97" s="20">
        <f t="shared" si="13"/>
        <v>40</v>
      </c>
      <c r="Y97" s="16" t="b">
        <f t="shared" si="14"/>
        <v>0</v>
      </c>
    </row>
    <row r="98" spans="1:25" x14ac:dyDescent="0.25">
      <c r="A98" s="15">
        <v>97</v>
      </c>
      <c r="B98" s="3" t="s">
        <v>149</v>
      </c>
      <c r="C98" s="3" t="s">
        <v>150</v>
      </c>
      <c r="D98" s="3" t="str">
        <f t="shared" si="15"/>
        <v>Alejandro Estrada</v>
      </c>
      <c r="E98" s="3" t="s">
        <v>275</v>
      </c>
      <c r="F98" s="3" t="s">
        <v>403</v>
      </c>
      <c r="G98" s="3"/>
      <c r="H98" s="3"/>
      <c r="I98" s="3"/>
      <c r="J98" s="5" t="s">
        <v>170</v>
      </c>
      <c r="K98" s="11">
        <v>31294</v>
      </c>
      <c r="L98" s="9">
        <f t="shared" ref="L98:L108" si="16">(YEAR($O$28)-YEAR(K98))*12+MONTH($O$28)-MONTH(K98)</f>
        <v>487</v>
      </c>
      <c r="M98" s="9">
        <f t="shared" ref="M98:M108" si="17">L98/12</f>
        <v>40.583333333333336</v>
      </c>
      <c r="N98" s="20">
        <f t="shared" ref="N98:N108" si="18">ROUNDDOWN(M98,0)</f>
        <v>40</v>
      </c>
      <c r="Y98" s="16" t="b">
        <f t="shared" si="14"/>
        <v>0</v>
      </c>
    </row>
    <row r="99" spans="1:25" x14ac:dyDescent="0.25">
      <c r="A99" s="15">
        <v>98</v>
      </c>
      <c r="B99" s="3" t="s">
        <v>151</v>
      </c>
      <c r="C99" s="3" t="s">
        <v>125</v>
      </c>
      <c r="D99" s="3" t="str">
        <f t="shared" si="15"/>
        <v>Steven Huber</v>
      </c>
      <c r="E99" s="3" t="s">
        <v>297</v>
      </c>
      <c r="F99" s="3" t="s">
        <v>393</v>
      </c>
      <c r="G99" s="3" t="s">
        <v>425</v>
      </c>
      <c r="H99" s="3"/>
      <c r="I99" s="3" t="s">
        <v>439</v>
      </c>
      <c r="J99" s="5" t="s">
        <v>167</v>
      </c>
      <c r="K99" s="11">
        <v>31592</v>
      </c>
      <c r="L99" s="9">
        <f t="shared" si="16"/>
        <v>478</v>
      </c>
      <c r="M99" s="9">
        <f t="shared" si="17"/>
        <v>39.833333333333336</v>
      </c>
      <c r="N99" s="20">
        <f t="shared" si="18"/>
        <v>39</v>
      </c>
      <c r="Y99" s="16" t="b">
        <f t="shared" si="14"/>
        <v>0</v>
      </c>
    </row>
    <row r="100" spans="1:25" x14ac:dyDescent="0.25">
      <c r="A100" s="15">
        <v>99</v>
      </c>
      <c r="B100" s="5" t="s">
        <v>229</v>
      </c>
      <c r="C100" s="5" t="s">
        <v>202</v>
      </c>
      <c r="D100" s="3" t="str">
        <f t="shared" si="15"/>
        <v>Osman Enrique De La Hoz Escorcia</v>
      </c>
      <c r="E100" s="3" t="s">
        <v>268</v>
      </c>
      <c r="F100" s="3" t="s">
        <v>440</v>
      </c>
      <c r="G100" s="3"/>
      <c r="H100" s="3" t="s">
        <v>441</v>
      </c>
      <c r="I100" s="3"/>
      <c r="J100" s="5" t="s">
        <v>168</v>
      </c>
      <c r="K100" s="13">
        <v>31876</v>
      </c>
      <c r="L100" s="9">
        <f t="shared" si="16"/>
        <v>468</v>
      </c>
      <c r="M100" s="9">
        <f t="shared" si="17"/>
        <v>39</v>
      </c>
      <c r="N100" s="20">
        <f t="shared" si="18"/>
        <v>39</v>
      </c>
      <c r="Y100" s="16" t="b">
        <f t="shared" si="14"/>
        <v>0</v>
      </c>
    </row>
    <row r="101" spans="1:25" x14ac:dyDescent="0.25">
      <c r="A101" s="15">
        <v>100</v>
      </c>
      <c r="B101" s="5" t="s">
        <v>210</v>
      </c>
      <c r="C101" s="5" t="s">
        <v>209</v>
      </c>
      <c r="D101" s="3" t="str">
        <f t="shared" si="15"/>
        <v>Eduard Alexis Guerrero Carrillo</v>
      </c>
      <c r="E101" s="3" t="s">
        <v>289</v>
      </c>
      <c r="F101" s="3" t="s">
        <v>402</v>
      </c>
      <c r="G101" s="3"/>
      <c r="H101" s="3"/>
      <c r="I101" s="3"/>
      <c r="J101" s="5" t="s">
        <v>169</v>
      </c>
      <c r="K101" s="13">
        <v>32094</v>
      </c>
      <c r="L101" s="9">
        <f t="shared" si="16"/>
        <v>461</v>
      </c>
      <c r="M101" s="9">
        <f t="shared" si="17"/>
        <v>38.416666666666664</v>
      </c>
      <c r="N101" s="20">
        <f t="shared" si="18"/>
        <v>38</v>
      </c>
      <c r="Y101" s="16" t="b">
        <f t="shared" si="14"/>
        <v>0</v>
      </c>
    </row>
    <row r="102" spans="1:25" x14ac:dyDescent="0.25">
      <c r="A102" s="15">
        <v>101</v>
      </c>
      <c r="B102" s="34" t="s">
        <v>233</v>
      </c>
      <c r="C102" s="34" t="s">
        <v>215</v>
      </c>
      <c r="D102" s="35" t="str">
        <f t="shared" si="15"/>
        <v>Julio César Martínez Chávez</v>
      </c>
      <c r="E102" s="3" t="s">
        <v>315</v>
      </c>
      <c r="F102" s="3" t="s">
        <v>412</v>
      </c>
      <c r="G102" s="5"/>
      <c r="H102" s="5"/>
      <c r="I102" s="5"/>
      <c r="J102" s="5" t="s">
        <v>170</v>
      </c>
      <c r="K102" s="22">
        <v>32414</v>
      </c>
      <c r="L102" s="9">
        <f t="shared" si="16"/>
        <v>451</v>
      </c>
      <c r="M102" s="9">
        <f t="shared" si="17"/>
        <v>37.583333333333336</v>
      </c>
      <c r="N102" s="20">
        <f t="shared" si="18"/>
        <v>37</v>
      </c>
      <c r="Y102" s="16" t="b">
        <f t="shared" si="14"/>
        <v>0</v>
      </c>
    </row>
    <row r="103" spans="1:25" x14ac:dyDescent="0.25">
      <c r="A103" s="15">
        <v>102</v>
      </c>
      <c r="B103" s="5" t="s">
        <v>203</v>
      </c>
      <c r="C103" s="5" t="s">
        <v>204</v>
      </c>
      <c r="D103" s="3" t="str">
        <f t="shared" si="15"/>
        <v>Erick de Jesús Enríquez Gutiérrez</v>
      </c>
      <c r="E103" s="3" t="s">
        <v>274</v>
      </c>
      <c r="F103" s="3" t="s">
        <v>402</v>
      </c>
      <c r="G103" s="3"/>
      <c r="H103" s="3"/>
      <c r="I103" s="3"/>
      <c r="J103" s="5" t="s">
        <v>170</v>
      </c>
      <c r="K103" s="22">
        <v>32682</v>
      </c>
      <c r="L103" s="9">
        <f t="shared" si="16"/>
        <v>442</v>
      </c>
      <c r="M103" s="9">
        <f t="shared" si="17"/>
        <v>36.833333333333336</v>
      </c>
      <c r="N103" s="20">
        <f t="shared" si="18"/>
        <v>36</v>
      </c>
      <c r="Y103" s="16" t="b">
        <f t="shared" si="14"/>
        <v>0</v>
      </c>
    </row>
    <row r="104" spans="1:25" x14ac:dyDescent="0.25">
      <c r="A104" s="15">
        <v>103</v>
      </c>
      <c r="B104" s="24" t="s">
        <v>57</v>
      </c>
      <c r="C104" s="24" t="s">
        <v>244</v>
      </c>
      <c r="D104" s="25" t="str">
        <f t="shared" si="15"/>
        <v>David Basil</v>
      </c>
      <c r="E104" s="24" t="s">
        <v>259</v>
      </c>
      <c r="J104" s="5" t="s">
        <v>167</v>
      </c>
      <c r="K104" s="28">
        <v>33139</v>
      </c>
      <c r="L104" s="9">
        <f t="shared" si="16"/>
        <v>427</v>
      </c>
      <c r="M104" s="9">
        <f t="shared" si="17"/>
        <v>35.583333333333336</v>
      </c>
      <c r="N104" s="20">
        <f t="shared" si="18"/>
        <v>35</v>
      </c>
      <c r="Y104" s="16" t="b">
        <f t="shared" si="14"/>
        <v>0</v>
      </c>
    </row>
    <row r="105" spans="1:25" x14ac:dyDescent="0.25">
      <c r="A105" s="15">
        <v>104</v>
      </c>
      <c r="B105" s="24" t="s">
        <v>240</v>
      </c>
      <c r="C105" s="24" t="s">
        <v>226</v>
      </c>
      <c r="D105" s="25" t="str">
        <f t="shared" si="15"/>
        <v>Juan Ángel Vivas García</v>
      </c>
      <c r="E105" s="25" t="s">
        <v>364</v>
      </c>
      <c r="J105" s="5" t="s">
        <v>170</v>
      </c>
      <c r="K105" s="28">
        <v>33252</v>
      </c>
      <c r="L105" s="9">
        <f t="shared" si="16"/>
        <v>423</v>
      </c>
      <c r="M105" s="9">
        <f t="shared" si="17"/>
        <v>35.25</v>
      </c>
      <c r="N105" s="20">
        <f t="shared" si="18"/>
        <v>35</v>
      </c>
      <c r="Y105" s="16" t="b">
        <f t="shared" si="14"/>
        <v>0</v>
      </c>
    </row>
    <row r="106" spans="1:25" x14ac:dyDescent="0.25">
      <c r="A106" s="15">
        <v>105</v>
      </c>
      <c r="B106" s="5" t="s">
        <v>239</v>
      </c>
      <c r="C106" s="5" t="s">
        <v>225</v>
      </c>
      <c r="D106" s="3" t="str">
        <f t="shared" si="15"/>
        <v>Anderson Fabián Úsuga Giraldo</v>
      </c>
      <c r="E106" s="3" t="s">
        <v>363</v>
      </c>
      <c r="F106" s="3" t="s">
        <v>400</v>
      </c>
      <c r="G106" s="3"/>
      <c r="H106" s="3"/>
      <c r="I106" s="3"/>
      <c r="J106" s="5" t="s">
        <v>169</v>
      </c>
      <c r="K106" s="22">
        <v>33697</v>
      </c>
      <c r="L106" s="9">
        <f t="shared" si="16"/>
        <v>408</v>
      </c>
      <c r="M106" s="9">
        <f t="shared" si="17"/>
        <v>34</v>
      </c>
      <c r="N106" s="20">
        <f t="shared" si="18"/>
        <v>34</v>
      </c>
      <c r="Y106" s="16" t="b">
        <f t="shared" si="14"/>
        <v>0</v>
      </c>
    </row>
    <row r="107" spans="1:25" x14ac:dyDescent="0.25">
      <c r="A107" s="15">
        <v>106</v>
      </c>
      <c r="B107" s="5" t="s">
        <v>152</v>
      </c>
      <c r="C107" s="5" t="s">
        <v>153</v>
      </c>
      <c r="D107" s="3" t="str">
        <f t="shared" si="15"/>
        <v>Eduardo Rivera</v>
      </c>
      <c r="E107" s="3" t="s">
        <v>342</v>
      </c>
      <c r="F107" s="3" t="s">
        <v>391</v>
      </c>
      <c r="G107" s="3"/>
      <c r="H107" s="3" t="s">
        <v>430</v>
      </c>
      <c r="I107" s="3"/>
      <c r="J107" s="5" t="s">
        <v>168</v>
      </c>
      <c r="K107" s="13">
        <v>33738</v>
      </c>
      <c r="L107" s="9">
        <f t="shared" si="16"/>
        <v>407</v>
      </c>
      <c r="M107" s="9">
        <f t="shared" si="17"/>
        <v>33.916666666666664</v>
      </c>
      <c r="N107" s="20">
        <f t="shared" si="18"/>
        <v>33</v>
      </c>
      <c r="Y107" s="16" t="b">
        <f t="shared" si="14"/>
        <v>0</v>
      </c>
    </row>
    <row r="108" spans="1:25" x14ac:dyDescent="0.25">
      <c r="A108" s="15">
        <v>107</v>
      </c>
      <c r="B108" s="34" t="s">
        <v>237</v>
      </c>
      <c r="C108" s="34" t="s">
        <v>221</v>
      </c>
      <c r="D108" s="35" t="str">
        <f t="shared" si="15"/>
        <v>José de Jesús Rodríguez Pérez</v>
      </c>
      <c r="E108" s="35" t="s">
        <v>345</v>
      </c>
      <c r="F108" s="3" t="s">
        <v>412</v>
      </c>
      <c r="G108" s="5"/>
      <c r="H108" s="5"/>
      <c r="I108" s="5"/>
      <c r="J108" s="5" t="s">
        <v>170</v>
      </c>
      <c r="K108" s="22">
        <v>34195</v>
      </c>
      <c r="L108" s="9">
        <f t="shared" si="16"/>
        <v>392</v>
      </c>
      <c r="M108" s="9">
        <f t="shared" si="17"/>
        <v>32.666666666666664</v>
      </c>
      <c r="N108" s="20">
        <f t="shared" si="18"/>
        <v>32</v>
      </c>
      <c r="Y108" s="16" t="b">
        <f t="shared" si="14"/>
        <v>0</v>
      </c>
    </row>
    <row r="109" spans="1:25" x14ac:dyDescent="0.25">
      <c r="A109" s="15"/>
      <c r="Y109" s="16" t="b">
        <f t="shared" si="14"/>
        <v>0</v>
      </c>
    </row>
    <row r="110" spans="1:25" x14ac:dyDescent="0.25">
      <c r="A110" s="15"/>
      <c r="Y110" s="16" t="b">
        <f t="shared" si="14"/>
        <v>0</v>
      </c>
    </row>
    <row r="111" spans="1:25" x14ac:dyDescent="0.25">
      <c r="A111" s="15"/>
      <c r="Y111" s="16" t="b">
        <f t="shared" si="14"/>
        <v>0</v>
      </c>
    </row>
    <row r="112" spans="1:25" x14ac:dyDescent="0.25">
      <c r="A112" s="15"/>
      <c r="Y112" s="16"/>
    </row>
    <row r="113" spans="1:25" x14ac:dyDescent="0.25">
      <c r="A113" s="15"/>
      <c r="Y113" s="16"/>
    </row>
    <row r="114" spans="1:25" x14ac:dyDescent="0.25">
      <c r="A114" s="15"/>
      <c r="Y114" s="16"/>
    </row>
    <row r="115" spans="1:25" x14ac:dyDescent="0.25">
      <c r="A115" s="15"/>
      <c r="Y115" s="16"/>
    </row>
    <row r="116" spans="1:25" x14ac:dyDescent="0.25">
      <c r="A116" s="15"/>
      <c r="Y116" s="16"/>
    </row>
    <row r="117" spans="1:25" x14ac:dyDescent="0.25">
      <c r="A117" s="15"/>
      <c r="Y117" s="16"/>
    </row>
    <row r="118" spans="1:25" x14ac:dyDescent="0.25">
      <c r="A118" s="15"/>
      <c r="Y118" s="16"/>
    </row>
    <row r="119" spans="1:25" x14ac:dyDescent="0.25">
      <c r="A119" s="15"/>
      <c r="Y119" s="16"/>
    </row>
    <row r="120" spans="1:25" x14ac:dyDescent="0.25">
      <c r="A120" s="15"/>
      <c r="Y120" s="16"/>
    </row>
    <row r="121" spans="1:25" x14ac:dyDescent="0.25">
      <c r="A121" s="15"/>
      <c r="Y121" s="16"/>
    </row>
    <row r="122" spans="1:25" x14ac:dyDescent="0.25">
      <c r="A122" s="15"/>
      <c r="Y122" s="16"/>
    </row>
    <row r="123" spans="1:25" x14ac:dyDescent="0.25">
      <c r="A123" s="15"/>
      <c r="Y123" s="16"/>
    </row>
    <row r="124" spans="1:25" x14ac:dyDescent="0.25">
      <c r="A124" s="15"/>
      <c r="Y124" s="16"/>
    </row>
    <row r="125" spans="1:25" x14ac:dyDescent="0.25">
      <c r="A125" s="15"/>
      <c r="Y125" s="16"/>
    </row>
    <row r="126" spans="1:25" x14ac:dyDescent="0.25">
      <c r="A126" s="15"/>
      <c r="Y126" s="16"/>
    </row>
    <row r="127" spans="1:25" x14ac:dyDescent="0.25">
      <c r="A127" s="15"/>
      <c r="Y127" s="16"/>
    </row>
    <row r="128" spans="1:25" x14ac:dyDescent="0.25">
      <c r="A128" s="15"/>
      <c r="Y128" s="16"/>
    </row>
    <row r="129" spans="1:25" x14ac:dyDescent="0.25">
      <c r="A129" s="2"/>
      <c r="Y129" s="16"/>
    </row>
    <row r="130" spans="1:25" x14ac:dyDescent="0.25">
      <c r="A130" s="1"/>
    </row>
  </sheetData>
  <autoFilter ref="B1:N106" xr:uid="{00000000-0001-0000-0000-000000000000}">
    <sortState ref="B2:N108">
      <sortCondition descending="1" ref="M1:M106"/>
    </sortState>
  </autoFilter>
  <dataConsolidate/>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
  <sheetViews>
    <sheetView tabSelected="1" zoomScale="86" zoomScaleNormal="86" workbookViewId="0">
      <selection activeCell="D99" sqref="D99"/>
    </sheetView>
  </sheetViews>
  <sheetFormatPr defaultRowHeight="15" x14ac:dyDescent="0.25"/>
  <cols>
    <col min="2" max="2" width="28.42578125" bestFit="1" customWidth="1"/>
    <col min="3" max="3" width="19.28515625" style="10" customWidth="1"/>
    <col min="4" max="4" width="12" customWidth="1"/>
    <col min="5" max="5" width="18.42578125" customWidth="1"/>
    <col min="6" max="6" width="13.5703125" customWidth="1"/>
    <col min="10" max="10" width="12.5703125" customWidth="1"/>
  </cols>
  <sheetData>
    <row r="1" spans="1:11" x14ac:dyDescent="0.25">
      <c r="B1" t="s">
        <v>165</v>
      </c>
      <c r="C1" s="10" t="s">
        <v>164</v>
      </c>
      <c r="D1" t="s">
        <v>184</v>
      </c>
      <c r="E1" t="s">
        <v>185</v>
      </c>
    </row>
    <row r="2" spans="1:11" x14ac:dyDescent="0.25">
      <c r="A2" s="15">
        <f>Data!A2</f>
        <v>1</v>
      </c>
      <c r="B2" s="3" t="str">
        <f>Data!D2</f>
        <v>Kevin Kirley</v>
      </c>
      <c r="C2" s="11">
        <f>Data!K2</f>
        <v>9707</v>
      </c>
      <c r="D2" s="14">
        <f>Data!N2</f>
        <v>99</v>
      </c>
      <c r="E2" t="str">
        <f>Data!J2</f>
        <v>In Canada</v>
      </c>
      <c r="F2" t="s">
        <v>7</v>
      </c>
    </row>
    <row r="3" spans="1:11" x14ac:dyDescent="0.25">
      <c r="A3" s="2">
        <f>Data!A3</f>
        <v>2</v>
      </c>
      <c r="B3" s="3" t="str">
        <f>Data!D3</f>
        <v>Thomas Dugan</v>
      </c>
      <c r="C3" s="11">
        <f>Data!K3</f>
        <v>10770</v>
      </c>
      <c r="D3" s="14">
        <f>Data!N3</f>
        <v>96</v>
      </c>
      <c r="E3" t="str">
        <f>Data!J3</f>
        <v>In USA</v>
      </c>
      <c r="F3" t="s">
        <v>0</v>
      </c>
      <c r="G3" s="6">
        <f>H3/$H$11</f>
        <v>0.12149532710280374</v>
      </c>
      <c r="H3">
        <f>Data!Q3</f>
        <v>13</v>
      </c>
      <c r="J3" t="s">
        <v>175</v>
      </c>
      <c r="K3">
        <f>COUNTIF(E$2:E$111,"In Canada")</f>
        <v>49</v>
      </c>
    </row>
    <row r="4" spans="1:11" x14ac:dyDescent="0.25">
      <c r="A4" s="2">
        <f>Data!A4</f>
        <v>3</v>
      </c>
      <c r="B4" s="3" t="str">
        <f>Data!D4</f>
        <v>Wilfrid Janisse</v>
      </c>
      <c r="C4" s="11">
        <f>Data!K4</f>
        <v>10951</v>
      </c>
      <c r="D4" s="14">
        <f>Data!N4</f>
        <v>96</v>
      </c>
      <c r="E4" t="str">
        <f>Data!J4</f>
        <v>In Canada</v>
      </c>
      <c r="F4" t="s">
        <v>1</v>
      </c>
      <c r="G4" s="6">
        <f t="shared" ref="G4:G10" si="0">H4/$H$11</f>
        <v>0.26168224299065418</v>
      </c>
      <c r="H4">
        <f>Data!Q4</f>
        <v>28</v>
      </c>
      <c r="J4" t="s">
        <v>168</v>
      </c>
      <c r="K4">
        <f>COUNTIF(E$2:E$111,"In USA")</f>
        <v>38</v>
      </c>
    </row>
    <row r="5" spans="1:11" x14ac:dyDescent="0.25">
      <c r="A5" s="2">
        <f>Data!A5</f>
        <v>4</v>
      </c>
      <c r="B5" s="3" t="str">
        <f>Data!D5</f>
        <v>Brian Inglis</v>
      </c>
      <c r="C5" s="11">
        <f>Data!K5</f>
        <v>11894</v>
      </c>
      <c r="D5" s="14">
        <f>Data!N5</f>
        <v>93</v>
      </c>
      <c r="E5" t="str">
        <f>Data!J5</f>
        <v>In Canada</v>
      </c>
      <c r="F5" t="s">
        <v>2</v>
      </c>
      <c r="G5" s="6">
        <f t="shared" si="0"/>
        <v>0.22429906542056074</v>
      </c>
      <c r="H5">
        <f>Data!Q5</f>
        <v>24</v>
      </c>
      <c r="J5" t="s">
        <v>178</v>
      </c>
      <c r="K5">
        <f>COUNTIF(E$2:E$111,"In Mexico")</f>
        <v>11</v>
      </c>
    </row>
    <row r="6" spans="1:11" x14ac:dyDescent="0.25">
      <c r="A6" s="2">
        <f>Data!A6</f>
        <v>5</v>
      </c>
      <c r="B6" s="3" t="str">
        <f>Data!D6</f>
        <v>Joseph Moffatt</v>
      </c>
      <c r="C6" s="11">
        <f>Data!K6</f>
        <v>12090</v>
      </c>
      <c r="D6" s="14">
        <f>Data!N6</f>
        <v>93</v>
      </c>
      <c r="E6" t="str">
        <f>Data!J6</f>
        <v>In USA</v>
      </c>
      <c r="F6" t="s">
        <v>3</v>
      </c>
      <c r="G6" s="6">
        <f t="shared" si="0"/>
        <v>0.14953271028037382</v>
      </c>
      <c r="H6">
        <f>Data!Q6</f>
        <v>16</v>
      </c>
      <c r="J6" t="s">
        <v>179</v>
      </c>
      <c r="K6">
        <f>COUNTIF(E$2:E$111,"In France")</f>
        <v>2</v>
      </c>
    </row>
    <row r="7" spans="1:11" x14ac:dyDescent="0.25">
      <c r="A7" s="2">
        <f>Data!A7</f>
        <v>6</v>
      </c>
      <c r="B7" s="3" t="str">
        <f>Data!D7</f>
        <v>John  Gallagher</v>
      </c>
      <c r="C7" s="11">
        <f>Data!K7</f>
        <v>12421</v>
      </c>
      <c r="D7" s="14">
        <f>Data!N7</f>
        <v>92</v>
      </c>
      <c r="E7" t="str">
        <f>Data!J7</f>
        <v>In Canada</v>
      </c>
      <c r="F7" t="s">
        <v>4</v>
      </c>
      <c r="G7" s="6">
        <f t="shared" si="0"/>
        <v>5.6074766355140186E-2</v>
      </c>
      <c r="H7">
        <f>Data!Q7</f>
        <v>6</v>
      </c>
      <c r="J7" t="s">
        <v>180</v>
      </c>
      <c r="K7">
        <f>COUNTIF(E$2:E$111,"In Colombia")</f>
        <v>7</v>
      </c>
    </row>
    <row r="8" spans="1:11" x14ac:dyDescent="0.25">
      <c r="A8" s="2">
        <f>Data!A8</f>
        <v>7</v>
      </c>
      <c r="B8" s="3" t="str">
        <f>Data!D8</f>
        <v>Leo Burns</v>
      </c>
      <c r="C8" s="11">
        <f>Data!K8</f>
        <v>12499</v>
      </c>
      <c r="D8" s="14">
        <f>Data!N8</f>
        <v>92</v>
      </c>
      <c r="E8" t="str">
        <f>Data!J8</f>
        <v>In Canada</v>
      </c>
      <c r="F8" t="s">
        <v>5</v>
      </c>
      <c r="G8" s="6">
        <f t="shared" si="0"/>
        <v>9.3457943925233641E-2</v>
      </c>
      <c r="H8">
        <f>Data!Q8</f>
        <v>10</v>
      </c>
      <c r="K8">
        <f>SUM(K3:K7)</f>
        <v>107</v>
      </c>
    </row>
    <row r="9" spans="1:11" x14ac:dyDescent="0.25">
      <c r="A9" s="2">
        <f>Data!A9</f>
        <v>8</v>
      </c>
      <c r="B9" s="3" t="str">
        <f>Data!D9</f>
        <v>Bernard Pinsonneault</v>
      </c>
      <c r="C9" s="11">
        <f>Data!K9</f>
        <v>12726</v>
      </c>
      <c r="D9" s="14">
        <f>Data!N9</f>
        <v>91</v>
      </c>
      <c r="E9" t="str">
        <f>Data!J9</f>
        <v>In Canada</v>
      </c>
      <c r="F9" t="s">
        <v>6</v>
      </c>
      <c r="G9" s="6">
        <f t="shared" si="0"/>
        <v>9.3457943925233641E-2</v>
      </c>
      <c r="H9">
        <f>Data!Q9</f>
        <v>10</v>
      </c>
    </row>
    <row r="10" spans="1:11" x14ac:dyDescent="0.25">
      <c r="A10" s="2">
        <f>Data!A10</f>
        <v>9</v>
      </c>
      <c r="B10" s="3" t="str">
        <f>Data!D10</f>
        <v>Alexander Leo Reilly</v>
      </c>
      <c r="C10" s="11">
        <f>Data!K10</f>
        <v>12904</v>
      </c>
      <c r="D10" s="14">
        <f>Data!N10</f>
        <v>91</v>
      </c>
      <c r="E10" t="str">
        <f>Data!J10</f>
        <v>In Canada</v>
      </c>
      <c r="F10" t="s">
        <v>8</v>
      </c>
      <c r="G10" s="6">
        <f t="shared" si="0"/>
        <v>0</v>
      </c>
      <c r="H10">
        <f>Data!Q10</f>
        <v>0</v>
      </c>
    </row>
    <row r="11" spans="1:11" x14ac:dyDescent="0.25">
      <c r="A11" s="2">
        <f>Data!A11</f>
        <v>10</v>
      </c>
      <c r="B11" s="3" t="str">
        <f>Data!D11</f>
        <v>Daniel Callam</v>
      </c>
      <c r="C11" s="11">
        <f>Data!K11</f>
        <v>12947</v>
      </c>
      <c r="D11" s="14">
        <f>Data!N11</f>
        <v>90</v>
      </c>
      <c r="E11" t="str">
        <f>Data!J11</f>
        <v>In Canada</v>
      </c>
      <c r="G11" s="6">
        <f>SUM(G3:G10)</f>
        <v>1</v>
      </c>
      <c r="H11">
        <f>SUM(H3:H10)</f>
        <v>107</v>
      </c>
    </row>
    <row r="12" spans="1:11" x14ac:dyDescent="0.25">
      <c r="A12" s="2">
        <f>Data!A12</f>
        <v>11</v>
      </c>
      <c r="B12" s="3" t="str">
        <f>Data!D12</f>
        <v>Quentin Johnson</v>
      </c>
      <c r="C12" s="11">
        <f>Data!K12</f>
        <v>13000</v>
      </c>
      <c r="D12" s="14">
        <f>Data!N12</f>
        <v>90</v>
      </c>
      <c r="E12" t="str">
        <f>Data!J12</f>
        <v>In Canada</v>
      </c>
      <c r="J12" t="s">
        <v>448</v>
      </c>
      <c r="K12" s="23">
        <f>MEDIAN(D2:D105)</f>
        <v>74.5</v>
      </c>
    </row>
    <row r="13" spans="1:11" x14ac:dyDescent="0.25">
      <c r="A13" s="2">
        <f>Data!A13</f>
        <v>12</v>
      </c>
      <c r="B13" s="3" t="str">
        <f>Data!D13</f>
        <v>Carl Belisch</v>
      </c>
      <c r="C13" s="11">
        <f>Data!K13</f>
        <v>13142</v>
      </c>
      <c r="D13" s="14">
        <f>Data!N13</f>
        <v>90</v>
      </c>
      <c r="E13" t="str">
        <f>Data!J13</f>
        <v>In USA</v>
      </c>
      <c r="F13" t="s">
        <v>183</v>
      </c>
    </row>
    <row r="14" spans="1:11" x14ac:dyDescent="0.25">
      <c r="A14" s="2">
        <f>Data!A14</f>
        <v>13</v>
      </c>
      <c r="B14" s="3" t="str">
        <f>Data!D14</f>
        <v>Gordon Kennedy</v>
      </c>
      <c r="C14" s="11">
        <f>Data!K14</f>
        <v>13261</v>
      </c>
      <c r="D14" s="14">
        <f>Data!N14</f>
        <v>90</v>
      </c>
      <c r="E14" t="str">
        <f>Data!J14</f>
        <v>In Canada</v>
      </c>
      <c r="F14" t="s">
        <v>181</v>
      </c>
      <c r="G14" s="18">
        <f>Data!P14</f>
        <v>0.7009345794392523</v>
      </c>
      <c r="H14">
        <f>Data!Q14</f>
        <v>75</v>
      </c>
    </row>
    <row r="15" spans="1:11" x14ac:dyDescent="0.25">
      <c r="A15" s="2">
        <f>Data!A15</f>
        <v>14</v>
      </c>
      <c r="B15" s="3" t="str">
        <f>Data!D15</f>
        <v>Robert Holmes</v>
      </c>
      <c r="C15" s="11">
        <f>Data!K15</f>
        <v>13337</v>
      </c>
      <c r="D15" s="14">
        <f>Data!N15</f>
        <v>89</v>
      </c>
      <c r="E15" t="str">
        <f>Data!J15</f>
        <v>In Canada</v>
      </c>
      <c r="F15" t="s">
        <v>182</v>
      </c>
      <c r="G15" s="18">
        <f>Data!P15</f>
        <v>0.29906542056074764</v>
      </c>
      <c r="H15">
        <f>Data!Q15</f>
        <v>32</v>
      </c>
    </row>
    <row r="16" spans="1:11" x14ac:dyDescent="0.25">
      <c r="A16" s="2">
        <f>Data!A16</f>
        <v>15</v>
      </c>
      <c r="B16" s="3" t="str">
        <f>Data!D16</f>
        <v>+ Ricardo Ramírez</v>
      </c>
      <c r="C16" s="11">
        <f>Data!K16</f>
        <v>13405</v>
      </c>
      <c r="D16" s="14">
        <f>Data!N16</f>
        <v>89</v>
      </c>
      <c r="E16" t="str">
        <f>Data!J16</f>
        <v>In USA</v>
      </c>
      <c r="G16" s="18">
        <f>SUM(G14:G15)</f>
        <v>1</v>
      </c>
      <c r="H16">
        <f>SUM(H14:H15)</f>
        <v>107</v>
      </c>
    </row>
    <row r="17" spans="1:6" x14ac:dyDescent="0.25">
      <c r="A17" s="2">
        <f>Data!A17</f>
        <v>16</v>
      </c>
      <c r="B17" s="3" t="str">
        <f>Data!D17</f>
        <v>James Leo Walsh</v>
      </c>
      <c r="C17" s="11">
        <f>Data!K17</f>
        <v>13616</v>
      </c>
      <c r="D17" s="14">
        <f>Data!N17</f>
        <v>89</v>
      </c>
      <c r="E17" t="str">
        <f>Data!J17</f>
        <v>In Canada</v>
      </c>
    </row>
    <row r="18" spans="1:6" x14ac:dyDescent="0.25">
      <c r="A18" s="2">
        <f>Data!A18</f>
        <v>17</v>
      </c>
      <c r="B18" s="3" t="str">
        <f>Data!D18</f>
        <v>Joseph Johnson</v>
      </c>
      <c r="C18" s="11">
        <f>Data!K18</f>
        <v>13799</v>
      </c>
      <c r="D18" s="14">
        <f>Data!N18</f>
        <v>88</v>
      </c>
      <c r="E18" t="str">
        <f>Data!J18</f>
        <v>In Canada</v>
      </c>
    </row>
    <row r="19" spans="1:6" x14ac:dyDescent="0.25">
      <c r="A19" s="2">
        <f>Data!A19</f>
        <v>18</v>
      </c>
      <c r="B19" s="3" t="str">
        <f>Data!D19</f>
        <v>Michael Fallona</v>
      </c>
      <c r="C19" s="11">
        <f>Data!K19</f>
        <v>14044</v>
      </c>
      <c r="D19" s="14">
        <f>Data!N19</f>
        <v>87</v>
      </c>
      <c r="E19" t="str">
        <f>Data!J19</f>
        <v>In Canada</v>
      </c>
    </row>
    <row r="20" spans="1:6" x14ac:dyDescent="0.25">
      <c r="A20" s="2">
        <f>Data!A20</f>
        <v>19</v>
      </c>
      <c r="B20" s="3" t="str">
        <f>Data!D20</f>
        <v>James Farge</v>
      </c>
      <c r="C20" s="11">
        <f>Data!K20</f>
        <v>14114</v>
      </c>
      <c r="D20" s="14">
        <f>Data!N20</f>
        <v>87</v>
      </c>
      <c r="E20" t="str">
        <f>Data!J20</f>
        <v>In Canada</v>
      </c>
    </row>
    <row r="21" spans="1:6" x14ac:dyDescent="0.25">
      <c r="A21" s="2">
        <f>Data!A21</f>
        <v>20</v>
      </c>
      <c r="B21" s="3" t="str">
        <f>Data!D21</f>
        <v>Jamie Abercrombie</v>
      </c>
      <c r="C21" s="11">
        <f>Data!K21</f>
        <v>14129</v>
      </c>
      <c r="D21" s="14">
        <f>Data!N21</f>
        <v>87</v>
      </c>
      <c r="E21" t="str">
        <f>Data!J21</f>
        <v>In USA</v>
      </c>
    </row>
    <row r="22" spans="1:6" x14ac:dyDescent="0.25">
      <c r="A22" s="2">
        <f>Data!A22</f>
        <v>21</v>
      </c>
      <c r="B22" s="3" t="str">
        <f>Data!D22</f>
        <v>Donald Hyatt</v>
      </c>
      <c r="C22" s="11">
        <f>Data!K22</f>
        <v>14326</v>
      </c>
      <c r="D22" s="14">
        <f>Data!N22</f>
        <v>87</v>
      </c>
      <c r="E22" t="str">
        <f>Data!J22</f>
        <v>In USA</v>
      </c>
    </row>
    <row r="23" spans="1:6" x14ac:dyDescent="0.25">
      <c r="A23" s="2">
        <f>Data!A23</f>
        <v>22</v>
      </c>
      <c r="B23" s="3" t="str">
        <f>Data!D23</f>
        <v>Ronald Schwenzer</v>
      </c>
      <c r="C23" s="11">
        <f>Data!K23</f>
        <v>14586</v>
      </c>
      <c r="D23" s="14">
        <f>Data!N23</f>
        <v>86</v>
      </c>
      <c r="E23" t="str">
        <f>Data!J23</f>
        <v>In USA</v>
      </c>
    </row>
    <row r="24" spans="1:6" x14ac:dyDescent="0.25">
      <c r="A24" s="2">
        <f>Data!A24</f>
        <v>23</v>
      </c>
      <c r="B24" s="3" t="str">
        <f>Data!D24</f>
        <v>Vincent Dulock</v>
      </c>
      <c r="C24" s="11">
        <f>Data!K24</f>
        <v>14659</v>
      </c>
      <c r="D24" s="14">
        <f>Data!N24</f>
        <v>86</v>
      </c>
      <c r="E24" t="str">
        <f>Data!J24</f>
        <v>In USA</v>
      </c>
    </row>
    <row r="25" spans="1:6" x14ac:dyDescent="0.25">
      <c r="A25" s="2">
        <f>Data!A25</f>
        <v>24</v>
      </c>
      <c r="B25" s="3" t="str">
        <f>Data!D25</f>
        <v>Ronald Griffin</v>
      </c>
      <c r="C25" s="11">
        <f>Data!K25</f>
        <v>14814</v>
      </c>
      <c r="D25" s="14">
        <f>Data!N25</f>
        <v>85</v>
      </c>
      <c r="E25" t="str">
        <f>Data!J25</f>
        <v>In Canada</v>
      </c>
    </row>
    <row r="26" spans="1:6" x14ac:dyDescent="0.25">
      <c r="A26" s="2">
        <f>Data!A26</f>
        <v>25</v>
      </c>
      <c r="B26" s="3" t="str">
        <f>Data!D26</f>
        <v>Neil Hibberd</v>
      </c>
      <c r="C26" s="11">
        <f>Data!K26</f>
        <v>14820</v>
      </c>
      <c r="D26" s="14">
        <f>Data!N26</f>
        <v>85</v>
      </c>
      <c r="E26" t="str">
        <f>Data!J26</f>
        <v>In Canada</v>
      </c>
    </row>
    <row r="27" spans="1:6" x14ac:dyDescent="0.25">
      <c r="A27" s="2">
        <f>Data!A27</f>
        <v>26</v>
      </c>
      <c r="B27" s="3" t="str">
        <f>Data!D27</f>
        <v>Denis April</v>
      </c>
      <c r="C27" s="11">
        <f>Data!K27</f>
        <v>15104</v>
      </c>
      <c r="D27" s="14">
        <f>Data!N27</f>
        <v>84</v>
      </c>
      <c r="E27" t="str">
        <f>Data!J27</f>
        <v>In Canada</v>
      </c>
    </row>
    <row r="28" spans="1:6" x14ac:dyDescent="0.25">
      <c r="A28" s="2">
        <f>Data!A28</f>
        <v>27</v>
      </c>
      <c r="B28" s="3" t="str">
        <f>Data!D28</f>
        <v>David Sharp</v>
      </c>
      <c r="C28" s="11">
        <f>Data!K28</f>
        <v>15100</v>
      </c>
      <c r="D28" s="14">
        <f>Data!N28</f>
        <v>84</v>
      </c>
      <c r="E28" t="str">
        <f>Data!J28</f>
        <v>In USA</v>
      </c>
      <c r="F28" s="8"/>
    </row>
    <row r="29" spans="1:6" x14ac:dyDescent="0.25">
      <c r="A29" s="2">
        <f>Data!A29</f>
        <v>28</v>
      </c>
      <c r="B29" s="3" t="str">
        <f>Data!D29</f>
        <v>Paul O’Connor</v>
      </c>
      <c r="C29" s="11">
        <f>Data!K29</f>
        <v>15174</v>
      </c>
      <c r="D29" s="14">
        <f>Data!N29</f>
        <v>84</v>
      </c>
      <c r="E29" t="str">
        <f>Data!J29</f>
        <v>In USA</v>
      </c>
    </row>
    <row r="30" spans="1:6" x14ac:dyDescent="0.25">
      <c r="A30" s="2">
        <f>Data!A30</f>
        <v>29</v>
      </c>
      <c r="B30" s="3" t="str">
        <f>Data!D30</f>
        <v>David Klein</v>
      </c>
      <c r="C30" s="11">
        <f>Data!K30</f>
        <v>15572</v>
      </c>
      <c r="D30" s="14">
        <f>Data!N30</f>
        <v>83</v>
      </c>
      <c r="E30" t="str">
        <f>Data!J30</f>
        <v>In USA</v>
      </c>
    </row>
    <row r="31" spans="1:6" x14ac:dyDescent="0.25">
      <c r="A31" s="2">
        <f>Data!A31</f>
        <v>30</v>
      </c>
      <c r="B31" s="3" t="str">
        <f>Data!D31</f>
        <v>Paul McGill</v>
      </c>
      <c r="C31" s="11">
        <f>Data!K31</f>
        <v>15560</v>
      </c>
      <c r="D31" s="14">
        <f>Data!N31</f>
        <v>83</v>
      </c>
      <c r="E31" t="str">
        <f>Data!J31</f>
        <v>In Canada</v>
      </c>
    </row>
    <row r="32" spans="1:6" x14ac:dyDescent="0.25">
      <c r="A32" s="2">
        <f>Data!A32</f>
        <v>31</v>
      </c>
      <c r="B32" s="3" t="str">
        <f>Data!D32</f>
        <v>Michael Brand</v>
      </c>
      <c r="C32" s="11">
        <f>Data!K32</f>
        <v>15812</v>
      </c>
      <c r="D32" s="14">
        <f>Data!N32</f>
        <v>83</v>
      </c>
      <c r="E32" t="str">
        <f>Data!J32</f>
        <v>In Canada</v>
      </c>
    </row>
    <row r="33" spans="1:5" x14ac:dyDescent="0.25">
      <c r="A33" s="2">
        <f>Data!A33</f>
        <v>32</v>
      </c>
      <c r="B33" s="3" t="str">
        <f>Data!D33</f>
        <v>Donald McLeod</v>
      </c>
      <c r="C33" s="11">
        <f>Data!K33</f>
        <v>15975</v>
      </c>
      <c r="D33" s="14">
        <f>Data!N33</f>
        <v>82</v>
      </c>
      <c r="E33" t="str">
        <f>Data!J33</f>
        <v>In Canada</v>
      </c>
    </row>
    <row r="34" spans="1:5" x14ac:dyDescent="0.25">
      <c r="A34" s="2">
        <f>Data!A34</f>
        <v>33</v>
      </c>
      <c r="B34" s="3" t="str">
        <f>Data!D34</f>
        <v>Richard Wahl</v>
      </c>
      <c r="C34" s="11">
        <f>Data!K34</f>
        <v>16020</v>
      </c>
      <c r="D34" s="14">
        <f>Data!N34</f>
        <v>82</v>
      </c>
      <c r="E34" t="str">
        <f>Data!J34</f>
        <v>In USA</v>
      </c>
    </row>
    <row r="35" spans="1:5" x14ac:dyDescent="0.25">
      <c r="A35" s="2">
        <f>Data!A35</f>
        <v>34</v>
      </c>
      <c r="B35" s="3" t="str">
        <f>Data!D35</f>
        <v>Manuel Chircop</v>
      </c>
      <c r="C35" s="11">
        <f>Data!K35</f>
        <v>16065</v>
      </c>
      <c r="D35" s="14">
        <f>Data!N35</f>
        <v>82</v>
      </c>
      <c r="E35" t="str">
        <f>Data!J35</f>
        <v>In USA</v>
      </c>
    </row>
    <row r="36" spans="1:5" x14ac:dyDescent="0.25">
      <c r="A36" s="2">
        <f>Data!A36</f>
        <v>35</v>
      </c>
      <c r="B36" s="3" t="str">
        <f>Data!D36</f>
        <v>Jack Hanna</v>
      </c>
      <c r="C36" s="11">
        <f>Data!K36</f>
        <v>16152</v>
      </c>
      <c r="D36" s="14">
        <f>Data!N36</f>
        <v>82</v>
      </c>
      <c r="E36" t="str">
        <f>Data!J36</f>
        <v>In Canada</v>
      </c>
    </row>
    <row r="37" spans="1:5" x14ac:dyDescent="0.25">
      <c r="A37" s="2">
        <f>Data!A37</f>
        <v>36</v>
      </c>
      <c r="B37" s="3" t="str">
        <f>Data!D37</f>
        <v>Robert Barringer</v>
      </c>
      <c r="C37" s="11">
        <f>Data!K37</f>
        <v>16209</v>
      </c>
      <c r="D37" s="14">
        <f>Data!N37</f>
        <v>81</v>
      </c>
      <c r="E37" t="str">
        <f>Data!J37</f>
        <v>In Canada</v>
      </c>
    </row>
    <row r="38" spans="1:5" x14ac:dyDescent="0.25">
      <c r="A38" s="2">
        <f>Data!A38</f>
        <v>37</v>
      </c>
      <c r="B38" s="3" t="str">
        <f>Data!D38</f>
        <v>Douglas Mosey</v>
      </c>
      <c r="C38" s="11">
        <f>Data!K38</f>
        <v>16319</v>
      </c>
      <c r="D38" s="14">
        <f>Data!N38</f>
        <v>81</v>
      </c>
      <c r="E38" t="str">
        <f>Data!J38</f>
        <v>In USA</v>
      </c>
    </row>
    <row r="39" spans="1:5" x14ac:dyDescent="0.25">
      <c r="A39" s="2">
        <f>Data!A39</f>
        <v>38</v>
      </c>
      <c r="B39" s="3" t="str">
        <f>Data!D39</f>
        <v>C. Daniel Porter</v>
      </c>
      <c r="C39" s="11">
        <f>Data!K39</f>
        <v>16421</v>
      </c>
      <c r="D39" s="14">
        <f>Data!N39</f>
        <v>81</v>
      </c>
      <c r="E39" t="str">
        <f>Data!J39</f>
        <v>In USA</v>
      </c>
    </row>
    <row r="40" spans="1:5" x14ac:dyDescent="0.25">
      <c r="A40" s="2">
        <f>Data!A40</f>
        <v>39</v>
      </c>
      <c r="B40" s="3" t="str">
        <f>Data!D40</f>
        <v>Norman Tanck</v>
      </c>
      <c r="C40" s="11">
        <f>Data!K40</f>
        <v>16423</v>
      </c>
      <c r="D40" s="14">
        <f>Data!N40</f>
        <v>81</v>
      </c>
      <c r="E40" t="str">
        <f>Data!J40</f>
        <v>In Canada</v>
      </c>
    </row>
    <row r="41" spans="1:5" x14ac:dyDescent="0.25">
      <c r="A41" s="2">
        <f>Data!A41</f>
        <v>40</v>
      </c>
      <c r="B41" s="3" t="str">
        <f>Data!D41</f>
        <v>David Katulski</v>
      </c>
      <c r="C41" s="11">
        <f>Data!K41</f>
        <v>16487</v>
      </c>
      <c r="D41" s="14">
        <f>Data!N41</f>
        <v>81</v>
      </c>
      <c r="E41" t="str">
        <f>Data!J41</f>
        <v>In Canada</v>
      </c>
    </row>
    <row r="42" spans="1:5" x14ac:dyDescent="0.25">
      <c r="A42" s="2">
        <f>Data!A42</f>
        <v>41</v>
      </c>
      <c r="B42" s="3" t="str">
        <f>Data!D42</f>
        <v>Robert Glass</v>
      </c>
      <c r="C42" s="11">
        <f>Data!K42</f>
        <v>16535</v>
      </c>
      <c r="D42" s="14">
        <f>Data!N42</f>
        <v>81</v>
      </c>
      <c r="E42" t="str">
        <f>Data!J42</f>
        <v>In USA</v>
      </c>
    </row>
    <row r="43" spans="1:5" x14ac:dyDescent="0.25">
      <c r="A43" s="2">
        <f>Data!A43</f>
        <v>42</v>
      </c>
      <c r="B43" s="3" t="str">
        <f>Data!D43</f>
        <v>James Blocher</v>
      </c>
      <c r="C43" s="11">
        <f>Data!K43</f>
        <v>16926</v>
      </c>
      <c r="D43" s="14">
        <f>Data!N43</f>
        <v>79</v>
      </c>
      <c r="E43" t="str">
        <f>Data!J43</f>
        <v>In USA</v>
      </c>
    </row>
    <row r="44" spans="1:5" x14ac:dyDescent="0.25">
      <c r="A44" s="2">
        <f>Data!A44</f>
        <v>43</v>
      </c>
      <c r="B44" s="3" t="str">
        <f>Data!D44</f>
        <v>François Morfin</v>
      </c>
      <c r="C44" s="11">
        <f>Data!K44</f>
        <v>16975</v>
      </c>
      <c r="D44" s="14">
        <f>Data!N44</f>
        <v>79</v>
      </c>
      <c r="E44" t="str">
        <f>Data!J44</f>
        <v>In France</v>
      </c>
    </row>
    <row r="45" spans="1:5" x14ac:dyDescent="0.25">
      <c r="A45" s="2">
        <f>Data!A45</f>
        <v>44</v>
      </c>
      <c r="B45" s="3" t="str">
        <f>Data!D45</f>
        <v>Edward Baenziger</v>
      </c>
      <c r="C45" s="11">
        <f>Data!K45</f>
        <v>17012</v>
      </c>
      <c r="D45" s="14">
        <f>Data!N45</f>
        <v>79</v>
      </c>
      <c r="E45" t="str">
        <f>Data!J45</f>
        <v>In USA</v>
      </c>
    </row>
    <row r="46" spans="1:5" x14ac:dyDescent="0.25">
      <c r="A46" s="2">
        <f>Data!A46</f>
        <v>45</v>
      </c>
      <c r="B46" s="3" t="str">
        <f>Data!D46</f>
        <v>+ J. Michael Miller</v>
      </c>
      <c r="C46" s="11">
        <f>Data!K46</f>
        <v>16992</v>
      </c>
      <c r="D46" s="14">
        <f>Data!N46</f>
        <v>79</v>
      </c>
      <c r="E46" t="str">
        <f>Data!J46</f>
        <v>In USA</v>
      </c>
    </row>
    <row r="47" spans="1:5" x14ac:dyDescent="0.25">
      <c r="A47" s="2">
        <f>Data!A47</f>
        <v>46</v>
      </c>
      <c r="B47" s="3" t="str">
        <f>Data!D47</f>
        <v>Edward Heidt</v>
      </c>
      <c r="C47" s="11">
        <f>Data!K47</f>
        <v>17095</v>
      </c>
      <c r="D47" s="14">
        <f>Data!N47</f>
        <v>79</v>
      </c>
      <c r="E47" t="str">
        <f>Data!J47</f>
        <v>In USA</v>
      </c>
    </row>
    <row r="48" spans="1:5" x14ac:dyDescent="0.25">
      <c r="A48" s="2">
        <f>Data!A48</f>
        <v>47</v>
      </c>
      <c r="B48" s="3" t="str">
        <f>Data!D48</f>
        <v>John Malo</v>
      </c>
      <c r="C48" s="11">
        <f>Data!K48</f>
        <v>17424</v>
      </c>
      <c r="D48" s="14">
        <f>Data!N48</f>
        <v>78</v>
      </c>
      <c r="E48" t="str">
        <f>Data!J48</f>
        <v>In Canada</v>
      </c>
    </row>
    <row r="49" spans="1:5" x14ac:dyDescent="0.25">
      <c r="A49" s="2">
        <f>Data!A49</f>
        <v>48</v>
      </c>
      <c r="B49" s="3" t="str">
        <f>Data!D49</f>
        <v>Robert Moslosky</v>
      </c>
      <c r="C49" s="11">
        <f>Data!K49</f>
        <v>17703</v>
      </c>
      <c r="D49" s="14">
        <f>Data!N49</f>
        <v>77</v>
      </c>
      <c r="E49" t="str">
        <f>Data!J49</f>
        <v>In USA</v>
      </c>
    </row>
    <row r="50" spans="1:5" x14ac:dyDescent="0.25">
      <c r="A50" s="2">
        <f>Data!A50</f>
        <v>49</v>
      </c>
      <c r="B50" s="3" t="str">
        <f>Data!D50</f>
        <v>Bernard Buisson</v>
      </c>
      <c r="C50" s="11">
        <f>Data!K50</f>
        <v>18007</v>
      </c>
      <c r="D50" s="14">
        <f>Data!N50</f>
        <v>77</v>
      </c>
      <c r="E50" t="str">
        <f>Data!J50</f>
        <v>In France</v>
      </c>
    </row>
    <row r="51" spans="1:5" x14ac:dyDescent="0.25">
      <c r="A51" s="2">
        <f>Data!A51</f>
        <v>50</v>
      </c>
      <c r="B51" s="3" t="str">
        <f>Data!D51</f>
        <v>Paul Rennick</v>
      </c>
      <c r="C51" s="11">
        <f>Data!K51</f>
        <v>18137</v>
      </c>
      <c r="D51" s="14">
        <f>Data!N51</f>
        <v>76</v>
      </c>
      <c r="E51" t="str">
        <f>Data!J51</f>
        <v>In Canada</v>
      </c>
    </row>
    <row r="52" spans="1:5" x14ac:dyDescent="0.25">
      <c r="A52" s="2">
        <f>Data!A52</f>
        <v>51</v>
      </c>
      <c r="B52" s="3" t="str">
        <f>Data!D52</f>
        <v>John Reddy</v>
      </c>
      <c r="C52" s="11">
        <f>Data!K52</f>
        <v>18488</v>
      </c>
      <c r="D52" s="14">
        <f>Data!N52</f>
        <v>75</v>
      </c>
      <c r="E52" t="str">
        <f>Data!J52</f>
        <v>In Canada</v>
      </c>
    </row>
    <row r="53" spans="1:5" x14ac:dyDescent="0.25">
      <c r="A53" s="2">
        <f>Data!A53</f>
        <v>52</v>
      </c>
      <c r="B53" s="3" t="str">
        <f>Data!D53</f>
        <v>+ Ronald Fabbro</v>
      </c>
      <c r="C53" s="11">
        <f>Data!K53</f>
        <v>18573</v>
      </c>
      <c r="D53" s="14">
        <f>Data!N53</f>
        <v>75</v>
      </c>
      <c r="E53" t="str">
        <f>Data!J53</f>
        <v>In Canada</v>
      </c>
    </row>
    <row r="54" spans="1:5" x14ac:dyDescent="0.25">
      <c r="A54" s="2">
        <f>Data!A54</f>
        <v>53</v>
      </c>
      <c r="B54" s="3" t="str">
        <f>Data!D54</f>
        <v>+ Robert Kasun</v>
      </c>
      <c r="C54" s="11">
        <f>Data!K54</f>
        <v>18982</v>
      </c>
      <c r="D54" s="14">
        <f>Data!N54</f>
        <v>74</v>
      </c>
      <c r="E54" t="str">
        <f>Data!J54</f>
        <v>In Canada</v>
      </c>
    </row>
    <row r="55" spans="1:5" x14ac:dyDescent="0.25">
      <c r="A55" s="2">
        <f>Data!A55</f>
        <v>54</v>
      </c>
      <c r="B55" s="3" t="str">
        <f>Data!D55</f>
        <v>Michael Lehman</v>
      </c>
      <c r="C55" s="11">
        <f>Data!K55</f>
        <v>19107</v>
      </c>
      <c r="D55" s="14">
        <f>Data!N55</f>
        <v>74</v>
      </c>
      <c r="E55" t="str">
        <f>Data!J55</f>
        <v>In Canada</v>
      </c>
    </row>
    <row r="56" spans="1:5" x14ac:dyDescent="0.25">
      <c r="A56" s="2">
        <f>Data!A56</f>
        <v>55</v>
      </c>
      <c r="B56" s="3" t="str">
        <f>Data!D56</f>
        <v>Mitchell Dowalgo</v>
      </c>
      <c r="C56" s="11">
        <f>Data!K56</f>
        <v>19129</v>
      </c>
      <c r="D56" s="14">
        <f>Data!N56</f>
        <v>73</v>
      </c>
      <c r="E56" t="str">
        <f>Data!J56</f>
        <v>In USA</v>
      </c>
    </row>
    <row r="57" spans="1:5" x14ac:dyDescent="0.25">
      <c r="A57" s="2">
        <f>Data!A57</f>
        <v>56</v>
      </c>
      <c r="B57" s="3" t="str">
        <f>Data!D57</f>
        <v>Donald Lococo</v>
      </c>
      <c r="C57" s="11">
        <f>Data!K57</f>
        <v>19396</v>
      </c>
      <c r="D57" s="14">
        <f>Data!N57</f>
        <v>73</v>
      </c>
      <c r="E57" t="str">
        <f>Data!J57</f>
        <v>In Canada</v>
      </c>
    </row>
    <row r="58" spans="1:5" x14ac:dyDescent="0.25">
      <c r="A58" s="2">
        <f>Data!A58</f>
        <v>57</v>
      </c>
      <c r="B58" s="3" t="str">
        <f>Data!D58</f>
        <v>T. Allan Smith</v>
      </c>
      <c r="C58" s="11">
        <f>Data!K58</f>
        <v>19486</v>
      </c>
      <c r="D58" s="14">
        <f>Data!N58</f>
        <v>72</v>
      </c>
      <c r="E58" t="str">
        <f>Data!J58</f>
        <v>In Canada</v>
      </c>
    </row>
    <row r="59" spans="1:5" x14ac:dyDescent="0.25">
      <c r="A59" s="2">
        <f>Data!A59</f>
        <v>58</v>
      </c>
      <c r="B59" s="3" t="str">
        <f>Data!D59</f>
        <v>Dennis Noelke</v>
      </c>
      <c r="C59" s="11">
        <f>Data!K59</f>
        <v>19569</v>
      </c>
      <c r="D59" s="14">
        <f>Data!N59</f>
        <v>72</v>
      </c>
      <c r="E59" t="str">
        <f>Data!J59</f>
        <v>In USA</v>
      </c>
    </row>
    <row r="60" spans="1:5" x14ac:dyDescent="0.25">
      <c r="A60" s="2">
        <f>Data!A60</f>
        <v>59</v>
      </c>
      <c r="B60" s="3" t="str">
        <f>Data!D60</f>
        <v>James O’Neill</v>
      </c>
      <c r="C60" s="11">
        <f>Data!K60</f>
        <v>20005</v>
      </c>
      <c r="D60" s="14">
        <f>Data!N60</f>
        <v>71</v>
      </c>
      <c r="E60" t="str">
        <f>Data!J60</f>
        <v>In Canada</v>
      </c>
    </row>
    <row r="61" spans="1:5" x14ac:dyDescent="0.25">
      <c r="A61" s="2">
        <f>Data!A61</f>
        <v>60</v>
      </c>
      <c r="B61" s="3" t="str">
        <f>Data!D61</f>
        <v>Walter Werbylo</v>
      </c>
      <c r="C61" s="11">
        <f>Data!K61</f>
        <v>20067</v>
      </c>
      <c r="D61" s="14">
        <f>Data!N61</f>
        <v>71</v>
      </c>
      <c r="E61" t="str">
        <f>Data!J61</f>
        <v>In USA</v>
      </c>
    </row>
    <row r="62" spans="1:5" x14ac:dyDescent="0.25">
      <c r="A62" s="2">
        <f>Data!A62</f>
        <v>61</v>
      </c>
      <c r="B62" s="3" t="str">
        <f>Data!D62</f>
        <v>Paul Walsh</v>
      </c>
      <c r="C62" s="11">
        <f>Data!K62</f>
        <v>20118</v>
      </c>
      <c r="D62" s="14">
        <f>Data!N62</f>
        <v>71</v>
      </c>
      <c r="E62" t="str">
        <f>Data!J62</f>
        <v>In Mexico</v>
      </c>
    </row>
    <row r="63" spans="1:5" x14ac:dyDescent="0.25">
      <c r="A63" s="2">
        <f>Data!A63</f>
        <v>62</v>
      </c>
      <c r="B63" s="3" t="str">
        <f>Data!D63</f>
        <v>René Espejel</v>
      </c>
      <c r="C63" s="11">
        <f>Data!K63</f>
        <v>20159</v>
      </c>
      <c r="D63" s="14">
        <f>Data!N63</f>
        <v>71</v>
      </c>
      <c r="E63" t="str">
        <f>Data!J63</f>
        <v>In Mexico</v>
      </c>
    </row>
    <row r="64" spans="1:5" x14ac:dyDescent="0.25">
      <c r="A64" s="2">
        <f>Data!A64</f>
        <v>63</v>
      </c>
      <c r="B64" s="3" t="str">
        <f>Data!D64</f>
        <v>Maurice Restivo</v>
      </c>
      <c r="C64" s="11">
        <f>Data!K64</f>
        <v>20153</v>
      </c>
      <c r="D64" s="14">
        <f>Data!N64</f>
        <v>71</v>
      </c>
      <c r="E64" t="str">
        <f>Data!J64</f>
        <v>In Colombia</v>
      </c>
    </row>
    <row r="65" spans="1:5" x14ac:dyDescent="0.25">
      <c r="A65" s="2">
        <f>Data!A65</f>
        <v>64</v>
      </c>
      <c r="B65" s="3" t="str">
        <f>Data!D65</f>
        <v>David Bittner</v>
      </c>
      <c r="C65" s="11">
        <f>Data!K65</f>
        <v>20276</v>
      </c>
      <c r="D65" s="14">
        <f>Data!N65</f>
        <v>70</v>
      </c>
      <c r="E65" t="str">
        <f>Data!J65</f>
        <v>In USA</v>
      </c>
    </row>
    <row r="66" spans="1:5" x14ac:dyDescent="0.25">
      <c r="A66" s="2">
        <f>Data!A66</f>
        <v>65</v>
      </c>
      <c r="B66" s="3" t="str">
        <f>Data!D66</f>
        <v>Paul English</v>
      </c>
      <c r="C66" s="11">
        <f>Data!K66</f>
        <v>20476</v>
      </c>
      <c r="D66" s="14">
        <f>Data!N66</f>
        <v>70</v>
      </c>
      <c r="E66" t="str">
        <f>Data!J66</f>
        <v>In USA</v>
      </c>
    </row>
    <row r="67" spans="1:5" x14ac:dyDescent="0.25">
      <c r="A67" s="2">
        <f>Data!A67</f>
        <v>66</v>
      </c>
      <c r="B67" s="3" t="str">
        <f>Data!D67</f>
        <v>Terence Kersch</v>
      </c>
      <c r="C67" s="11">
        <f>Data!K67</f>
        <v>20800</v>
      </c>
      <c r="D67" s="14">
        <f>Data!N67</f>
        <v>69</v>
      </c>
      <c r="E67" t="str">
        <f>Data!J67</f>
        <v>In USA</v>
      </c>
    </row>
    <row r="68" spans="1:5" x14ac:dyDescent="0.25">
      <c r="A68" s="2">
        <f>Data!A68</f>
        <v>67</v>
      </c>
      <c r="B68" s="3" t="str">
        <f>Data!D68</f>
        <v>Timothy Scott</v>
      </c>
      <c r="C68" s="11">
        <f>Data!K68</f>
        <v>21115</v>
      </c>
      <c r="D68" s="14">
        <f>Data!N68</f>
        <v>68</v>
      </c>
      <c r="E68" t="str">
        <f>Data!J68</f>
        <v>In Canada</v>
      </c>
    </row>
    <row r="69" spans="1:5" x14ac:dyDescent="0.25">
      <c r="A69" s="2">
        <f>Data!A69</f>
        <v>68</v>
      </c>
      <c r="B69" s="3" t="str">
        <f>Data!D69</f>
        <v>Michael Buentello</v>
      </c>
      <c r="C69" s="11">
        <f>Data!K69</f>
        <v>21247</v>
      </c>
      <c r="D69" s="14">
        <f>Data!N69</f>
        <v>68</v>
      </c>
      <c r="E69" t="str">
        <f>Data!J69</f>
        <v>In USA</v>
      </c>
    </row>
    <row r="70" spans="1:5" x14ac:dyDescent="0.25">
      <c r="A70" s="2">
        <f>Data!A70</f>
        <v>69</v>
      </c>
      <c r="B70" s="3" t="str">
        <f>Data!D70</f>
        <v>Mark Gazin</v>
      </c>
      <c r="C70" s="11">
        <f>Data!K70</f>
        <v>21388</v>
      </c>
      <c r="D70" s="14">
        <f>Data!N70</f>
        <v>67</v>
      </c>
      <c r="E70" t="str">
        <f>Data!J70</f>
        <v>In USA</v>
      </c>
    </row>
    <row r="71" spans="1:5" x14ac:dyDescent="0.25">
      <c r="A71" s="2">
        <f>Data!A71</f>
        <v>70</v>
      </c>
      <c r="B71" s="3" t="str">
        <f>Data!D71</f>
        <v>William May</v>
      </c>
      <c r="C71" s="11">
        <f>Data!K71</f>
        <v>21508</v>
      </c>
      <c r="D71" s="14">
        <f>Data!N71</f>
        <v>67</v>
      </c>
      <c r="E71" t="str">
        <f>Data!J71</f>
        <v>In Canada</v>
      </c>
    </row>
    <row r="72" spans="1:5" x14ac:dyDescent="0.25">
      <c r="A72" s="2">
        <f>Data!A72</f>
        <v>71</v>
      </c>
      <c r="B72" s="3" t="str">
        <f>Data!D72</f>
        <v>Thomas Rosica</v>
      </c>
      <c r="C72" s="11">
        <f>Data!K72</f>
        <v>21612</v>
      </c>
      <c r="D72" s="14">
        <f>Data!N72</f>
        <v>67</v>
      </c>
      <c r="E72" t="str">
        <f>Data!J72</f>
        <v>In Canada</v>
      </c>
    </row>
    <row r="73" spans="1:5" x14ac:dyDescent="0.25">
      <c r="A73" s="2">
        <f>Data!A73</f>
        <v>72</v>
      </c>
      <c r="B73" s="3" t="str">
        <f>Data!D73</f>
        <v>Jefferson Thompson</v>
      </c>
      <c r="C73" s="11">
        <f>Data!K73</f>
        <v>22177</v>
      </c>
      <c r="D73" s="14">
        <f>Data!N73</f>
        <v>65</v>
      </c>
      <c r="E73" t="str">
        <f>Data!J73</f>
        <v>In Canada</v>
      </c>
    </row>
    <row r="74" spans="1:5" x14ac:dyDescent="0.25">
      <c r="A74" s="2">
        <f>Data!A74</f>
        <v>73</v>
      </c>
      <c r="B74" s="3" t="str">
        <f>Data!D74</f>
        <v>George Smith</v>
      </c>
      <c r="C74" s="11">
        <f>Data!K74</f>
        <v>22219</v>
      </c>
      <c r="D74" s="14">
        <f>Data!N74</f>
        <v>65</v>
      </c>
      <c r="E74" t="str">
        <f>Data!J74</f>
        <v>In USA</v>
      </c>
    </row>
    <row r="75" spans="1:5" x14ac:dyDescent="0.25">
      <c r="A75" s="2">
        <f>Data!A75</f>
        <v>74</v>
      </c>
      <c r="B75" s="3" t="str">
        <f>Data!D75</f>
        <v>Joseph Roussel</v>
      </c>
      <c r="C75" s="11">
        <f>Data!K75</f>
        <v>22286</v>
      </c>
      <c r="D75" s="14">
        <f>Data!N75</f>
        <v>65</v>
      </c>
      <c r="E75" t="str">
        <f>Data!J75</f>
        <v>In USA</v>
      </c>
    </row>
    <row r="76" spans="1:5" x14ac:dyDescent="0.25">
      <c r="A76" s="2">
        <f>Data!A76</f>
        <v>75</v>
      </c>
      <c r="B76" s="3" t="str">
        <f>Data!D76</f>
        <v>Anthony Giampietro</v>
      </c>
      <c r="C76" s="11">
        <f>Data!K76</f>
        <v>22337</v>
      </c>
      <c r="D76" s="14">
        <f>Data!N76</f>
        <v>65</v>
      </c>
      <c r="E76" t="str">
        <f>Data!J76</f>
        <v>In USA</v>
      </c>
    </row>
    <row r="77" spans="1:5" x14ac:dyDescent="0.25">
      <c r="A77" s="2">
        <f>Data!A77</f>
        <v>76</v>
      </c>
      <c r="B77" s="3" t="str">
        <f>Data!D77</f>
        <v>Joseph Pilsner</v>
      </c>
      <c r="C77" s="11">
        <f>Data!K77</f>
        <v>22524</v>
      </c>
      <c r="D77" s="14">
        <f>Data!N77</f>
        <v>64</v>
      </c>
      <c r="E77" t="str">
        <f>Data!J77</f>
        <v>In Canada</v>
      </c>
    </row>
    <row r="78" spans="1:5" x14ac:dyDescent="0.25">
      <c r="A78" s="2">
        <f>Data!A78</f>
        <v>77</v>
      </c>
      <c r="B78" s="3" t="str">
        <f>Data!D78</f>
        <v>Roberto Rojas</v>
      </c>
      <c r="C78" s="11">
        <f>Data!K78</f>
        <v>23192</v>
      </c>
      <c r="D78" s="14">
        <f>Data!N78</f>
        <v>62</v>
      </c>
      <c r="E78" t="str">
        <f>Data!J78</f>
        <v>In Mexico</v>
      </c>
    </row>
    <row r="79" spans="1:5" x14ac:dyDescent="0.25">
      <c r="A79" s="2">
        <f>Data!A79</f>
        <v>78</v>
      </c>
      <c r="B79" s="3" t="str">
        <f>Data!D79</f>
        <v>Kevin Mannara</v>
      </c>
      <c r="C79" s="11">
        <f>Data!K79</f>
        <v>23239</v>
      </c>
      <c r="D79" s="14">
        <f>Data!N79</f>
        <v>62</v>
      </c>
      <c r="E79" t="str">
        <f>Data!J79</f>
        <v>In Canada</v>
      </c>
    </row>
    <row r="80" spans="1:5" x14ac:dyDescent="0.25">
      <c r="A80" s="2">
        <f>Data!A80</f>
        <v>79</v>
      </c>
      <c r="B80" s="3" t="str">
        <f>Data!D80</f>
        <v>David Zapalac</v>
      </c>
      <c r="C80" s="11">
        <f>Data!K80</f>
        <v>23305</v>
      </c>
      <c r="D80" s="14">
        <f>Data!N80</f>
        <v>62</v>
      </c>
      <c r="E80" t="str">
        <f>Data!J80</f>
        <v>In USA</v>
      </c>
    </row>
    <row r="81" spans="1:5" x14ac:dyDescent="0.25">
      <c r="A81" s="2">
        <f>Data!A81</f>
        <v>80</v>
      </c>
      <c r="B81" s="3" t="str">
        <f>Data!D81</f>
        <v>John Huber</v>
      </c>
      <c r="C81" s="11">
        <f>Data!K81</f>
        <v>23346</v>
      </c>
      <c r="D81" s="14">
        <f>Data!N81</f>
        <v>62</v>
      </c>
      <c r="E81" t="str">
        <f>Data!J81</f>
        <v>In Canada</v>
      </c>
    </row>
    <row r="82" spans="1:5" x14ac:dyDescent="0.25">
      <c r="A82" s="2">
        <f>Data!A82</f>
        <v>81</v>
      </c>
      <c r="B82" s="3" t="str">
        <f>Data!D82</f>
        <v>Kevin Storey</v>
      </c>
      <c r="C82" s="11">
        <f>Data!K82</f>
        <v>23447</v>
      </c>
      <c r="D82" s="14">
        <f>Data!N82</f>
        <v>62</v>
      </c>
      <c r="E82" t="str">
        <f>Data!J82</f>
        <v>In Canada</v>
      </c>
    </row>
    <row r="83" spans="1:5" x14ac:dyDescent="0.25">
      <c r="A83" s="2">
        <f>Data!A83</f>
        <v>82</v>
      </c>
      <c r="B83" s="3" t="str">
        <f>Data!D83</f>
        <v>Patrick Fulton</v>
      </c>
      <c r="C83" s="11">
        <f>Data!K83</f>
        <v>25163</v>
      </c>
      <c r="D83" s="14">
        <f>Data!N83</f>
        <v>57</v>
      </c>
      <c r="E83" t="str">
        <f>Data!J83</f>
        <v>In USA</v>
      </c>
    </row>
    <row r="84" spans="1:5" x14ac:dyDescent="0.25">
      <c r="A84" s="2">
        <f>Data!A84</f>
        <v>83</v>
      </c>
      <c r="B84" s="3" t="str">
        <f>Data!D84</f>
        <v>Jim Stenberg</v>
      </c>
      <c r="C84" s="11">
        <f>Data!K84</f>
        <v>25668</v>
      </c>
      <c r="D84" s="14">
        <f>Data!N84</f>
        <v>56</v>
      </c>
      <c r="E84" t="str">
        <f>Data!J84</f>
        <v>In Canada</v>
      </c>
    </row>
    <row r="85" spans="1:5" x14ac:dyDescent="0.25">
      <c r="A85" s="2">
        <f>Data!A85</f>
        <v>84</v>
      </c>
      <c r="B85" s="3" t="str">
        <f>Data!D85</f>
        <v>Pedro Mora</v>
      </c>
      <c r="C85" s="11">
        <f>Data!K85</f>
        <v>26094</v>
      </c>
      <c r="D85" s="14">
        <f>Data!N85</f>
        <v>54</v>
      </c>
      <c r="E85" t="str">
        <f>Data!J85</f>
        <v>In Colombia</v>
      </c>
    </row>
    <row r="86" spans="1:5" x14ac:dyDescent="0.25">
      <c r="A86" s="2">
        <f>Data!A86</f>
        <v>85</v>
      </c>
      <c r="B86" s="3" t="str">
        <f>Data!D86</f>
        <v>James Murphy</v>
      </c>
      <c r="C86" s="11">
        <f>Data!K86</f>
        <v>26408</v>
      </c>
      <c r="D86" s="14">
        <f>Data!N86</f>
        <v>54</v>
      </c>
      <c r="E86" t="str">
        <f>Data!J86</f>
        <v>In USA</v>
      </c>
    </row>
    <row r="87" spans="1:5" x14ac:dyDescent="0.25">
      <c r="A87" s="2">
        <f>Data!A87</f>
        <v>86</v>
      </c>
      <c r="B87" s="3" t="str">
        <f>Data!D87</f>
        <v>Morgan Rice</v>
      </c>
      <c r="C87" s="11">
        <f>Data!K87</f>
        <v>27181</v>
      </c>
      <c r="D87" s="14">
        <f>Data!N87</f>
        <v>51</v>
      </c>
      <c r="E87" t="str">
        <f>Data!J87</f>
        <v>In Canada</v>
      </c>
    </row>
    <row r="88" spans="1:5" x14ac:dyDescent="0.25">
      <c r="A88" s="2">
        <f>Data!A88</f>
        <v>87</v>
      </c>
      <c r="B88" s="3" t="str">
        <f>Data!D88</f>
        <v>Oscar Gómez</v>
      </c>
      <c r="C88" s="11">
        <f>Data!K88</f>
        <v>27418</v>
      </c>
      <c r="D88" s="14">
        <f>Data!N88</f>
        <v>51</v>
      </c>
      <c r="E88" t="str">
        <f>Data!J88</f>
        <v>In Mexico</v>
      </c>
    </row>
    <row r="89" spans="1:5" x14ac:dyDescent="0.25">
      <c r="A89" s="2">
        <f>Data!A89</f>
        <v>88</v>
      </c>
      <c r="B89" s="3" t="str">
        <f>Data!D89</f>
        <v>Juan Carlos Rojas</v>
      </c>
      <c r="C89" s="11">
        <f>Data!K89</f>
        <v>28258</v>
      </c>
      <c r="D89" s="14">
        <f>Data!N89</f>
        <v>48</v>
      </c>
      <c r="E89" t="str">
        <f>Data!J89</f>
        <v>In Colombia</v>
      </c>
    </row>
    <row r="90" spans="1:5" x14ac:dyDescent="0.25">
      <c r="A90" s="2">
        <f>Data!A90</f>
        <v>89</v>
      </c>
      <c r="B90" s="3" t="str">
        <f>Data!D90</f>
        <v>Antonio Ibáñez</v>
      </c>
      <c r="C90" s="11">
        <f>Data!K90</f>
        <v>28581</v>
      </c>
      <c r="D90" s="14">
        <f>Data!N90</f>
        <v>48</v>
      </c>
      <c r="E90" t="str">
        <f>Data!J90</f>
        <v>In Mexico</v>
      </c>
    </row>
    <row r="91" spans="1:5" x14ac:dyDescent="0.25">
      <c r="A91" s="2">
        <f>Data!A91</f>
        <v>90</v>
      </c>
      <c r="B91" s="3" t="str">
        <f>Data!D91</f>
        <v>Glenn McDonald</v>
      </c>
      <c r="C91" s="11">
        <f>Data!K91</f>
        <v>28691</v>
      </c>
      <c r="D91" s="14">
        <f>Data!N91</f>
        <v>47</v>
      </c>
      <c r="E91" t="str">
        <f>Data!J91</f>
        <v>In Canada</v>
      </c>
    </row>
    <row r="92" spans="1:5" x14ac:dyDescent="0.25">
      <c r="A92" s="2">
        <f>Data!A92</f>
        <v>91</v>
      </c>
      <c r="B92" s="3" t="str">
        <f>Data!D92</f>
        <v>Andrew Leung</v>
      </c>
      <c r="C92" s="11">
        <f>Data!K92</f>
        <v>28760</v>
      </c>
      <c r="D92" s="14">
        <f>Data!N92</f>
        <v>47</v>
      </c>
      <c r="E92" t="str">
        <f>Data!J92</f>
        <v>In Canada</v>
      </c>
    </row>
    <row r="93" spans="1:5" x14ac:dyDescent="0.25">
      <c r="A93" s="2">
        <f>Data!A93</f>
        <v>92</v>
      </c>
      <c r="B93" s="3" t="str">
        <f>Data!D93</f>
        <v>José Alberto Juárez</v>
      </c>
      <c r="C93" s="11">
        <f>Data!K93</f>
        <v>29097</v>
      </c>
      <c r="D93" s="14">
        <f>Data!N93</f>
        <v>46</v>
      </c>
      <c r="E93" t="str">
        <f>Data!J93</f>
        <v>In USA</v>
      </c>
    </row>
    <row r="94" spans="1:5" x14ac:dyDescent="0.25">
      <c r="A94" s="2">
        <f>Data!A94</f>
        <v>93</v>
      </c>
      <c r="B94" s="3" t="str">
        <f>Data!D94</f>
        <v>Warren Schmidt</v>
      </c>
      <c r="C94" s="11">
        <f>Data!K94</f>
        <v>29715</v>
      </c>
      <c r="D94" s="14">
        <f>Data!N94</f>
        <v>44</v>
      </c>
      <c r="E94" t="str">
        <f>Data!J94</f>
        <v>In Canada</v>
      </c>
    </row>
    <row r="95" spans="1:5" x14ac:dyDescent="0.25">
      <c r="A95" s="2">
        <f>Data!A95</f>
        <v>94</v>
      </c>
      <c r="B95" s="3" t="str">
        <f>Data!D95</f>
        <v>José Adán Gómez Villalvazo</v>
      </c>
      <c r="C95" s="11">
        <f>Data!K95</f>
        <v>30435</v>
      </c>
      <c r="D95" s="14">
        <f>Data!N95</f>
        <v>43</v>
      </c>
      <c r="E95" t="str">
        <f>Data!J95</f>
        <v>In Mexico</v>
      </c>
    </row>
    <row r="96" spans="1:5" x14ac:dyDescent="0.25">
      <c r="A96" s="2">
        <f>Data!A96</f>
        <v>95</v>
      </c>
      <c r="B96" s="3" t="str">
        <f>Data!D96</f>
        <v>Carlos Rodríguez</v>
      </c>
      <c r="C96" s="11">
        <f>Data!K96</f>
        <v>30758</v>
      </c>
      <c r="D96" s="14">
        <f>Data!N96</f>
        <v>42</v>
      </c>
      <c r="E96" t="str">
        <f>Data!J96</f>
        <v>In Colombia</v>
      </c>
    </row>
    <row r="97" spans="1:5" x14ac:dyDescent="0.25">
      <c r="A97" s="2">
        <f>Data!A97</f>
        <v>96</v>
      </c>
      <c r="B97" s="3" t="str">
        <f>Data!D97</f>
        <v>Javier Higuera</v>
      </c>
      <c r="C97" s="11">
        <f>Data!K97</f>
        <v>31220</v>
      </c>
      <c r="D97" s="14">
        <f>Data!N97</f>
        <v>40</v>
      </c>
      <c r="E97" t="str">
        <f>Data!J97</f>
        <v>In Colombia</v>
      </c>
    </row>
    <row r="98" spans="1:5" x14ac:dyDescent="0.25">
      <c r="A98" s="2">
        <f>Data!A98</f>
        <v>97</v>
      </c>
      <c r="B98" s="3" t="str">
        <f>Data!D98</f>
        <v>Alejandro Estrada</v>
      </c>
      <c r="C98" s="11">
        <f>Data!K98</f>
        <v>31294</v>
      </c>
      <c r="D98" s="14">
        <f>Data!N98</f>
        <v>40</v>
      </c>
      <c r="E98" t="str">
        <f>Data!J98</f>
        <v>In Mexico</v>
      </c>
    </row>
    <row r="99" spans="1:5" x14ac:dyDescent="0.25">
      <c r="A99" s="2">
        <f>Data!A99</f>
        <v>98</v>
      </c>
      <c r="B99" s="3" t="str">
        <f>Data!D99</f>
        <v>Steven Huber</v>
      </c>
      <c r="C99" s="11">
        <f>Data!K99</f>
        <v>31592</v>
      </c>
      <c r="D99" s="14">
        <f>Data!N99</f>
        <v>39</v>
      </c>
      <c r="E99" t="str">
        <f>Data!J99</f>
        <v>In Canada</v>
      </c>
    </row>
    <row r="100" spans="1:5" x14ac:dyDescent="0.25">
      <c r="A100" s="2">
        <f>Data!A100</f>
        <v>99</v>
      </c>
      <c r="B100" s="3" t="str">
        <f>Data!D100</f>
        <v>Osman Enrique De La Hoz Escorcia</v>
      </c>
      <c r="C100" s="11">
        <f>Data!K100</f>
        <v>31876</v>
      </c>
      <c r="D100" s="14">
        <f>Data!N100</f>
        <v>39</v>
      </c>
      <c r="E100" t="str">
        <f>Data!J100</f>
        <v>In USA</v>
      </c>
    </row>
    <row r="101" spans="1:5" x14ac:dyDescent="0.25">
      <c r="A101" s="2">
        <f>Data!A101</f>
        <v>100</v>
      </c>
      <c r="B101" s="3" t="str">
        <f>Data!D101</f>
        <v>Eduard Alexis Guerrero Carrillo</v>
      </c>
      <c r="C101" s="11">
        <f>Data!K101</f>
        <v>32094</v>
      </c>
      <c r="D101" s="14">
        <f>Data!N101</f>
        <v>38</v>
      </c>
      <c r="E101" t="str">
        <f>Data!J101</f>
        <v>In Colombia</v>
      </c>
    </row>
    <row r="102" spans="1:5" x14ac:dyDescent="0.25">
      <c r="A102" s="2">
        <f>Data!A102</f>
        <v>101</v>
      </c>
      <c r="B102" s="3" t="str">
        <f>Data!D102</f>
        <v>Julio César Martínez Chávez</v>
      </c>
      <c r="C102" s="11">
        <f>Data!K102</f>
        <v>32414</v>
      </c>
      <c r="D102" s="14">
        <f>Data!N102</f>
        <v>37</v>
      </c>
      <c r="E102" t="str">
        <f>Data!J102</f>
        <v>In Mexico</v>
      </c>
    </row>
    <row r="103" spans="1:5" x14ac:dyDescent="0.25">
      <c r="A103" s="2">
        <f>Data!A103</f>
        <v>102</v>
      </c>
      <c r="B103" s="3" t="str">
        <f>Data!D103</f>
        <v>Erick de Jesús Enríquez Gutiérrez</v>
      </c>
      <c r="C103" s="11">
        <f>Data!K103</f>
        <v>32682</v>
      </c>
      <c r="D103" s="14">
        <f>Data!N103</f>
        <v>36</v>
      </c>
      <c r="E103" t="str">
        <f>Data!J103</f>
        <v>In Mexico</v>
      </c>
    </row>
    <row r="104" spans="1:5" x14ac:dyDescent="0.25">
      <c r="A104" s="2">
        <f>Data!A104</f>
        <v>103</v>
      </c>
      <c r="B104" s="3" t="str">
        <f>Data!D104</f>
        <v>David Basil</v>
      </c>
      <c r="C104" s="11">
        <f>Data!K104</f>
        <v>33139</v>
      </c>
      <c r="D104" s="14">
        <f>Data!N104</f>
        <v>35</v>
      </c>
      <c r="E104" t="str">
        <f>Data!J104</f>
        <v>In Canada</v>
      </c>
    </row>
    <row r="105" spans="1:5" x14ac:dyDescent="0.25">
      <c r="A105" s="2">
        <f>Data!A105</f>
        <v>104</v>
      </c>
      <c r="B105" s="3" t="str">
        <f>Data!D105</f>
        <v>Juan Ángel Vivas García</v>
      </c>
      <c r="C105" s="11">
        <f>Data!K105</f>
        <v>33252</v>
      </c>
      <c r="D105" s="14">
        <f>Data!N105</f>
        <v>35</v>
      </c>
      <c r="E105" t="str">
        <f>Data!J105</f>
        <v>In Mexico</v>
      </c>
    </row>
    <row r="106" spans="1:5" x14ac:dyDescent="0.25">
      <c r="A106" s="2">
        <f>Data!A106</f>
        <v>105</v>
      </c>
      <c r="B106" s="3" t="str">
        <f>Data!D106</f>
        <v>Anderson Fabián Úsuga Giraldo</v>
      </c>
      <c r="C106" s="11">
        <f>Data!K106</f>
        <v>33697</v>
      </c>
      <c r="D106" s="14">
        <f>Data!N106</f>
        <v>34</v>
      </c>
      <c r="E106" t="str">
        <f>Data!J106</f>
        <v>In Colombia</v>
      </c>
    </row>
    <row r="107" spans="1:5" x14ac:dyDescent="0.25">
      <c r="A107" s="2">
        <f>Data!A107</f>
        <v>106</v>
      </c>
      <c r="B107" s="3" t="str">
        <f>Data!D107</f>
        <v>Eduardo Rivera</v>
      </c>
      <c r="C107" s="11">
        <f>Data!K107</f>
        <v>33738</v>
      </c>
      <c r="D107" s="14">
        <f>Data!N107</f>
        <v>33</v>
      </c>
      <c r="E107" t="str">
        <f>Data!J107</f>
        <v>In USA</v>
      </c>
    </row>
    <row r="108" spans="1:5" x14ac:dyDescent="0.25">
      <c r="A108" s="2">
        <f>Data!A108</f>
        <v>107</v>
      </c>
      <c r="B108" s="3" t="str">
        <f>Data!D108</f>
        <v>José de Jesús Rodríguez Pérez</v>
      </c>
      <c r="C108" s="11">
        <f>Data!K108</f>
        <v>34195</v>
      </c>
      <c r="D108" s="14">
        <f>Data!N108</f>
        <v>32</v>
      </c>
      <c r="E108" t="str">
        <f>Data!J108</f>
        <v>In Mexico</v>
      </c>
    </row>
    <row r="109" spans="1:5" x14ac:dyDescent="0.25">
      <c r="A109" s="2"/>
    </row>
    <row r="110" spans="1:5" x14ac:dyDescent="0.25">
      <c r="A110" s="2"/>
    </row>
    <row r="111" spans="1:5" x14ac:dyDescent="0.25">
      <c r="A111" s="2"/>
    </row>
    <row r="112" spans="1:5"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2"/>
    </row>
    <row r="131" spans="1:1" x14ac:dyDescent="0.25">
      <c r="A131" s="2"/>
    </row>
    <row r="132" spans="1:1" x14ac:dyDescent="0.25">
      <c r="A132" s="2"/>
    </row>
    <row r="133" spans="1:1" x14ac:dyDescent="0.25">
      <c r="A133" s="1"/>
    </row>
  </sheetData>
  <autoFilter ref="A1:E128" xr:uid="{95A0E28E-941B-4659-B983-BC3353FC6746}"/>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C8534-ACF3-4861-A399-C39D3759C8BF}">
  <sheetPr filterMode="1"/>
  <dimension ref="A1:R36"/>
  <sheetViews>
    <sheetView zoomScale="87" zoomScaleNormal="87" workbookViewId="0">
      <selection activeCell="A36" sqref="A36"/>
    </sheetView>
  </sheetViews>
  <sheetFormatPr defaultColWidth="11.85546875" defaultRowHeight="15" x14ac:dyDescent="0.25"/>
  <cols>
    <col min="1" max="1" width="16.5703125" style="24" bestFit="1" customWidth="1"/>
    <col min="2" max="2" width="19.5703125" style="24" bestFit="1" customWidth="1"/>
    <col min="3" max="3" width="32.85546875" style="24" bestFit="1" customWidth="1"/>
    <col min="4" max="4" width="33.140625" style="24" bestFit="1" customWidth="1"/>
    <col min="5" max="5" width="12.140625" style="24" bestFit="1" customWidth="1"/>
    <col min="6" max="6" width="10.42578125" style="24" bestFit="1" customWidth="1"/>
    <col min="7" max="7" width="6.7109375" style="24" bestFit="1" customWidth="1"/>
    <col min="8" max="8" width="11.5703125" style="24" bestFit="1" customWidth="1"/>
    <col min="9" max="9" width="14.140625" style="24" bestFit="1" customWidth="1"/>
    <col min="10" max="10" width="12.140625" style="24" bestFit="1" customWidth="1"/>
    <col min="11" max="11" width="15.140625" style="24" bestFit="1" customWidth="1"/>
    <col min="12" max="12" width="11.5703125" style="24" bestFit="1" customWidth="1"/>
    <col min="13" max="13" width="6.42578125" style="24" bestFit="1" customWidth="1"/>
    <col min="14" max="14" width="7.7109375" style="24" bestFit="1" customWidth="1"/>
    <col min="15" max="15" width="3.42578125" style="24" bestFit="1" customWidth="1"/>
    <col min="16" max="16" width="11.85546875" style="24"/>
    <col min="17" max="17" width="12.5703125" style="24" bestFit="1" customWidth="1"/>
    <col min="18" max="18" width="3.42578125" style="24" bestFit="1" customWidth="1"/>
    <col min="19" max="16384" width="11.85546875" style="24"/>
  </cols>
  <sheetData>
    <row r="1" spans="1:18" x14ac:dyDescent="0.25">
      <c r="A1" s="26" t="s">
        <v>165</v>
      </c>
      <c r="B1" s="26" t="s">
        <v>173</v>
      </c>
      <c r="C1" s="26" t="s">
        <v>199</v>
      </c>
      <c r="D1" s="26" t="s">
        <v>370</v>
      </c>
      <c r="E1" s="26" t="s">
        <v>177</v>
      </c>
      <c r="F1" s="26" t="s">
        <v>186</v>
      </c>
      <c r="G1" s="26" t="s">
        <v>385</v>
      </c>
      <c r="H1" s="27" t="s">
        <v>164</v>
      </c>
      <c r="I1" s="26" t="s">
        <v>162</v>
      </c>
      <c r="J1" s="26" t="s">
        <v>163</v>
      </c>
      <c r="K1" s="26" t="s">
        <v>166</v>
      </c>
    </row>
    <row r="2" spans="1:18" x14ac:dyDescent="0.25">
      <c r="A2" s="24" t="s">
        <v>191</v>
      </c>
      <c r="B2" s="24" t="s">
        <v>442</v>
      </c>
      <c r="C2" s="24" t="str">
        <f t="shared" ref="C2:C36" si="0">CONCATENATE(A2," ",B2)</f>
        <v>Diego Alejandro Martínez López</v>
      </c>
      <c r="D2" t="s">
        <v>452</v>
      </c>
      <c r="E2" s="24" t="s">
        <v>170</v>
      </c>
      <c r="F2" s="24" t="s">
        <v>189</v>
      </c>
      <c r="G2" s="24" t="s">
        <v>385</v>
      </c>
      <c r="H2" s="28">
        <v>36853</v>
      </c>
      <c r="I2" s="31">
        <f t="shared" ref="I2:I36" ca="1" si="1">(YEAR($L$28)-YEAR(H2))*12+MONTH($L$28)-MONTH(H2)</f>
        <v>305</v>
      </c>
      <c r="J2" s="30">
        <f t="shared" ref="J2:J36" ca="1" si="2">I2/12</f>
        <v>25.416666666666668</v>
      </c>
      <c r="K2" s="24">
        <f ca="1">ROUNDDOWN(J2,0)</f>
        <v>25</v>
      </c>
    </row>
    <row r="3" spans="1:18" hidden="1" x14ac:dyDescent="0.25">
      <c r="A3" s="24" t="s">
        <v>443</v>
      </c>
      <c r="B3" s="24" t="s">
        <v>444</v>
      </c>
      <c r="C3" s="24" t="str">
        <f t="shared" si="0"/>
        <v>José Juan Téllez Hernández</v>
      </c>
      <c r="D3" t="s">
        <v>453</v>
      </c>
      <c r="E3" s="24" t="s">
        <v>170</v>
      </c>
      <c r="F3" s="24" t="s">
        <v>189</v>
      </c>
      <c r="G3" s="24" t="s">
        <v>386</v>
      </c>
      <c r="H3" s="28">
        <v>36249</v>
      </c>
      <c r="I3" s="31">
        <f t="shared" ca="1" si="1"/>
        <v>325</v>
      </c>
      <c r="J3" s="30">
        <f t="shared" ca="1" si="2"/>
        <v>27.083333333333332</v>
      </c>
      <c r="K3" s="24">
        <f ca="1">ROUNDDOWN(J3,0)</f>
        <v>27</v>
      </c>
      <c r="M3" s="26" t="s">
        <v>184</v>
      </c>
      <c r="Q3" s="26" t="s">
        <v>185</v>
      </c>
    </row>
    <row r="4" spans="1:18" hidden="1" x14ac:dyDescent="0.25">
      <c r="A4" s="24" t="s">
        <v>379</v>
      </c>
      <c r="B4" s="24" t="s">
        <v>378</v>
      </c>
      <c r="C4" s="25" t="str">
        <f t="shared" si="0"/>
        <v>Emerson Bolaños Cerón</v>
      </c>
      <c r="D4" s="24" t="s">
        <v>380</v>
      </c>
      <c r="E4" s="24" t="s">
        <v>169</v>
      </c>
      <c r="F4" s="24" t="s">
        <v>189</v>
      </c>
      <c r="G4" s="33" t="s">
        <v>386</v>
      </c>
      <c r="H4" s="28">
        <v>37502</v>
      </c>
      <c r="I4" s="36">
        <f t="shared" ca="1" si="1"/>
        <v>283</v>
      </c>
      <c r="J4" s="29">
        <f t="shared" ca="1" si="2"/>
        <v>23.583333333333332</v>
      </c>
      <c r="K4" s="31">
        <f ca="1">ROUNDDOWN(J4,0)</f>
        <v>23</v>
      </c>
      <c r="M4" s="24" t="s">
        <v>0</v>
      </c>
      <c r="N4" s="32">
        <f t="shared" ref="N4:N11" ca="1" si="3">O4/$O$12</f>
        <v>0</v>
      </c>
      <c r="O4" s="24">
        <f ca="1">COUNTIFS($K2:$K106,"&gt;=90", $K2:$K106,"&lt;=99.99")</f>
        <v>0</v>
      </c>
      <c r="Q4" s="24" t="s">
        <v>175</v>
      </c>
      <c r="R4" s="24">
        <f>COUNTIF(E$2:E$105,"In Canada")</f>
        <v>1</v>
      </c>
    </row>
    <row r="5" spans="1:18" x14ac:dyDescent="0.25">
      <c r="A5" s="24" t="s">
        <v>445</v>
      </c>
      <c r="B5" s="24" t="s">
        <v>446</v>
      </c>
      <c r="C5" s="24" t="str">
        <f t="shared" si="0"/>
        <v>José Yonni Villa de Jesús</v>
      </c>
      <c r="D5" s="24" t="s">
        <v>454</v>
      </c>
      <c r="E5" s="24" t="s">
        <v>170</v>
      </c>
      <c r="F5" s="24" t="s">
        <v>189</v>
      </c>
      <c r="G5" s="24" t="s">
        <v>385</v>
      </c>
      <c r="H5" s="28">
        <v>37334</v>
      </c>
      <c r="I5" s="31">
        <f t="shared" ca="1" si="1"/>
        <v>289</v>
      </c>
      <c r="J5" s="30">
        <f t="shared" ca="1" si="2"/>
        <v>24.083333333333332</v>
      </c>
      <c r="K5" s="24">
        <f ca="1">ROUNDDOWN(J5,0)</f>
        <v>24</v>
      </c>
      <c r="M5" s="24" t="s">
        <v>1</v>
      </c>
      <c r="N5" s="32">
        <f t="shared" ca="1" si="3"/>
        <v>0</v>
      </c>
      <c r="O5" s="24">
        <f ca="1">COUNTIFS($K2:$K106,"&gt;=80", $K2:$K106,"&lt;=89.99")</f>
        <v>0</v>
      </c>
      <c r="Q5" s="24" t="s">
        <v>168</v>
      </c>
      <c r="R5" s="24">
        <f>COUNTIF(E$2:E$105,"In USA")</f>
        <v>0</v>
      </c>
    </row>
    <row r="6" spans="1:18" hidden="1" x14ac:dyDescent="0.25">
      <c r="A6" s="24" t="s">
        <v>382</v>
      </c>
      <c r="B6" s="24" t="s">
        <v>381</v>
      </c>
      <c r="C6" s="25" t="str">
        <f t="shared" si="0"/>
        <v>Yamid Leonardo Castro Mora</v>
      </c>
      <c r="D6" s="24" t="s">
        <v>383</v>
      </c>
      <c r="F6" s="24" t="s">
        <v>189</v>
      </c>
      <c r="G6" s="33" t="s">
        <v>386</v>
      </c>
      <c r="H6" s="28">
        <v>36538</v>
      </c>
      <c r="I6" s="36">
        <f t="shared" ca="1" si="1"/>
        <v>315</v>
      </c>
      <c r="J6" s="30">
        <f t="shared" ca="1" si="2"/>
        <v>26.25</v>
      </c>
      <c r="K6" s="31"/>
      <c r="M6" s="24" t="s">
        <v>2</v>
      </c>
      <c r="N6" s="32">
        <f t="shared" ca="1" si="3"/>
        <v>0</v>
      </c>
      <c r="O6" s="24">
        <f ca="1">COUNTIFS($K2:$K106,"&gt;=70", $K2:$K106,"&lt;=79.99")</f>
        <v>0</v>
      </c>
      <c r="Q6" s="24" t="s">
        <v>178</v>
      </c>
      <c r="R6" s="24">
        <f>COUNTIF(E$2:E$105,"In Mexico")</f>
        <v>11</v>
      </c>
    </row>
    <row r="7" spans="1:18" hidden="1" x14ac:dyDescent="0.25">
      <c r="A7" s="24" t="s">
        <v>245</v>
      </c>
      <c r="B7" s="24" t="s">
        <v>242</v>
      </c>
      <c r="C7" s="25" t="str">
        <f t="shared" si="0"/>
        <v>Dan Ryan</v>
      </c>
      <c r="D7" s="25" t="s">
        <v>350</v>
      </c>
      <c r="F7" s="24" t="s">
        <v>201</v>
      </c>
      <c r="G7" s="33" t="s">
        <v>386</v>
      </c>
      <c r="H7" s="28">
        <v>35945</v>
      </c>
      <c r="I7" s="36">
        <f t="shared" ca="1" si="1"/>
        <v>335</v>
      </c>
      <c r="J7" s="30">
        <f t="shared" ca="1" si="2"/>
        <v>27.916666666666668</v>
      </c>
      <c r="K7" s="31"/>
      <c r="M7" s="24" t="s">
        <v>3</v>
      </c>
      <c r="N7" s="32">
        <f t="shared" ca="1" si="3"/>
        <v>0</v>
      </c>
      <c r="O7" s="24">
        <f ca="1">COUNTIFS($K2:$K106,"&gt;=60", $K2:$K106,"&lt;=69.99")</f>
        <v>0</v>
      </c>
      <c r="Q7" s="24" t="s">
        <v>179</v>
      </c>
      <c r="R7" s="24">
        <f>COUNTIF(E$2:E$105,"In France")</f>
        <v>0</v>
      </c>
    </row>
    <row r="8" spans="1:18" x14ac:dyDescent="0.25">
      <c r="A8" s="24" t="s">
        <v>57</v>
      </c>
      <c r="B8" s="24" t="s">
        <v>244</v>
      </c>
      <c r="C8" s="25" t="str">
        <f t="shared" si="0"/>
        <v>David Basil</v>
      </c>
      <c r="D8" s="24" t="s">
        <v>259</v>
      </c>
      <c r="E8" s="24" t="s">
        <v>167</v>
      </c>
      <c r="F8" s="24" t="s">
        <v>384</v>
      </c>
      <c r="G8" s="24" t="s">
        <v>385</v>
      </c>
      <c r="H8" s="28">
        <v>33139</v>
      </c>
      <c r="I8" s="36">
        <f t="shared" ca="1" si="1"/>
        <v>427</v>
      </c>
      <c r="J8" s="30">
        <f t="shared" ca="1" si="2"/>
        <v>35.583333333333336</v>
      </c>
      <c r="K8" s="31">
        <f ca="1">ROUNDDOWN(J8,0)</f>
        <v>35</v>
      </c>
      <c r="M8" s="24" t="s">
        <v>4</v>
      </c>
      <c r="N8" s="32">
        <f t="shared" ca="1" si="3"/>
        <v>0</v>
      </c>
      <c r="O8" s="24">
        <f ca="1">COUNTIFS($K2:$K106,"&gt;=50", $K2:$K106,"&lt;=59.99")</f>
        <v>0</v>
      </c>
      <c r="Q8" s="24" t="s">
        <v>180</v>
      </c>
      <c r="R8" s="24">
        <f>COUNTIF(E$2:E$105,"In Colombia")</f>
        <v>8</v>
      </c>
    </row>
    <row r="9" spans="1:18" x14ac:dyDescent="0.25">
      <c r="A9" s="24" t="s">
        <v>229</v>
      </c>
      <c r="B9" s="24" t="s">
        <v>202</v>
      </c>
      <c r="C9" s="25" t="str">
        <f t="shared" si="0"/>
        <v>Osman Enrique De La Hoz Escorcia</v>
      </c>
      <c r="D9" s="25" t="s">
        <v>268</v>
      </c>
      <c r="F9" s="33" t="s">
        <v>387</v>
      </c>
      <c r="G9" s="24" t="s">
        <v>385</v>
      </c>
      <c r="H9" s="28">
        <v>31876</v>
      </c>
      <c r="I9" s="36">
        <f t="shared" ca="1" si="1"/>
        <v>468</v>
      </c>
      <c r="J9" s="30">
        <f t="shared" ca="1" si="2"/>
        <v>39</v>
      </c>
      <c r="K9" s="31"/>
      <c r="M9" s="24" t="s">
        <v>5</v>
      </c>
      <c r="N9" s="32">
        <f t="shared" ca="1" si="3"/>
        <v>0.18181818181818182</v>
      </c>
      <c r="O9" s="24">
        <f ca="1">COUNTIFS($K2:$K106,"&gt;=40", $K2:$K106,"&lt;=49.99")</f>
        <v>4</v>
      </c>
      <c r="R9" s="24">
        <f>SUM(R4:R8)</f>
        <v>20</v>
      </c>
    </row>
    <row r="10" spans="1:18" x14ac:dyDescent="0.25">
      <c r="A10" s="24" t="s">
        <v>203</v>
      </c>
      <c r="B10" s="24" t="s">
        <v>204</v>
      </c>
      <c r="C10" s="25" t="str">
        <f t="shared" si="0"/>
        <v>Erick de Jesús Enríquez Gutiérrez</v>
      </c>
      <c r="D10" s="25" t="s">
        <v>274</v>
      </c>
      <c r="F10" s="33" t="s">
        <v>387</v>
      </c>
      <c r="G10" s="24" t="s">
        <v>385</v>
      </c>
      <c r="H10" s="28">
        <v>30125</v>
      </c>
      <c r="I10" s="36">
        <f t="shared" ca="1" si="1"/>
        <v>526</v>
      </c>
      <c r="J10" s="30">
        <f t="shared" ca="1" si="2"/>
        <v>43.833333333333336</v>
      </c>
      <c r="K10" s="31"/>
      <c r="M10" s="24" t="s">
        <v>6</v>
      </c>
      <c r="N10" s="32">
        <f t="shared" ca="1" si="3"/>
        <v>0.54545454545454541</v>
      </c>
      <c r="O10" s="24">
        <f ca="1">COUNTIFS($K2:$K106,"&gt;=30", $K2:$K106,"&lt;=39.99")</f>
        <v>12</v>
      </c>
    </row>
    <row r="11" spans="1:18" x14ac:dyDescent="0.25">
      <c r="A11" s="24" t="s">
        <v>219</v>
      </c>
      <c r="B11" s="37" t="s">
        <v>218</v>
      </c>
      <c r="C11" s="25" t="str">
        <f t="shared" si="0"/>
        <v>Marlon Andrés Rincón Moreno</v>
      </c>
      <c r="D11" s="25" t="s">
        <v>341</v>
      </c>
      <c r="E11" s="24" t="s">
        <v>169</v>
      </c>
      <c r="F11" s="24" t="s">
        <v>384</v>
      </c>
      <c r="G11" s="24" t="s">
        <v>385</v>
      </c>
      <c r="H11" s="28">
        <v>34716</v>
      </c>
      <c r="I11" s="36">
        <f t="shared" ca="1" si="1"/>
        <v>375</v>
      </c>
      <c r="J11" s="30">
        <f t="shared" ca="1" si="2"/>
        <v>31.25</v>
      </c>
      <c r="K11" s="31">
        <f ca="1">ROUNDDOWN(J11,0)</f>
        <v>31</v>
      </c>
      <c r="M11" s="24" t="s">
        <v>8</v>
      </c>
      <c r="N11" s="32">
        <f t="shared" ca="1" si="3"/>
        <v>0.27272727272727271</v>
      </c>
      <c r="O11" s="24">
        <f ca="1">COUNTIFS($K2:$K106,"&gt;=20", $K2:$K106,"&lt;=29.99")</f>
        <v>6</v>
      </c>
    </row>
    <row r="12" spans="1:18" hidden="1" x14ac:dyDescent="0.25">
      <c r="A12" s="24" t="s">
        <v>149</v>
      </c>
      <c r="B12" s="24" t="s">
        <v>206</v>
      </c>
      <c r="C12" s="25" t="str">
        <f t="shared" si="0"/>
        <v>Alejandro García Cárdenas</v>
      </c>
      <c r="D12" s="25" t="s">
        <v>282</v>
      </c>
      <c r="E12" s="24" t="s">
        <v>170</v>
      </c>
      <c r="F12" s="24" t="s">
        <v>201</v>
      </c>
      <c r="G12" s="33" t="s">
        <v>386</v>
      </c>
      <c r="H12" s="28">
        <v>33018</v>
      </c>
      <c r="I12" s="36">
        <f t="shared" ca="1" si="1"/>
        <v>431</v>
      </c>
      <c r="J12" s="30">
        <f t="shared" ca="1" si="2"/>
        <v>35.916666666666664</v>
      </c>
      <c r="K12" s="31">
        <f ca="1">ROUNDDOWN(J12,0)</f>
        <v>35</v>
      </c>
      <c r="N12" s="32">
        <f ca="1">SUM(N4:N11)</f>
        <v>1</v>
      </c>
      <c r="O12" s="24">
        <f ca="1">SUM(O4:O11)</f>
        <v>22</v>
      </c>
    </row>
    <row r="13" spans="1:18" x14ac:dyDescent="0.25">
      <c r="A13" s="24" t="s">
        <v>208</v>
      </c>
      <c r="B13" s="24" t="s">
        <v>207</v>
      </c>
      <c r="C13" s="25" t="str">
        <f t="shared" si="0"/>
        <v>José Adán Gómez Villalvazo</v>
      </c>
      <c r="D13" s="25" t="s">
        <v>287</v>
      </c>
      <c r="F13" s="33" t="s">
        <v>387</v>
      </c>
      <c r="G13" s="24" t="s">
        <v>385</v>
      </c>
      <c r="H13" s="28">
        <v>30435</v>
      </c>
      <c r="I13" s="36">
        <f t="shared" ca="1" si="1"/>
        <v>516</v>
      </c>
      <c r="J13" s="30">
        <f t="shared" ca="1" si="2"/>
        <v>43</v>
      </c>
      <c r="K13" s="31"/>
    </row>
    <row r="14" spans="1:18" x14ac:dyDescent="0.25">
      <c r="A14" s="24" t="s">
        <v>210</v>
      </c>
      <c r="B14" s="24" t="s">
        <v>209</v>
      </c>
      <c r="C14" s="25" t="str">
        <f t="shared" si="0"/>
        <v>Eduard Alexis Guerrero Carrillo</v>
      </c>
      <c r="D14" s="25" t="s">
        <v>289</v>
      </c>
      <c r="F14" s="33" t="s">
        <v>387</v>
      </c>
      <c r="G14" s="24" t="s">
        <v>385</v>
      </c>
      <c r="H14" s="28">
        <v>32094</v>
      </c>
      <c r="I14" s="36">
        <f t="shared" ca="1" si="1"/>
        <v>461</v>
      </c>
      <c r="J14" s="30">
        <f t="shared" ca="1" si="2"/>
        <v>38.416666666666664</v>
      </c>
      <c r="K14" s="31"/>
    </row>
    <row r="15" spans="1:18" hidden="1" x14ac:dyDescent="0.25">
      <c r="A15" s="24" t="s">
        <v>212</v>
      </c>
      <c r="B15" s="24" t="s">
        <v>211</v>
      </c>
      <c r="C15" s="25" t="str">
        <f t="shared" si="0"/>
        <v>César Enrique Hernández Aguilar</v>
      </c>
      <c r="D15" s="25"/>
      <c r="F15" s="24" t="s">
        <v>201</v>
      </c>
      <c r="G15" s="33" t="s">
        <v>386</v>
      </c>
      <c r="H15" s="28">
        <v>34830</v>
      </c>
      <c r="I15" s="36">
        <f t="shared" ca="1" si="1"/>
        <v>371</v>
      </c>
      <c r="J15" s="30">
        <f t="shared" ca="1" si="2"/>
        <v>30.916666666666668</v>
      </c>
      <c r="K15" s="31"/>
    </row>
    <row r="16" spans="1:18" x14ac:dyDescent="0.25">
      <c r="A16" s="24" t="s">
        <v>240</v>
      </c>
      <c r="B16" s="24" t="s">
        <v>226</v>
      </c>
      <c r="C16" s="25" t="str">
        <f t="shared" si="0"/>
        <v>Juan Ángel Vivas García</v>
      </c>
      <c r="D16" s="25" t="s">
        <v>364</v>
      </c>
      <c r="E16" s="24" t="s">
        <v>170</v>
      </c>
      <c r="F16" s="24" t="s">
        <v>384</v>
      </c>
      <c r="G16" s="24" t="s">
        <v>385</v>
      </c>
      <c r="H16" s="28">
        <v>33252</v>
      </c>
      <c r="I16" s="36">
        <f t="shared" ca="1" si="1"/>
        <v>423</v>
      </c>
      <c r="J16" s="30">
        <f t="shared" ca="1" si="2"/>
        <v>35.25</v>
      </c>
      <c r="K16" s="31">
        <f ca="1">ROUNDDOWN(J16,0)</f>
        <v>35</v>
      </c>
    </row>
    <row r="17" spans="1:12" hidden="1" x14ac:dyDescent="0.25">
      <c r="A17" s="24" t="s">
        <v>191</v>
      </c>
      <c r="B17" s="24" t="s">
        <v>190</v>
      </c>
      <c r="C17" s="25" t="str">
        <f t="shared" si="0"/>
        <v>Diego Alejandro Lambis Navarro</v>
      </c>
      <c r="D17" s="25"/>
      <c r="F17" s="24" t="s">
        <v>201</v>
      </c>
      <c r="G17" s="33" t="s">
        <v>386</v>
      </c>
      <c r="H17" s="28">
        <v>37644</v>
      </c>
      <c r="I17" s="36">
        <f t="shared" ca="1" si="1"/>
        <v>279</v>
      </c>
      <c r="J17" s="30">
        <f t="shared" ca="1" si="2"/>
        <v>23.25</v>
      </c>
      <c r="K17" s="31"/>
    </row>
    <row r="18" spans="1:12" hidden="1" x14ac:dyDescent="0.25">
      <c r="A18" s="24" t="s">
        <v>232</v>
      </c>
      <c r="B18" s="24" t="s">
        <v>214</v>
      </c>
      <c r="C18" s="25" t="str">
        <f t="shared" si="0"/>
        <v>Óscar Martínez Ávila</v>
      </c>
      <c r="D18" s="25" t="s">
        <v>314</v>
      </c>
      <c r="F18" s="24" t="s">
        <v>201</v>
      </c>
      <c r="G18" s="33" t="s">
        <v>386</v>
      </c>
      <c r="H18" s="28">
        <v>25101</v>
      </c>
      <c r="I18" s="36">
        <f t="shared" ca="1" si="1"/>
        <v>691</v>
      </c>
      <c r="J18" s="30">
        <f t="shared" ca="1" si="2"/>
        <v>57.583333333333336</v>
      </c>
      <c r="K18" s="31"/>
    </row>
    <row r="19" spans="1:12" x14ac:dyDescent="0.25">
      <c r="A19" s="24" t="s">
        <v>233</v>
      </c>
      <c r="B19" s="24" t="s">
        <v>215</v>
      </c>
      <c r="C19" s="25" t="str">
        <f t="shared" si="0"/>
        <v>Julio César Martínez Chávez</v>
      </c>
      <c r="D19" s="25" t="s">
        <v>315</v>
      </c>
      <c r="F19" s="33" t="s">
        <v>387</v>
      </c>
      <c r="G19" s="24" t="s">
        <v>385</v>
      </c>
      <c r="H19" s="28">
        <v>32414</v>
      </c>
      <c r="I19" s="36">
        <f t="shared" ca="1" si="1"/>
        <v>451</v>
      </c>
      <c r="J19" s="30">
        <f t="shared" ca="1" si="2"/>
        <v>37.583333333333336</v>
      </c>
      <c r="K19" s="31">
        <f ca="1">ROUNDDOWN(J19,0)</f>
        <v>37</v>
      </c>
    </row>
    <row r="20" spans="1:12" x14ac:dyDescent="0.25">
      <c r="A20" s="25" t="s">
        <v>188</v>
      </c>
      <c r="B20" s="25" t="s">
        <v>187</v>
      </c>
      <c r="C20" s="25" t="str">
        <f t="shared" si="0"/>
        <v>Ciro Alfonso Cárdenas Balaguera</v>
      </c>
      <c r="D20" s="25" t="s">
        <v>373</v>
      </c>
      <c r="E20" s="24" t="s">
        <v>169</v>
      </c>
      <c r="F20" s="25" t="s">
        <v>447</v>
      </c>
      <c r="G20" s="25" t="s">
        <v>385</v>
      </c>
      <c r="H20" s="28">
        <v>34205</v>
      </c>
      <c r="I20" s="36">
        <f t="shared" ca="1" si="1"/>
        <v>392</v>
      </c>
      <c r="J20" s="30">
        <f t="shared" ca="1" si="2"/>
        <v>32.666666666666664</v>
      </c>
      <c r="K20" s="31">
        <f ca="1">ROUNDDOWN(J20,0)</f>
        <v>32</v>
      </c>
    </row>
    <row r="21" spans="1:12" x14ac:dyDescent="0.25">
      <c r="A21" s="24" t="s">
        <v>193</v>
      </c>
      <c r="B21" s="24" t="s">
        <v>192</v>
      </c>
      <c r="C21" s="25" t="str">
        <f t="shared" si="0"/>
        <v>Fabien Mwehu Itondo</v>
      </c>
      <c r="D21" s="25" t="s">
        <v>372</v>
      </c>
      <c r="E21" s="24" t="s">
        <v>169</v>
      </c>
      <c r="F21" s="24" t="s">
        <v>447</v>
      </c>
      <c r="G21" s="24" t="s">
        <v>385</v>
      </c>
      <c r="H21" s="28">
        <v>33620</v>
      </c>
      <c r="I21" s="36">
        <f t="shared" ca="1" si="1"/>
        <v>411</v>
      </c>
      <c r="J21" s="30">
        <f t="shared" ca="1" si="2"/>
        <v>34.25</v>
      </c>
      <c r="K21" s="31">
        <f ca="1">ROUNDDOWN(J21,0)</f>
        <v>34</v>
      </c>
    </row>
    <row r="22" spans="1:12" hidden="1" x14ac:dyDescent="0.25">
      <c r="A22" s="24" t="s">
        <v>228</v>
      </c>
      <c r="B22" s="24" t="s">
        <v>194</v>
      </c>
      <c r="C22" s="25" t="str">
        <f t="shared" si="0"/>
        <v>Luis Obdulio Olivera Orozco</v>
      </c>
      <c r="D22" s="25"/>
      <c r="F22" s="24" t="s">
        <v>189</v>
      </c>
      <c r="G22" s="33" t="s">
        <v>386</v>
      </c>
      <c r="H22" s="28">
        <v>33486</v>
      </c>
      <c r="I22" s="36">
        <f t="shared" ca="1" si="1"/>
        <v>415</v>
      </c>
      <c r="J22" s="30">
        <f t="shared" ca="1" si="2"/>
        <v>34.583333333333336</v>
      </c>
      <c r="K22" s="31"/>
    </row>
    <row r="23" spans="1:12" hidden="1" x14ac:dyDescent="0.25">
      <c r="A23" s="24" t="s">
        <v>235</v>
      </c>
      <c r="B23" s="24" t="s">
        <v>217</v>
      </c>
      <c r="C23" s="25" t="str">
        <f t="shared" si="0"/>
        <v>Juan José Ortiz Torres</v>
      </c>
      <c r="D23" s="25"/>
      <c r="F23" s="24" t="s">
        <v>201</v>
      </c>
      <c r="G23" s="33" t="s">
        <v>386</v>
      </c>
      <c r="H23" s="28">
        <v>32444</v>
      </c>
      <c r="I23" s="36">
        <f t="shared" ca="1" si="1"/>
        <v>450</v>
      </c>
      <c r="J23" s="30">
        <f t="shared" ca="1" si="2"/>
        <v>37.5</v>
      </c>
      <c r="K23" s="31"/>
    </row>
    <row r="24" spans="1:12" x14ac:dyDescent="0.25">
      <c r="A24" s="24" t="s">
        <v>149</v>
      </c>
      <c r="B24" s="24" t="s">
        <v>200</v>
      </c>
      <c r="C24" s="25" t="str">
        <f t="shared" si="0"/>
        <v>Alejandro Balderas Rosas</v>
      </c>
      <c r="D24" s="24" t="s">
        <v>258</v>
      </c>
      <c r="E24" s="24" t="s">
        <v>170</v>
      </c>
      <c r="F24" s="24" t="s">
        <v>201</v>
      </c>
      <c r="G24" s="24" t="s">
        <v>385</v>
      </c>
      <c r="H24" s="28">
        <v>33464</v>
      </c>
      <c r="I24" s="36">
        <f t="shared" ca="1" si="1"/>
        <v>416</v>
      </c>
      <c r="J24" s="30">
        <f t="shared" ca="1" si="2"/>
        <v>34.666666666666664</v>
      </c>
      <c r="K24" s="31">
        <f ca="1">ROUNDDOWN(J24,0)</f>
        <v>34</v>
      </c>
    </row>
    <row r="25" spans="1:12" x14ac:dyDescent="0.25">
      <c r="A25" s="24" t="s">
        <v>246</v>
      </c>
      <c r="B25" s="24" t="s">
        <v>243</v>
      </c>
      <c r="C25" s="25" t="str">
        <f t="shared" si="0"/>
        <v>Bishoy Dawood</v>
      </c>
      <c r="D25" s="25" t="s">
        <v>267</v>
      </c>
      <c r="E25" s="24" t="s">
        <v>170</v>
      </c>
      <c r="F25" s="24" t="s">
        <v>201</v>
      </c>
      <c r="G25" s="24" t="s">
        <v>385</v>
      </c>
      <c r="H25" s="28">
        <v>29987</v>
      </c>
      <c r="I25" s="36">
        <f t="shared" ca="1" si="1"/>
        <v>530</v>
      </c>
      <c r="J25" s="30">
        <f t="shared" ca="1" si="2"/>
        <v>44.166666666666664</v>
      </c>
      <c r="K25" s="31">
        <f ca="1">ROUNDDOWN(J25,0)</f>
        <v>44</v>
      </c>
    </row>
    <row r="26" spans="1:12" x14ac:dyDescent="0.25">
      <c r="A26" s="24" t="s">
        <v>230</v>
      </c>
      <c r="B26" s="24" t="s">
        <v>205</v>
      </c>
      <c r="C26" s="25" t="str">
        <f t="shared" si="0"/>
        <v>Juan Gabriel Galvis Villamizar</v>
      </c>
      <c r="D26" s="25" t="s">
        <v>281</v>
      </c>
      <c r="E26" s="24" t="s">
        <v>169</v>
      </c>
      <c r="F26" s="24" t="s">
        <v>201</v>
      </c>
      <c r="G26" s="24" t="s">
        <v>385</v>
      </c>
      <c r="H26" s="28">
        <v>36800</v>
      </c>
      <c r="I26" s="36">
        <f t="shared" ca="1" si="1"/>
        <v>306</v>
      </c>
      <c r="J26" s="30">
        <f t="shared" ca="1" si="2"/>
        <v>25.5</v>
      </c>
      <c r="K26" s="31">
        <f ca="1">ROUNDDOWN(J26,0)</f>
        <v>25</v>
      </c>
    </row>
    <row r="27" spans="1:12" x14ac:dyDescent="0.25">
      <c r="A27" s="24" t="s">
        <v>237</v>
      </c>
      <c r="B27" s="24" t="s">
        <v>221</v>
      </c>
      <c r="C27" s="25" t="str">
        <f t="shared" si="0"/>
        <v>José de Jesús Rodríguez Pérez</v>
      </c>
      <c r="D27" s="25" t="s">
        <v>345</v>
      </c>
      <c r="F27" s="33" t="s">
        <v>387</v>
      </c>
      <c r="G27" s="24" t="s">
        <v>385</v>
      </c>
      <c r="H27" s="28">
        <v>34195</v>
      </c>
      <c r="I27" s="36">
        <f t="shared" ca="1" si="1"/>
        <v>392</v>
      </c>
      <c r="J27" s="30">
        <f t="shared" ca="1" si="2"/>
        <v>32.666666666666664</v>
      </c>
      <c r="K27" s="31">
        <f ca="1">ROUNDDOWN(J27,0)</f>
        <v>32</v>
      </c>
    </row>
    <row r="28" spans="1:12" hidden="1" x14ac:dyDescent="0.25">
      <c r="A28" s="24" t="s">
        <v>223</v>
      </c>
      <c r="B28" s="24" t="s">
        <v>222</v>
      </c>
      <c r="C28" s="25" t="str">
        <f t="shared" si="0"/>
        <v>Lauro Sánchez Sánchez</v>
      </c>
      <c r="D28" s="25"/>
      <c r="F28" s="24" t="s">
        <v>201</v>
      </c>
      <c r="G28" s="33" t="s">
        <v>386</v>
      </c>
      <c r="H28" s="28">
        <v>31673</v>
      </c>
      <c r="I28" s="36">
        <f t="shared" ca="1" si="1"/>
        <v>475</v>
      </c>
      <c r="J28" s="30">
        <f t="shared" ca="1" si="2"/>
        <v>39.583333333333336</v>
      </c>
      <c r="K28" s="31"/>
      <c r="L28" s="28">
        <f ca="1">TODAY()</f>
        <v>46119</v>
      </c>
    </row>
    <row r="29" spans="1:12" x14ac:dyDescent="0.25">
      <c r="A29" s="24" t="s">
        <v>231</v>
      </c>
      <c r="B29" s="24" t="s">
        <v>213</v>
      </c>
      <c r="C29" s="25" t="str">
        <f t="shared" si="0"/>
        <v>José Enrique Hoyos Avilez</v>
      </c>
      <c r="D29" s="25" t="s">
        <v>295</v>
      </c>
      <c r="E29" s="24" t="s">
        <v>169</v>
      </c>
      <c r="F29" s="24" t="s">
        <v>201</v>
      </c>
      <c r="G29" s="24" t="s">
        <v>385</v>
      </c>
      <c r="H29" s="28">
        <v>35848</v>
      </c>
      <c r="I29" s="36">
        <f t="shared" ca="1" si="1"/>
        <v>338</v>
      </c>
      <c r="J29" s="30">
        <f t="shared" ca="1" si="2"/>
        <v>28.166666666666668</v>
      </c>
      <c r="K29" s="31">
        <f ca="1">ROUNDDOWN(J29,0)</f>
        <v>28</v>
      </c>
    </row>
    <row r="30" spans="1:12" x14ac:dyDescent="0.25">
      <c r="A30" s="24" t="s">
        <v>234</v>
      </c>
      <c r="B30" s="24" t="s">
        <v>216</v>
      </c>
      <c r="C30" s="25" t="str">
        <f t="shared" si="0"/>
        <v>Walter Roberto Martínez Royaceli</v>
      </c>
      <c r="D30" s="25" t="s">
        <v>316</v>
      </c>
      <c r="E30" s="24" t="s">
        <v>170</v>
      </c>
      <c r="F30" s="24" t="s">
        <v>201</v>
      </c>
      <c r="G30" s="24" t="s">
        <v>385</v>
      </c>
      <c r="H30" s="28">
        <v>34978</v>
      </c>
      <c r="I30" s="36">
        <f t="shared" ca="1" si="1"/>
        <v>366</v>
      </c>
      <c r="J30" s="30">
        <f t="shared" ca="1" si="2"/>
        <v>30.5</v>
      </c>
      <c r="K30" s="31">
        <f ca="1">ROUNDDOWN(J30,0)</f>
        <v>30</v>
      </c>
    </row>
    <row r="31" spans="1:12" x14ac:dyDescent="0.25">
      <c r="A31" s="24" t="s">
        <v>239</v>
      </c>
      <c r="B31" s="24" t="s">
        <v>225</v>
      </c>
      <c r="C31" s="25" t="str">
        <f t="shared" si="0"/>
        <v>Anderson Fabián Úsuga Giraldo</v>
      </c>
      <c r="D31" s="25" t="s">
        <v>363</v>
      </c>
      <c r="F31" s="33" t="s">
        <v>387</v>
      </c>
      <c r="G31" s="24" t="s">
        <v>385</v>
      </c>
      <c r="H31" s="28">
        <v>33697</v>
      </c>
      <c r="I31" s="36">
        <f t="shared" ca="1" si="1"/>
        <v>408</v>
      </c>
      <c r="J31" s="30">
        <f t="shared" ca="1" si="2"/>
        <v>34</v>
      </c>
      <c r="K31" s="31"/>
    </row>
    <row r="32" spans="1:12" x14ac:dyDescent="0.25">
      <c r="A32" s="24" t="s">
        <v>196</v>
      </c>
      <c r="B32" s="24" t="s">
        <v>195</v>
      </c>
      <c r="C32" s="25" t="str">
        <f t="shared" si="0"/>
        <v>Amaury Rafael Ramos Romero</v>
      </c>
      <c r="D32" s="25" t="s">
        <v>335</v>
      </c>
      <c r="E32" s="24" t="s">
        <v>169</v>
      </c>
      <c r="F32" s="24" t="s">
        <v>201</v>
      </c>
      <c r="G32" s="24" t="s">
        <v>385</v>
      </c>
      <c r="H32" s="28">
        <v>30839</v>
      </c>
      <c r="I32" s="36">
        <f t="shared" ca="1" si="1"/>
        <v>502</v>
      </c>
      <c r="J32" s="30">
        <f t="shared" ca="1" si="2"/>
        <v>41.833333333333336</v>
      </c>
      <c r="K32" s="31">
        <f ca="1">ROUNDDOWN(J32,0)</f>
        <v>41</v>
      </c>
    </row>
    <row r="33" spans="1:11" x14ac:dyDescent="0.25">
      <c r="A33" s="24" t="s">
        <v>236</v>
      </c>
      <c r="B33" s="24" t="s">
        <v>220</v>
      </c>
      <c r="C33" s="25" t="str">
        <f t="shared" si="0"/>
        <v>Luis Alberto Rodríguez Justo</v>
      </c>
      <c r="D33" s="25" t="s">
        <v>344</v>
      </c>
      <c r="E33" s="24" t="s">
        <v>170</v>
      </c>
      <c r="F33" s="24" t="s">
        <v>201</v>
      </c>
      <c r="G33" s="24" t="s">
        <v>385</v>
      </c>
      <c r="H33" s="28">
        <v>29930</v>
      </c>
      <c r="I33" s="36">
        <f t="shared" ca="1" si="1"/>
        <v>532</v>
      </c>
      <c r="J33" s="30">
        <f t="shared" ca="1" si="2"/>
        <v>44.333333333333336</v>
      </c>
      <c r="K33" s="31">
        <f ca="1">ROUNDDOWN(J33,0)</f>
        <v>44</v>
      </c>
    </row>
    <row r="34" spans="1:11" x14ac:dyDescent="0.25">
      <c r="A34" s="24" t="s">
        <v>238</v>
      </c>
      <c r="B34" s="24" t="s">
        <v>224</v>
      </c>
      <c r="C34" s="25" t="str">
        <f t="shared" si="0"/>
        <v>Marco Antonio Sierra García</v>
      </c>
      <c r="D34" s="25" t="s">
        <v>355</v>
      </c>
      <c r="E34" s="24" t="s">
        <v>170</v>
      </c>
      <c r="F34" s="24" t="s">
        <v>201</v>
      </c>
      <c r="G34" s="24" t="s">
        <v>385</v>
      </c>
      <c r="H34" s="28">
        <v>33667</v>
      </c>
      <c r="I34" s="36">
        <f t="shared" ca="1" si="1"/>
        <v>409</v>
      </c>
      <c r="J34" s="30">
        <f t="shared" ca="1" si="2"/>
        <v>34.083333333333336</v>
      </c>
      <c r="K34" s="31">
        <f ca="1">ROUNDDOWN(J34,0)</f>
        <v>34</v>
      </c>
    </row>
    <row r="35" spans="1:11" x14ac:dyDescent="0.25">
      <c r="A35" s="24" t="s">
        <v>198</v>
      </c>
      <c r="B35" s="24" t="s">
        <v>197</v>
      </c>
      <c r="C35" s="25" t="str">
        <f t="shared" si="0"/>
        <v>Germán Darío Suárez García</v>
      </c>
      <c r="D35" s="25" t="s">
        <v>360</v>
      </c>
      <c r="E35" s="24" t="s">
        <v>169</v>
      </c>
      <c r="F35" s="24" t="s">
        <v>201</v>
      </c>
      <c r="G35" s="24" t="s">
        <v>385</v>
      </c>
      <c r="H35" s="28">
        <v>28843</v>
      </c>
      <c r="I35" s="36">
        <f t="shared" ca="1" si="1"/>
        <v>568</v>
      </c>
      <c r="J35" s="30">
        <f t="shared" ca="1" si="2"/>
        <v>47.333333333333336</v>
      </c>
      <c r="K35" s="31">
        <f ca="1">ROUNDDOWN(J35,0)</f>
        <v>47</v>
      </c>
    </row>
    <row r="36" spans="1:11" x14ac:dyDescent="0.25">
      <c r="A36" s="24" t="s">
        <v>241</v>
      </c>
      <c r="B36" s="24" t="s">
        <v>227</v>
      </c>
      <c r="C36" s="25" t="str">
        <f t="shared" si="0"/>
        <v>José Antonio Zamudio Reyes</v>
      </c>
      <c r="D36" s="25" t="s">
        <v>369</v>
      </c>
      <c r="E36" s="24" t="s">
        <v>170</v>
      </c>
      <c r="F36" s="24" t="s">
        <v>201</v>
      </c>
      <c r="G36" s="24" t="s">
        <v>385</v>
      </c>
      <c r="H36" s="28">
        <v>33412</v>
      </c>
      <c r="I36" s="36">
        <f t="shared" ca="1" si="1"/>
        <v>418</v>
      </c>
      <c r="J36" s="30">
        <f t="shared" ca="1" si="2"/>
        <v>34.833333333333336</v>
      </c>
      <c r="K36" s="31">
        <f ca="1">ROUNDDOWN(J36,0)</f>
        <v>34</v>
      </c>
    </row>
  </sheetData>
  <autoFilter ref="A1:K36" xr:uid="{DE3C8534-ACF3-4861-A399-C39D3759C8BF}">
    <filterColumn colId="6">
      <filters>
        <filter val="Active"/>
      </filters>
    </filterColumn>
    <sortState ref="A2:K36">
      <sortCondition ref="F1:F36"/>
    </sortState>
  </autoFilter>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6B0D-EF3A-4DDD-9808-AD39C2CCE0CA}">
  <dimension ref="A1:K36"/>
  <sheetViews>
    <sheetView workbookViewId="0">
      <selection activeCell="E34" sqref="E34"/>
    </sheetView>
  </sheetViews>
  <sheetFormatPr defaultRowHeight="15" x14ac:dyDescent="0.25"/>
  <cols>
    <col min="1" max="1" width="16" bestFit="1" customWidth="1"/>
    <col min="2" max="2" width="18.5703125" bestFit="1" customWidth="1"/>
    <col min="3" max="3" width="31.42578125" bestFit="1" customWidth="1"/>
    <col min="4" max="4" width="32" bestFit="1" customWidth="1"/>
    <col min="5" max="5" width="11.5703125" bestFit="1" customWidth="1"/>
    <col min="6" max="6" width="9.7109375" bestFit="1" customWidth="1"/>
    <col min="7" max="7" width="6.5703125" bestFit="1" customWidth="1"/>
    <col min="8" max="8" width="10.42578125" bestFit="1" customWidth="1"/>
    <col min="9" max="9" width="13.85546875" bestFit="1" customWidth="1"/>
    <col min="10" max="10" width="12" bestFit="1" customWidth="1"/>
    <col min="11" max="11" width="14.7109375" bestFit="1" customWidth="1"/>
  </cols>
  <sheetData>
    <row r="1" spans="1:11" x14ac:dyDescent="0.25">
      <c r="A1" s="19" t="str">
        <f>old!A1</f>
        <v>Name</v>
      </c>
      <c r="B1" s="19" t="str">
        <f>old!B1</f>
        <v xml:space="preserve">Last </v>
      </c>
      <c r="C1" s="19" t="str">
        <f>old!C1</f>
        <v>Full Name</v>
      </c>
      <c r="D1" s="19" t="str">
        <f>old!D1</f>
        <v>Email</v>
      </c>
      <c r="E1" s="19" t="str">
        <f>old!E1</f>
        <v xml:space="preserve">Location </v>
      </c>
      <c r="F1" s="19" t="str">
        <f>old!F1</f>
        <v>Status</v>
      </c>
      <c r="G1" s="19" t="str">
        <f>old!G1</f>
        <v>Active</v>
      </c>
      <c r="H1" s="19" t="str">
        <f>old!H1</f>
        <v>Birthday</v>
      </c>
      <c r="I1" s="19" t="str">
        <f>old!I1</f>
        <v>Age in Months</v>
      </c>
      <c r="J1" s="19" t="str">
        <f>old!J1</f>
        <v>Age in Years</v>
      </c>
      <c r="K1" s="19" t="str">
        <f>old!K1</f>
        <v>Rounded Down</v>
      </c>
    </row>
    <row r="2" spans="1:11" x14ac:dyDescent="0.25">
      <c r="A2" t="str">
        <f>old!A2</f>
        <v>Diego Alejandro</v>
      </c>
      <c r="B2" t="str">
        <f>old!B2</f>
        <v>Martínez López</v>
      </c>
      <c r="C2" t="str">
        <f>old!C2</f>
        <v>Diego Alejandro Martínez López</v>
      </c>
      <c r="D2" t="str">
        <f>old!D2</f>
        <v>diego23.marlopez@gmail.com</v>
      </c>
      <c r="E2" t="str">
        <f>old!E2</f>
        <v>In Mexico</v>
      </c>
      <c r="F2" t="str">
        <f>old!F2</f>
        <v>Associate</v>
      </c>
      <c r="G2" t="str">
        <f>old!G2</f>
        <v>Active</v>
      </c>
      <c r="H2" s="8">
        <f>old!H2</f>
        <v>36853</v>
      </c>
      <c r="I2">
        <f ca="1">old!I2</f>
        <v>305</v>
      </c>
      <c r="J2">
        <f ca="1">old!J2</f>
        <v>25.416666666666668</v>
      </c>
      <c r="K2">
        <f ca="1">old!K2</f>
        <v>25</v>
      </c>
    </row>
    <row r="3" spans="1:11" x14ac:dyDescent="0.25">
      <c r="A3" t="str">
        <f>old!A3</f>
        <v>José Juan</v>
      </c>
      <c r="B3" t="str">
        <f>old!B3</f>
        <v>Téllez Hernández</v>
      </c>
      <c r="C3" t="str">
        <f>old!C3</f>
        <v>José Juan Téllez Hernández</v>
      </c>
      <c r="D3" t="str">
        <f>old!D3</f>
        <v>juanseeth@gmail.com</v>
      </c>
      <c r="E3" t="str">
        <f>old!E3</f>
        <v>In Mexico</v>
      </c>
      <c r="F3" t="str">
        <f>old!F3</f>
        <v>Associate</v>
      </c>
      <c r="G3" t="str">
        <f>old!G3</f>
        <v>Left</v>
      </c>
      <c r="H3" s="8">
        <f>old!H3</f>
        <v>36249</v>
      </c>
      <c r="I3">
        <f ca="1">old!I3</f>
        <v>325</v>
      </c>
      <c r="J3">
        <f ca="1">old!J3</f>
        <v>27.083333333333332</v>
      </c>
      <c r="K3">
        <f ca="1">old!K3</f>
        <v>27</v>
      </c>
    </row>
    <row r="4" spans="1:11" x14ac:dyDescent="0.25">
      <c r="A4" t="str">
        <f>old!A4</f>
        <v>Emerson</v>
      </c>
      <c r="B4" t="str">
        <f>old!B4</f>
        <v>Bolaños Cerón</v>
      </c>
      <c r="C4" t="str">
        <f>old!C4</f>
        <v>Emerson Bolaños Cerón</v>
      </c>
      <c r="D4" t="str">
        <f>old!D4</f>
        <v xml:space="preserve">emersonbolanos42@gmail.com </v>
      </c>
      <c r="E4" t="str">
        <f>old!E4</f>
        <v>In Colombia</v>
      </c>
      <c r="F4" t="str">
        <f>old!F4</f>
        <v>Associate</v>
      </c>
      <c r="G4" t="str">
        <f>old!G4</f>
        <v>Left</v>
      </c>
      <c r="H4" s="8">
        <f>old!H4</f>
        <v>37502</v>
      </c>
      <c r="I4">
        <f ca="1">old!I4</f>
        <v>283</v>
      </c>
      <c r="J4">
        <f ca="1">old!J4</f>
        <v>23.583333333333332</v>
      </c>
      <c r="K4">
        <f ca="1">old!K4</f>
        <v>23</v>
      </c>
    </row>
    <row r="5" spans="1:11" x14ac:dyDescent="0.25">
      <c r="A5" t="str">
        <f>old!A5</f>
        <v>José Yonni</v>
      </c>
      <c r="B5" t="str">
        <f>old!B5</f>
        <v>Villa de Jesús</v>
      </c>
      <c r="C5" t="str">
        <f>old!C5</f>
        <v>José Yonni Villa de Jesús</v>
      </c>
      <c r="D5" t="str">
        <f>old!D5</f>
        <v>villadejesusj@gmail.com</v>
      </c>
      <c r="E5" t="str">
        <f>old!E5</f>
        <v>In Mexico</v>
      </c>
      <c r="F5" t="str">
        <f>old!F5</f>
        <v>Associate</v>
      </c>
      <c r="G5" t="str">
        <f>old!G5</f>
        <v>Active</v>
      </c>
      <c r="H5" s="8">
        <f>old!H5</f>
        <v>37334</v>
      </c>
      <c r="I5">
        <f ca="1">old!I5</f>
        <v>289</v>
      </c>
      <c r="J5">
        <f ca="1">old!J5</f>
        <v>24.083333333333332</v>
      </c>
      <c r="K5">
        <f ca="1">old!K5</f>
        <v>24</v>
      </c>
    </row>
    <row r="6" spans="1:11" x14ac:dyDescent="0.25">
      <c r="A6" t="str">
        <f>old!A6</f>
        <v>Yamid Leonardo</v>
      </c>
      <c r="B6" t="str">
        <f>old!B6</f>
        <v>Castro Mora</v>
      </c>
      <c r="C6" t="str">
        <f>old!C6</f>
        <v>Yamid Leonardo Castro Mora</v>
      </c>
      <c r="D6" t="str">
        <f>old!D6</f>
        <v xml:space="preserve">castroyamid0113@gmail.com  </v>
      </c>
      <c r="E6">
        <f>old!E6</f>
        <v>0</v>
      </c>
      <c r="F6" t="str">
        <f>old!F6</f>
        <v>Associate</v>
      </c>
      <c r="G6" t="str">
        <f>old!G6</f>
        <v>Left</v>
      </c>
      <c r="H6" s="8">
        <f>old!H6</f>
        <v>36538</v>
      </c>
      <c r="I6">
        <f ca="1">old!I6</f>
        <v>315</v>
      </c>
      <c r="J6">
        <f ca="1">old!J6</f>
        <v>26.25</v>
      </c>
      <c r="K6">
        <f>old!K6</f>
        <v>0</v>
      </c>
    </row>
    <row r="7" spans="1:11" x14ac:dyDescent="0.25">
      <c r="A7" t="str">
        <f>old!A7</f>
        <v>Dan</v>
      </c>
      <c r="B7" t="str">
        <f>old!B7</f>
        <v>Ryan</v>
      </c>
      <c r="C7" t="str">
        <f>old!C7</f>
        <v>Dan Ryan</v>
      </c>
      <c r="D7" t="str">
        <f>old!D7</f>
        <v>djy4321@gmail.com</v>
      </c>
      <c r="E7">
        <f>old!E7</f>
        <v>0</v>
      </c>
      <c r="F7" t="str">
        <f>old!F7</f>
        <v>Scholastic</v>
      </c>
      <c r="G7" t="str">
        <f>old!G7</f>
        <v>Left</v>
      </c>
      <c r="H7" s="8">
        <f>old!H7</f>
        <v>35945</v>
      </c>
      <c r="I7">
        <f ca="1">old!I7</f>
        <v>335</v>
      </c>
      <c r="J7">
        <f ca="1">old!J7</f>
        <v>27.916666666666668</v>
      </c>
      <c r="K7">
        <f>old!K7</f>
        <v>0</v>
      </c>
    </row>
    <row r="8" spans="1:11" x14ac:dyDescent="0.25">
      <c r="A8" t="str">
        <f>old!A8</f>
        <v>David</v>
      </c>
      <c r="B8" t="str">
        <f>old!B8</f>
        <v>Basil</v>
      </c>
      <c r="C8" t="str">
        <f>old!C8</f>
        <v>David Basil</v>
      </c>
      <c r="D8" t="str">
        <f>old!D8</f>
        <v>David.Basil@stthom.edu</v>
      </c>
      <c r="E8" t="str">
        <f>old!E8</f>
        <v>In Canada</v>
      </c>
      <c r="F8" t="str">
        <f>old!F8</f>
        <v>Deacon</v>
      </c>
      <c r="G8" t="str">
        <f>old!G8</f>
        <v>Active</v>
      </c>
      <c r="H8" s="8">
        <f>old!H8</f>
        <v>33139</v>
      </c>
      <c r="I8">
        <f ca="1">old!I8</f>
        <v>427</v>
      </c>
      <c r="J8">
        <f ca="1">old!J8</f>
        <v>35.583333333333336</v>
      </c>
      <c r="K8">
        <f ca="1">old!K8</f>
        <v>35</v>
      </c>
    </row>
    <row r="9" spans="1:11" x14ac:dyDescent="0.25">
      <c r="A9" t="str">
        <f>old!A9</f>
        <v>Osman Enrique</v>
      </c>
      <c r="B9" t="str">
        <f>old!B9</f>
        <v>De La Hoz Escorcia</v>
      </c>
      <c r="C9" t="str">
        <f>old!C9</f>
        <v>Osman Enrique De La Hoz Escorcia</v>
      </c>
      <c r="D9" t="str">
        <f>old!D9</f>
        <v>osende_2008_@hotmail.com</v>
      </c>
      <c r="E9">
        <f>old!E9</f>
        <v>0</v>
      </c>
      <c r="F9" t="str">
        <f>old!F9</f>
        <v>Ordained</v>
      </c>
      <c r="G9" t="str">
        <f>old!G9</f>
        <v>Active</v>
      </c>
      <c r="H9" s="8">
        <f>old!H9</f>
        <v>31876</v>
      </c>
      <c r="I9">
        <f ca="1">old!I9</f>
        <v>468</v>
      </c>
      <c r="J9">
        <f ca="1">old!J9</f>
        <v>39</v>
      </c>
      <c r="K9">
        <f>old!K9</f>
        <v>0</v>
      </c>
    </row>
    <row r="10" spans="1:11" x14ac:dyDescent="0.25">
      <c r="A10" t="str">
        <f>old!A10</f>
        <v>Erick de Jesús</v>
      </c>
      <c r="B10" t="str">
        <f>old!B10</f>
        <v>Enríquez Gutiérrez</v>
      </c>
      <c r="C10" t="str">
        <f>old!C10</f>
        <v>Erick de Jesús Enríquez Gutiérrez</v>
      </c>
      <c r="D10" t="str">
        <f>old!D10</f>
        <v>erickcsb1822@gmail.com</v>
      </c>
      <c r="E10">
        <f>old!E10</f>
        <v>0</v>
      </c>
      <c r="F10" t="str">
        <f>old!F10</f>
        <v>Ordained</v>
      </c>
      <c r="G10" t="str">
        <f>old!G10</f>
        <v>Active</v>
      </c>
      <c r="H10" s="8">
        <f>old!H10</f>
        <v>30125</v>
      </c>
      <c r="I10">
        <f ca="1">old!I10</f>
        <v>526</v>
      </c>
      <c r="J10">
        <f ca="1">old!J10</f>
        <v>43.833333333333336</v>
      </c>
      <c r="K10">
        <f>old!K10</f>
        <v>0</v>
      </c>
    </row>
    <row r="11" spans="1:11" x14ac:dyDescent="0.25">
      <c r="A11" t="str">
        <f>old!A11</f>
        <v>Marlon Andrés</v>
      </c>
      <c r="B11" t="str">
        <f>old!B11</f>
        <v>Rincón Moreno</v>
      </c>
      <c r="C11" t="str">
        <f>old!C11</f>
        <v>Marlon Andrés Rincón Moreno</v>
      </c>
      <c r="D11" t="str">
        <f>old!D11</f>
        <v>maranrinmo@gmail.com</v>
      </c>
      <c r="E11" t="str">
        <f>old!E11</f>
        <v>In Colombia</v>
      </c>
      <c r="F11" t="str">
        <f>old!F11</f>
        <v>Deacon</v>
      </c>
      <c r="G11" t="str">
        <f>old!G11</f>
        <v>Active</v>
      </c>
      <c r="H11" s="8">
        <f>old!H11</f>
        <v>34716</v>
      </c>
      <c r="I11">
        <f ca="1">old!I11</f>
        <v>375</v>
      </c>
      <c r="J11">
        <f ca="1">old!J11</f>
        <v>31.25</v>
      </c>
      <c r="K11">
        <f ca="1">old!K11</f>
        <v>31</v>
      </c>
    </row>
    <row r="12" spans="1:11" x14ac:dyDescent="0.25">
      <c r="A12" t="str">
        <f>old!A12</f>
        <v>Alejandro</v>
      </c>
      <c r="B12" t="str">
        <f>old!B12</f>
        <v>García Cárdenas</v>
      </c>
      <c r="C12" t="str">
        <f>old!C12</f>
        <v>Alejandro García Cárdenas</v>
      </c>
      <c r="D12" t="str">
        <f>old!D12</f>
        <v>alex_tarom@hotmail.com</v>
      </c>
      <c r="E12" t="str">
        <f>old!E12</f>
        <v>In Mexico</v>
      </c>
      <c r="F12" t="str">
        <f>old!F12</f>
        <v>Scholastic</v>
      </c>
      <c r="G12" t="str">
        <f>old!G12</f>
        <v>Left</v>
      </c>
      <c r="H12" s="8">
        <f>old!H12</f>
        <v>33018</v>
      </c>
      <c r="I12">
        <f ca="1">old!I12</f>
        <v>431</v>
      </c>
      <c r="J12">
        <f ca="1">old!J12</f>
        <v>35.916666666666664</v>
      </c>
      <c r="K12">
        <f ca="1">old!K12</f>
        <v>35</v>
      </c>
    </row>
    <row r="13" spans="1:11" x14ac:dyDescent="0.25">
      <c r="A13" t="str">
        <f>old!A13</f>
        <v>José Adán</v>
      </c>
      <c r="B13" t="str">
        <f>old!B13</f>
        <v>Gómez Villalvazo</v>
      </c>
      <c r="C13" t="str">
        <f>old!C13</f>
        <v>José Adán Gómez Villalvazo</v>
      </c>
      <c r="D13" t="str">
        <f>old!D13</f>
        <v>giossepe95@outlook.com</v>
      </c>
      <c r="E13">
        <f>old!E13</f>
        <v>0</v>
      </c>
      <c r="F13" t="str">
        <f>old!F13</f>
        <v>Ordained</v>
      </c>
      <c r="G13" t="str">
        <f>old!G13</f>
        <v>Active</v>
      </c>
      <c r="H13" s="8">
        <f>old!H13</f>
        <v>30435</v>
      </c>
      <c r="I13">
        <f ca="1">old!I13</f>
        <v>516</v>
      </c>
      <c r="J13">
        <f ca="1">old!J13</f>
        <v>43</v>
      </c>
      <c r="K13">
        <f>old!K13</f>
        <v>0</v>
      </c>
    </row>
    <row r="14" spans="1:11" x14ac:dyDescent="0.25">
      <c r="A14" t="str">
        <f>old!A14</f>
        <v>Eduard Alexis</v>
      </c>
      <c r="B14" t="str">
        <f>old!B14</f>
        <v>Guerrero Carrillo</v>
      </c>
      <c r="C14" t="str">
        <f>old!C14</f>
        <v>Eduard Alexis Guerrero Carrillo</v>
      </c>
      <c r="D14" t="str">
        <f>old!D14</f>
        <v>Eduardguerrero25@gmail.com</v>
      </c>
      <c r="E14">
        <f>old!E14</f>
        <v>0</v>
      </c>
      <c r="F14" t="str">
        <f>old!F14</f>
        <v>Ordained</v>
      </c>
      <c r="G14" t="str">
        <f>old!G14</f>
        <v>Active</v>
      </c>
      <c r="H14" s="8">
        <f>old!H14</f>
        <v>32094</v>
      </c>
      <c r="I14">
        <f ca="1">old!I14</f>
        <v>461</v>
      </c>
      <c r="J14">
        <f ca="1">old!J14</f>
        <v>38.416666666666664</v>
      </c>
      <c r="K14">
        <f>old!K14</f>
        <v>0</v>
      </c>
    </row>
    <row r="15" spans="1:11" x14ac:dyDescent="0.25">
      <c r="A15" t="str">
        <f>old!A15</f>
        <v>César Enrique</v>
      </c>
      <c r="B15" t="str">
        <f>old!B15</f>
        <v>Hernández Aguilar</v>
      </c>
      <c r="C15" t="str">
        <f>old!C15</f>
        <v>César Enrique Hernández Aguilar</v>
      </c>
      <c r="D15">
        <f>old!D15</f>
        <v>0</v>
      </c>
      <c r="E15">
        <f>old!E15</f>
        <v>0</v>
      </c>
      <c r="F15" t="str">
        <f>old!F15</f>
        <v>Scholastic</v>
      </c>
      <c r="G15" t="str">
        <f>old!G15</f>
        <v>Left</v>
      </c>
      <c r="H15" s="8">
        <f>old!H15</f>
        <v>34830</v>
      </c>
      <c r="I15">
        <f ca="1">old!I15</f>
        <v>371</v>
      </c>
      <c r="J15">
        <f ca="1">old!J15</f>
        <v>30.916666666666668</v>
      </c>
      <c r="K15">
        <f>old!K15</f>
        <v>0</v>
      </c>
    </row>
    <row r="16" spans="1:11" x14ac:dyDescent="0.25">
      <c r="A16" t="str">
        <f>old!A16</f>
        <v>Juan Ángel</v>
      </c>
      <c r="B16" t="str">
        <f>old!B16</f>
        <v>Vivas García</v>
      </c>
      <c r="C16" t="str">
        <f>old!C16</f>
        <v>Juan Ángel Vivas García</v>
      </c>
      <c r="D16" t="str">
        <f>old!D16</f>
        <v>angel_viga@ciencias.unam.mx</v>
      </c>
      <c r="E16" t="str">
        <f>old!E16</f>
        <v>In Mexico</v>
      </c>
      <c r="F16" t="str">
        <f>old!F16</f>
        <v>Deacon</v>
      </c>
      <c r="G16" t="str">
        <f>old!G16</f>
        <v>Active</v>
      </c>
      <c r="H16" s="8">
        <f>old!H16</f>
        <v>33252</v>
      </c>
      <c r="I16">
        <f ca="1">old!I16</f>
        <v>423</v>
      </c>
      <c r="J16">
        <f ca="1">old!J16</f>
        <v>35.25</v>
      </c>
      <c r="K16">
        <f ca="1">old!K16</f>
        <v>35</v>
      </c>
    </row>
    <row r="17" spans="1:11" x14ac:dyDescent="0.25">
      <c r="A17" t="str">
        <f>old!A17</f>
        <v>Diego Alejandro</v>
      </c>
      <c r="B17" t="str">
        <f>old!B17</f>
        <v>Lambis Navarro</v>
      </c>
      <c r="C17" t="str">
        <f>old!C17</f>
        <v>Diego Alejandro Lambis Navarro</v>
      </c>
      <c r="D17">
        <f>old!D17</f>
        <v>0</v>
      </c>
      <c r="E17">
        <f>old!E17</f>
        <v>0</v>
      </c>
      <c r="F17" t="str">
        <f>old!F17</f>
        <v>Scholastic</v>
      </c>
      <c r="G17" t="str">
        <f>old!G17</f>
        <v>Left</v>
      </c>
      <c r="H17" s="8">
        <f>old!H17</f>
        <v>37644</v>
      </c>
      <c r="I17">
        <f ca="1">old!I17</f>
        <v>279</v>
      </c>
      <c r="J17">
        <f ca="1">old!J17</f>
        <v>23.25</v>
      </c>
      <c r="K17">
        <f>old!K17</f>
        <v>0</v>
      </c>
    </row>
    <row r="18" spans="1:11" x14ac:dyDescent="0.25">
      <c r="A18" t="str">
        <f>old!A18</f>
        <v>Óscar</v>
      </c>
      <c r="B18" t="str">
        <f>old!B18</f>
        <v>Martínez Ávila</v>
      </c>
      <c r="C18" t="str">
        <f>old!C18</f>
        <v>Óscar Martínez Ávila</v>
      </c>
      <c r="D18" t="str">
        <f>old!D18</f>
        <v>terryjesusstein@hotmail.com</v>
      </c>
      <c r="E18">
        <f>old!E18</f>
        <v>0</v>
      </c>
      <c r="F18" t="str">
        <f>old!F18</f>
        <v>Scholastic</v>
      </c>
      <c r="G18" t="str">
        <f>old!G18</f>
        <v>Left</v>
      </c>
      <c r="H18" s="8">
        <f>old!H18</f>
        <v>25101</v>
      </c>
      <c r="I18">
        <f ca="1">old!I18</f>
        <v>691</v>
      </c>
      <c r="J18">
        <f ca="1">old!J18</f>
        <v>57.583333333333336</v>
      </c>
      <c r="K18">
        <f>old!K18</f>
        <v>0</v>
      </c>
    </row>
    <row r="19" spans="1:11" x14ac:dyDescent="0.25">
      <c r="A19" t="str">
        <f>old!A19</f>
        <v>Julio César</v>
      </c>
      <c r="B19" t="str">
        <f>old!B19</f>
        <v>Martínez Chávez</v>
      </c>
      <c r="C19" t="str">
        <f>old!C19</f>
        <v>Julio César Martínez Chávez</v>
      </c>
      <c r="D19" t="str">
        <f>old!D19</f>
        <v>juliocemchavez@gmail.com</v>
      </c>
      <c r="E19">
        <f>old!E19</f>
        <v>0</v>
      </c>
      <c r="F19" t="str">
        <f>old!F19</f>
        <v>Ordained</v>
      </c>
      <c r="G19" t="str">
        <f>old!G19</f>
        <v>Active</v>
      </c>
      <c r="H19" s="8">
        <f>old!H19</f>
        <v>32414</v>
      </c>
      <c r="I19">
        <f ca="1">old!I19</f>
        <v>451</v>
      </c>
      <c r="J19">
        <f ca="1">old!J19</f>
        <v>37.583333333333336</v>
      </c>
      <c r="K19">
        <f ca="1">old!K19</f>
        <v>37</v>
      </c>
    </row>
    <row r="20" spans="1:11" x14ac:dyDescent="0.25">
      <c r="A20" t="str">
        <f>old!A20</f>
        <v>Ciro Alfonso</v>
      </c>
      <c r="B20" t="str">
        <f>old!B20</f>
        <v>Cárdenas Balaguera</v>
      </c>
      <c r="C20" t="str">
        <f>old!C20</f>
        <v>Ciro Alfonso Cárdenas Balaguera</v>
      </c>
      <c r="D20" t="str">
        <f>old!D20</f>
        <v>cardenasciroalfonso4@gmail.com</v>
      </c>
      <c r="E20" t="str">
        <f>old!E20</f>
        <v>In Colombia</v>
      </c>
      <c r="F20" t="str">
        <f>old!F20</f>
        <v>Novice</v>
      </c>
      <c r="G20" t="str">
        <f>old!G20</f>
        <v>Active</v>
      </c>
      <c r="H20" s="8">
        <f>old!H20</f>
        <v>34205</v>
      </c>
      <c r="I20">
        <f ca="1">old!I20</f>
        <v>392</v>
      </c>
      <c r="J20">
        <f ca="1">old!J20</f>
        <v>32.666666666666664</v>
      </c>
      <c r="K20">
        <f ca="1">old!K20</f>
        <v>32</v>
      </c>
    </row>
    <row r="21" spans="1:11" x14ac:dyDescent="0.25">
      <c r="A21" t="str">
        <f>old!A21</f>
        <v>Fabien</v>
      </c>
      <c r="B21" t="str">
        <f>old!B21</f>
        <v>Mwehu Itondo</v>
      </c>
      <c r="C21" t="str">
        <f>old!C21</f>
        <v>Fabien Mwehu Itondo</v>
      </c>
      <c r="D21" t="str">
        <f>old!D21</f>
        <v>fabienitondo47@gmail.com</v>
      </c>
      <c r="E21" t="str">
        <f>old!E21</f>
        <v>In Colombia</v>
      </c>
      <c r="F21" t="str">
        <f>old!F21</f>
        <v>Novice</v>
      </c>
      <c r="G21" t="str">
        <f>old!G21</f>
        <v>Active</v>
      </c>
      <c r="H21" s="8">
        <f>old!H21</f>
        <v>33620</v>
      </c>
      <c r="I21">
        <f ca="1">old!I21</f>
        <v>411</v>
      </c>
      <c r="J21">
        <f ca="1">old!J21</f>
        <v>34.25</v>
      </c>
      <c r="K21">
        <f ca="1">old!K21</f>
        <v>34</v>
      </c>
    </row>
    <row r="22" spans="1:11" x14ac:dyDescent="0.25">
      <c r="A22" t="str">
        <f>old!A22</f>
        <v>Luis Obdulio</v>
      </c>
      <c r="B22" t="str">
        <f>old!B22</f>
        <v>Olivera Orozco</v>
      </c>
      <c r="C22" t="str">
        <f>old!C22</f>
        <v>Luis Obdulio Olivera Orozco</v>
      </c>
      <c r="D22">
        <f>old!D22</f>
        <v>0</v>
      </c>
      <c r="E22">
        <f>old!E22</f>
        <v>0</v>
      </c>
      <c r="F22" t="str">
        <f>old!F22</f>
        <v>Associate</v>
      </c>
      <c r="G22" t="str">
        <f>old!G22</f>
        <v>Left</v>
      </c>
      <c r="H22" s="8">
        <f>old!H22</f>
        <v>33486</v>
      </c>
      <c r="I22">
        <f ca="1">old!I22</f>
        <v>415</v>
      </c>
      <c r="J22">
        <f ca="1">old!J22</f>
        <v>34.583333333333336</v>
      </c>
      <c r="K22">
        <f>old!K22</f>
        <v>0</v>
      </c>
    </row>
    <row r="23" spans="1:11" x14ac:dyDescent="0.25">
      <c r="A23" t="str">
        <f>old!A23</f>
        <v>Juan José</v>
      </c>
      <c r="B23" t="str">
        <f>old!B23</f>
        <v>Ortiz Torres</v>
      </c>
      <c r="C23" t="str">
        <f>old!C23</f>
        <v>Juan José Ortiz Torres</v>
      </c>
      <c r="D23">
        <f>old!D23</f>
        <v>0</v>
      </c>
      <c r="E23">
        <f>old!E23</f>
        <v>0</v>
      </c>
      <c r="F23" t="str">
        <f>old!F23</f>
        <v>Scholastic</v>
      </c>
      <c r="G23" t="str">
        <f>old!G23</f>
        <v>Left</v>
      </c>
      <c r="H23" s="8">
        <f>old!H23</f>
        <v>32444</v>
      </c>
      <c r="I23">
        <f ca="1">old!I23</f>
        <v>450</v>
      </c>
      <c r="J23">
        <f ca="1">old!J23</f>
        <v>37.5</v>
      </c>
      <c r="K23">
        <f>old!K23</f>
        <v>0</v>
      </c>
    </row>
    <row r="24" spans="1:11" x14ac:dyDescent="0.25">
      <c r="A24" t="str">
        <f>old!A24</f>
        <v>Alejandro</v>
      </c>
      <c r="B24" t="str">
        <f>old!B24</f>
        <v>Balderas Rosas</v>
      </c>
      <c r="C24" t="str">
        <f>old!C24</f>
        <v>Alejandro Balderas Rosas</v>
      </c>
      <c r="D24" t="str">
        <f>old!D24</f>
        <v>alex.bal.rosas@outlook.es</v>
      </c>
      <c r="E24" t="str">
        <f>old!E24</f>
        <v>In Mexico</v>
      </c>
      <c r="F24" t="str">
        <f>old!F24</f>
        <v>Scholastic</v>
      </c>
      <c r="G24" t="str">
        <f>old!G24</f>
        <v>Active</v>
      </c>
      <c r="H24" s="8">
        <f>old!H24</f>
        <v>33464</v>
      </c>
      <c r="I24">
        <f ca="1">old!I24</f>
        <v>416</v>
      </c>
      <c r="J24">
        <f ca="1">old!J24</f>
        <v>34.666666666666664</v>
      </c>
      <c r="K24">
        <f ca="1">old!K24</f>
        <v>34</v>
      </c>
    </row>
    <row r="25" spans="1:11" x14ac:dyDescent="0.25">
      <c r="A25" t="str">
        <f>old!A25</f>
        <v>Bishoy</v>
      </c>
      <c r="B25" t="str">
        <f>old!B25</f>
        <v>Dawood</v>
      </c>
      <c r="C25" t="str">
        <f>old!C25</f>
        <v>Bishoy Dawood</v>
      </c>
      <c r="D25" t="str">
        <f>old!D25</f>
        <v>bdawood@basilian.org</v>
      </c>
      <c r="E25" t="str">
        <f>old!E25</f>
        <v>In Mexico</v>
      </c>
      <c r="F25" t="str">
        <f>old!F25</f>
        <v>Scholastic</v>
      </c>
      <c r="G25" t="str">
        <f>old!G25</f>
        <v>Active</v>
      </c>
      <c r="H25" s="8">
        <f>old!H25</f>
        <v>29987</v>
      </c>
      <c r="I25">
        <f ca="1">old!I25</f>
        <v>530</v>
      </c>
      <c r="J25">
        <f ca="1">old!J25</f>
        <v>44.166666666666664</v>
      </c>
      <c r="K25">
        <f ca="1">old!K25</f>
        <v>44</v>
      </c>
    </row>
    <row r="26" spans="1:11" x14ac:dyDescent="0.25">
      <c r="A26" t="str">
        <f>old!A26</f>
        <v>Juan Gabriel</v>
      </c>
      <c r="B26" t="str">
        <f>old!B26</f>
        <v>Galvis Villamizar</v>
      </c>
      <c r="C26" t="str">
        <f>old!C26</f>
        <v>Juan Gabriel Galvis Villamizar</v>
      </c>
      <c r="D26" t="str">
        <f>old!D26</f>
        <v>villamizargalviz@gmail.com</v>
      </c>
      <c r="E26" t="str">
        <f>old!E26</f>
        <v>In Colombia</v>
      </c>
      <c r="F26" t="str">
        <f>old!F26</f>
        <v>Scholastic</v>
      </c>
      <c r="G26" t="str">
        <f>old!G26</f>
        <v>Active</v>
      </c>
      <c r="H26" s="8">
        <f>old!H26</f>
        <v>36800</v>
      </c>
      <c r="I26">
        <f ca="1">old!I26</f>
        <v>306</v>
      </c>
      <c r="J26">
        <f ca="1">old!J26</f>
        <v>25.5</v>
      </c>
      <c r="K26">
        <f ca="1">old!K26</f>
        <v>25</v>
      </c>
    </row>
    <row r="27" spans="1:11" x14ac:dyDescent="0.25">
      <c r="A27" t="str">
        <f>old!A27</f>
        <v>José de Jesús</v>
      </c>
      <c r="B27" t="str">
        <f>old!B27</f>
        <v>Rodríguez Pérez</v>
      </c>
      <c r="C27" t="str">
        <f>old!C27</f>
        <v>José de Jesús Rodríguez Pérez</v>
      </c>
      <c r="D27" t="str">
        <f>old!D27</f>
        <v>jose-de-jesus01@hotmail.com</v>
      </c>
      <c r="E27">
        <f>old!E27</f>
        <v>0</v>
      </c>
      <c r="F27" t="str">
        <f>old!F27</f>
        <v>Ordained</v>
      </c>
      <c r="G27" t="str">
        <f>old!G27</f>
        <v>Active</v>
      </c>
      <c r="H27" s="8">
        <f>old!H27</f>
        <v>34195</v>
      </c>
      <c r="I27">
        <f ca="1">old!I27</f>
        <v>392</v>
      </c>
      <c r="J27">
        <f ca="1">old!J27</f>
        <v>32.666666666666664</v>
      </c>
      <c r="K27">
        <f ca="1">old!K27</f>
        <v>32</v>
      </c>
    </row>
    <row r="28" spans="1:11" x14ac:dyDescent="0.25">
      <c r="A28" t="str">
        <f>old!A28</f>
        <v>Lauro</v>
      </c>
      <c r="B28" t="str">
        <f>old!B28</f>
        <v>Sánchez Sánchez</v>
      </c>
      <c r="C28" t="str">
        <f>old!C28</f>
        <v>Lauro Sánchez Sánchez</v>
      </c>
      <c r="D28">
        <f>old!D28</f>
        <v>0</v>
      </c>
      <c r="E28">
        <f>old!E28</f>
        <v>0</v>
      </c>
      <c r="F28" t="str">
        <f>old!F28</f>
        <v>Scholastic</v>
      </c>
      <c r="G28" t="str">
        <f>old!G28</f>
        <v>Left</v>
      </c>
      <c r="H28" s="8">
        <f>old!H28</f>
        <v>31673</v>
      </c>
      <c r="I28">
        <f ca="1">old!I28</f>
        <v>475</v>
      </c>
      <c r="J28">
        <f ca="1">old!J28</f>
        <v>39.583333333333336</v>
      </c>
      <c r="K28">
        <f>old!K28</f>
        <v>0</v>
      </c>
    </row>
    <row r="29" spans="1:11" x14ac:dyDescent="0.25">
      <c r="A29" t="str">
        <f>old!A29</f>
        <v>José Enrique</v>
      </c>
      <c r="B29" t="str">
        <f>old!B29</f>
        <v>Hoyos Avilez</v>
      </c>
      <c r="C29" t="str">
        <f>old!C29</f>
        <v>José Enrique Hoyos Avilez</v>
      </c>
      <c r="D29" t="str">
        <f>old!D29</f>
        <v>hoyosjosee@gmail.com</v>
      </c>
      <c r="E29" t="str">
        <f>old!E29</f>
        <v>In Colombia</v>
      </c>
      <c r="F29" t="str">
        <f>old!F29</f>
        <v>Scholastic</v>
      </c>
      <c r="G29" t="str">
        <f>old!G29</f>
        <v>Active</v>
      </c>
      <c r="H29" s="8">
        <f>old!H29</f>
        <v>35848</v>
      </c>
      <c r="I29">
        <f ca="1">old!I29</f>
        <v>338</v>
      </c>
      <c r="J29">
        <f ca="1">old!J29</f>
        <v>28.166666666666668</v>
      </c>
      <c r="K29">
        <f ca="1">old!K29</f>
        <v>28</v>
      </c>
    </row>
    <row r="30" spans="1:11" x14ac:dyDescent="0.25">
      <c r="A30" t="str">
        <f>old!A30</f>
        <v>Walter Roberto</v>
      </c>
      <c r="B30" t="str">
        <f>old!B30</f>
        <v>Martínez Royaceli</v>
      </c>
      <c r="C30" t="str">
        <f>old!C30</f>
        <v>Walter Roberto Martínez Royaceli</v>
      </c>
      <c r="D30" t="str">
        <f>old!D30</f>
        <v>waltermartz10@gmail.com</v>
      </c>
      <c r="E30" t="str">
        <f>old!E30</f>
        <v>In Mexico</v>
      </c>
      <c r="F30" t="str">
        <f>old!F30</f>
        <v>Scholastic</v>
      </c>
      <c r="G30" t="str">
        <f>old!G30</f>
        <v>Active</v>
      </c>
      <c r="H30" s="8">
        <f>old!H30</f>
        <v>34978</v>
      </c>
      <c r="I30">
        <f ca="1">old!I30</f>
        <v>366</v>
      </c>
      <c r="J30">
        <f ca="1">old!J30</f>
        <v>30.5</v>
      </c>
      <c r="K30">
        <f ca="1">old!K30</f>
        <v>30</v>
      </c>
    </row>
    <row r="31" spans="1:11" x14ac:dyDescent="0.25">
      <c r="A31" t="str">
        <f>old!A31</f>
        <v>Anderson Fabián</v>
      </c>
      <c r="B31" t="str">
        <f>old!B31</f>
        <v>Úsuga Giraldo</v>
      </c>
      <c r="C31" t="str">
        <f>old!C31</f>
        <v>Anderson Fabián Úsuga Giraldo</v>
      </c>
      <c r="D31" t="str">
        <f>old!D31</f>
        <v>andersonusuga3@gmail.com</v>
      </c>
      <c r="E31">
        <f>old!E31</f>
        <v>0</v>
      </c>
      <c r="F31" t="str">
        <f>old!F31</f>
        <v>Ordained</v>
      </c>
      <c r="G31" t="str">
        <f>old!G31</f>
        <v>Active</v>
      </c>
      <c r="H31" s="8">
        <f>old!H31</f>
        <v>33697</v>
      </c>
      <c r="I31">
        <f ca="1">old!I31</f>
        <v>408</v>
      </c>
      <c r="J31">
        <f ca="1">old!J31</f>
        <v>34</v>
      </c>
      <c r="K31">
        <f>old!K31</f>
        <v>0</v>
      </c>
    </row>
    <row r="32" spans="1:11" x14ac:dyDescent="0.25">
      <c r="A32" t="str">
        <f>old!A32</f>
        <v>Amaury Rafael</v>
      </c>
      <c r="B32" t="str">
        <f>old!B32</f>
        <v>Ramos Romero</v>
      </c>
      <c r="C32" t="str">
        <f>old!C32</f>
        <v>Amaury Rafael Ramos Romero</v>
      </c>
      <c r="D32" t="str">
        <f>old!D32</f>
        <v>amaury3r@gmail.com</v>
      </c>
      <c r="E32" t="str">
        <f>old!E32</f>
        <v>In Colombia</v>
      </c>
      <c r="F32" t="str">
        <f>old!F32</f>
        <v>Scholastic</v>
      </c>
      <c r="G32" t="str">
        <f>old!G32</f>
        <v>Active</v>
      </c>
      <c r="H32" s="8">
        <f>old!H32</f>
        <v>30839</v>
      </c>
      <c r="I32">
        <f ca="1">old!I32</f>
        <v>502</v>
      </c>
      <c r="J32">
        <f ca="1">old!J32</f>
        <v>41.833333333333336</v>
      </c>
      <c r="K32">
        <f ca="1">old!K32</f>
        <v>41</v>
      </c>
    </row>
    <row r="33" spans="1:11" x14ac:dyDescent="0.25">
      <c r="A33" t="str">
        <f>old!A33</f>
        <v>Luis Alberto</v>
      </c>
      <c r="B33" t="str">
        <f>old!B33</f>
        <v>Rodríguez Justo</v>
      </c>
      <c r="C33" t="str">
        <f>old!C33</f>
        <v>Luis Alberto Rodríguez Justo</v>
      </c>
      <c r="D33" t="str">
        <f>old!D33</f>
        <v>albertrodri644@gmail.com</v>
      </c>
      <c r="E33" t="str">
        <f>old!E33</f>
        <v>In Mexico</v>
      </c>
      <c r="F33" t="str">
        <f>old!F33</f>
        <v>Scholastic</v>
      </c>
      <c r="G33" t="str">
        <f>old!G33</f>
        <v>Active</v>
      </c>
      <c r="H33" s="8">
        <f>old!H33</f>
        <v>29930</v>
      </c>
      <c r="I33">
        <f ca="1">old!I33</f>
        <v>532</v>
      </c>
      <c r="J33">
        <f ca="1">old!J33</f>
        <v>44.333333333333336</v>
      </c>
      <c r="K33">
        <f ca="1">old!K33</f>
        <v>44</v>
      </c>
    </row>
    <row r="34" spans="1:11" x14ac:dyDescent="0.25">
      <c r="A34" t="str">
        <f>old!A34</f>
        <v>Marco Antonio</v>
      </c>
      <c r="B34" t="str">
        <f>old!B34</f>
        <v>Sierra García</v>
      </c>
      <c r="C34" t="str">
        <f>old!C34</f>
        <v>Marco Antonio Sierra García</v>
      </c>
      <c r="D34" t="str">
        <f>old!D34</f>
        <v>ocram_sierra19@hotmail.com</v>
      </c>
      <c r="E34" t="str">
        <f>old!E34</f>
        <v>In Mexico</v>
      </c>
      <c r="F34" t="str">
        <f>old!F34</f>
        <v>Scholastic</v>
      </c>
      <c r="G34" t="str">
        <f>old!G34</f>
        <v>Active</v>
      </c>
      <c r="H34" s="8">
        <f>old!H34</f>
        <v>33667</v>
      </c>
      <c r="I34">
        <f ca="1">old!I34</f>
        <v>409</v>
      </c>
      <c r="J34">
        <f ca="1">old!J34</f>
        <v>34.083333333333336</v>
      </c>
      <c r="K34">
        <f ca="1">old!K34</f>
        <v>34</v>
      </c>
    </row>
    <row r="35" spans="1:11" x14ac:dyDescent="0.25">
      <c r="A35" t="str">
        <f>old!A35</f>
        <v>Germán Darío</v>
      </c>
      <c r="B35" t="str">
        <f>old!B35</f>
        <v>Suárez García</v>
      </c>
      <c r="C35" t="str">
        <f>old!C35</f>
        <v>Germán Darío Suárez García</v>
      </c>
      <c r="D35" t="str">
        <f>old!D35</f>
        <v>german_dario_suarez@hotmail.es</v>
      </c>
      <c r="E35" t="str">
        <f>old!E35</f>
        <v>In Colombia</v>
      </c>
      <c r="F35" t="str">
        <f>old!F35</f>
        <v>Scholastic</v>
      </c>
      <c r="G35" t="str">
        <f>old!G35</f>
        <v>Active</v>
      </c>
      <c r="H35" s="8">
        <f>old!H35</f>
        <v>28843</v>
      </c>
      <c r="I35">
        <f ca="1">old!I35</f>
        <v>568</v>
      </c>
      <c r="J35">
        <f ca="1">old!J35</f>
        <v>47.333333333333336</v>
      </c>
      <c r="K35">
        <f ca="1">old!K35</f>
        <v>47</v>
      </c>
    </row>
    <row r="36" spans="1:11" x14ac:dyDescent="0.25">
      <c r="A36" t="str">
        <f>old!A36</f>
        <v>José Antonio</v>
      </c>
      <c r="B36" t="str">
        <f>old!B36</f>
        <v>Zamudio Reyes</v>
      </c>
      <c r="C36" t="str">
        <f>old!C36</f>
        <v>José Antonio Zamudio Reyes</v>
      </c>
      <c r="D36" t="str">
        <f>old!D36</f>
        <v>pepetono18im@hotmail.com</v>
      </c>
      <c r="E36" t="str">
        <f>old!E36</f>
        <v>In Mexico</v>
      </c>
      <c r="F36" t="str">
        <f>old!F36</f>
        <v>Scholastic</v>
      </c>
      <c r="G36" t="str">
        <f>old!G36</f>
        <v>Active</v>
      </c>
      <c r="H36" s="8">
        <f>old!H36</f>
        <v>33412</v>
      </c>
      <c r="I36">
        <f ca="1">old!I36</f>
        <v>418</v>
      </c>
      <c r="J36">
        <f ca="1">old!J36</f>
        <v>34.833333333333336</v>
      </c>
      <c r="K36">
        <f ca="1">old!K36</f>
        <v>34</v>
      </c>
    </row>
  </sheetData>
  <conditionalFormatting sqref="A1:XFD1048576">
    <cfRule type="expression" dxfId="0" priority="1">
      <formula>"left"</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Data</vt:lpstr>
      <vt:lpstr>Professed Members -</vt:lpstr>
      <vt:lpstr>old</vt:lpstr>
      <vt:lpstr>old2</vt:lpstr>
      <vt:lpstr>'Professed Members -'!Print_Area</vt:lpstr>
    </vt:vector>
  </TitlesOfParts>
  <Company>Basilian Fathers of Toronto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Hanna</dc:creator>
  <cp:lastModifiedBy>Kevin Storey</cp:lastModifiedBy>
  <cp:lastPrinted>2025-05-02T16:55:22Z</cp:lastPrinted>
  <dcterms:created xsi:type="dcterms:W3CDTF">2018-11-06T18:44:47Z</dcterms:created>
  <dcterms:modified xsi:type="dcterms:W3CDTF">2026-04-07T16:44:11Z</dcterms:modified>
</cp:coreProperties>
</file>