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coningadvies.sharepoint.com/Gedeelde documenten/2. Coning Adviesgroep/04. Klanten/Hegeman Bouw Partners Beheer B.V/CO2-prestatieladder T2/2025/A. Inzicht/Footprints projecten/"/>
    </mc:Choice>
  </mc:AlternateContent>
  <xr:revisionPtr revIDLastSave="141" documentId="8_{FCEC3A8D-EE3C-48C3-8438-99E3578649E8}" xr6:coauthVersionLast="47" xr6:coauthVersionMax="47" xr10:uidLastSave="{A09240A0-C4AC-4BD1-9255-033C373C701B}"/>
  <bookViews>
    <workbookView xWindow="-25905" yWindow="-13515" windowWidth="26010" windowHeight="20985" activeTab="3" xr2:uid="{C0FF6FFF-9E34-4746-8C6E-C86120D4C0D1}"/>
  </bookViews>
  <sheets>
    <sheet name="Toelichting" sheetId="3" r:id="rId1"/>
    <sheet name="Verbruik" sheetId="1" r:id="rId2"/>
    <sheet name="CO2- en Energiebalans" sheetId="2" r:id="rId3"/>
    <sheet name="Scope 3 &amp; totaal" sheetId="4" r:id="rId4"/>
  </sheets>
  <externalReferences>
    <externalReference r:id="rId5"/>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0" i="4" l="1"/>
  <c r="C29" i="4"/>
  <c r="C28" i="4"/>
  <c r="C27" i="4"/>
  <c r="C20" i="4"/>
  <c r="C19" i="4"/>
  <c r="C15" i="4"/>
  <c r="C12" i="4"/>
  <c r="C9" i="4"/>
  <c r="C8" i="4"/>
  <c r="C10" i="4" s="1"/>
  <c r="C7" i="4"/>
  <c r="C6" i="4"/>
  <c r="C5" i="4"/>
  <c r="D23" i="2"/>
  <c r="D37" i="2" s="1"/>
  <c r="D52" i="2" s="1"/>
  <c r="H24" i="1"/>
  <c r="E24" i="2" s="1"/>
  <c r="E38" i="2" s="1"/>
  <c r="E53" i="2" s="1"/>
  <c r="H22" i="1"/>
  <c r="C24" i="2" s="1"/>
  <c r="G24" i="2" s="1"/>
  <c r="H24" i="2" s="1"/>
  <c r="H21" i="1"/>
  <c r="D24" i="2" s="1"/>
  <c r="D38" i="2" s="1"/>
  <c r="D53" i="2" s="1"/>
  <c r="J24" i="1"/>
  <c r="E25" i="2" s="1"/>
  <c r="E39" i="2" s="1"/>
  <c r="E54" i="2" s="1"/>
  <c r="J22" i="1"/>
  <c r="J21" i="1"/>
  <c r="F24" i="1"/>
  <c r="D24" i="1"/>
  <c r="N11" i="1"/>
  <c r="L11" i="1"/>
  <c r="J11" i="1"/>
  <c r="H11" i="1"/>
  <c r="F11" i="1"/>
  <c r="D11" i="1"/>
  <c r="C38" i="2" l="1"/>
  <c r="G38" i="2" l="1"/>
  <c r="H38" i="2" s="1"/>
  <c r="C53" i="2"/>
  <c r="G53" i="2" s="1"/>
  <c r="H53" i="2" s="1"/>
  <c r="E20" i="2" l="1"/>
  <c r="G57" i="2"/>
  <c r="E34" i="2"/>
  <c r="E49" i="2" s="1"/>
  <c r="F25" i="2"/>
  <c r="F39" i="2" s="1"/>
  <c r="F54" i="2" s="1"/>
  <c r="D25" i="2"/>
  <c r="D39" i="2" s="1"/>
  <c r="D54" i="2" s="1"/>
  <c r="C25" i="2"/>
  <c r="F23" i="2"/>
  <c r="F37" i="2" s="1"/>
  <c r="F52" i="2" s="1"/>
  <c r="C23" i="2"/>
  <c r="C37" i="2" s="1"/>
  <c r="C52" i="2" s="1"/>
  <c r="F22" i="2"/>
  <c r="F36" i="2" s="1"/>
  <c r="F51" i="2" s="1"/>
  <c r="D22" i="2"/>
  <c r="D36" i="2" s="1"/>
  <c r="D51" i="2" s="1"/>
  <c r="C22" i="2"/>
  <c r="F20" i="2"/>
  <c r="F34" i="2" s="1"/>
  <c r="F49" i="2" s="1"/>
  <c r="D20" i="2"/>
  <c r="D34" i="2" s="1"/>
  <c r="D49" i="2" s="1"/>
  <c r="C20" i="2"/>
  <c r="C34" i="2" s="1"/>
  <c r="F19" i="2"/>
  <c r="F33" i="2" s="1"/>
  <c r="F48" i="2" s="1"/>
  <c r="D19" i="2"/>
  <c r="D33" i="2" s="1"/>
  <c r="D48" i="2" s="1"/>
  <c r="C19" i="2"/>
  <c r="G19" i="2" s="1"/>
  <c r="F18" i="2"/>
  <c r="F32" i="2" s="1"/>
  <c r="F47" i="2" s="1"/>
  <c r="D18" i="2"/>
  <c r="D32" i="2" s="1"/>
  <c r="D47" i="2" s="1"/>
  <c r="C18" i="2"/>
  <c r="C32" i="2" s="1"/>
  <c r="F17" i="2"/>
  <c r="F31" i="2" s="1"/>
  <c r="F46" i="2" s="1"/>
  <c r="D17" i="2"/>
  <c r="D31" i="2" s="1"/>
  <c r="D46" i="2" s="1"/>
  <c r="C17" i="2"/>
  <c r="G17" i="2" s="1"/>
  <c r="F16" i="2"/>
  <c r="F30" i="2" s="1"/>
  <c r="F45" i="2" s="1"/>
  <c r="D16" i="2"/>
  <c r="D30" i="2" s="1"/>
  <c r="D45" i="2" s="1"/>
  <c r="C16" i="2"/>
  <c r="G16" i="2" s="1"/>
  <c r="F15" i="2"/>
  <c r="F29" i="2" s="1"/>
  <c r="F44" i="2" s="1"/>
  <c r="D15" i="2"/>
  <c r="D29" i="2" s="1"/>
  <c r="D44" i="2" s="1"/>
  <c r="C15" i="2"/>
  <c r="G15" i="2" s="1"/>
  <c r="C11" i="2"/>
  <c r="C10" i="2"/>
  <c r="C9" i="2"/>
  <c r="C8" i="2"/>
  <c r="C7" i="2"/>
  <c r="C6" i="2"/>
  <c r="E22" i="2"/>
  <c r="E36" i="2" s="1"/>
  <c r="E51" i="2" s="1"/>
  <c r="E19" i="2"/>
  <c r="E33" i="2" s="1"/>
  <c r="E48" i="2" s="1"/>
  <c r="E18" i="2"/>
  <c r="E32" i="2" s="1"/>
  <c r="E47" i="2" s="1"/>
  <c r="E17" i="2"/>
  <c r="E31" i="2" s="1"/>
  <c r="E46" i="2" s="1"/>
  <c r="E16" i="2"/>
  <c r="E30" i="2" s="1"/>
  <c r="E45" i="2" s="1"/>
  <c r="E15" i="2"/>
  <c r="E29" i="2" s="1"/>
  <c r="E44" i="2" s="1"/>
  <c r="E23" i="2"/>
  <c r="E37" i="2" s="1"/>
  <c r="E52" i="2" s="1"/>
  <c r="B4" i="3"/>
  <c r="I22" i="1"/>
  <c r="F24" i="2" s="1"/>
  <c r="F38" i="2" s="1"/>
  <c r="F53" i="2" s="1"/>
  <c r="G22" i="1"/>
  <c r="E22" i="1"/>
  <c r="O9" i="1"/>
  <c r="M9" i="1"/>
  <c r="K9" i="1"/>
  <c r="I9" i="1"/>
  <c r="G9" i="1"/>
  <c r="E9" i="1"/>
  <c r="G25" i="2" l="1"/>
  <c r="C39" i="2"/>
  <c r="C54" i="2" s="1"/>
  <c r="C36" i="2"/>
  <c r="C51" i="2" s="1"/>
  <c r="G51" i="2" s="1"/>
  <c r="H51" i="2" s="1"/>
  <c r="H15" i="2"/>
  <c r="H17" i="2"/>
  <c r="C29" i="2"/>
  <c r="G29" i="2" s="1"/>
  <c r="H29" i="2" s="1"/>
  <c r="G39" i="2"/>
  <c r="H39" i="2" s="1"/>
  <c r="C31" i="2"/>
  <c r="G31" i="2" s="1"/>
  <c r="H31" i="2" s="1"/>
  <c r="G22" i="2"/>
  <c r="H22" i="2" s="1"/>
  <c r="C33" i="2"/>
  <c r="C48" i="2" s="1"/>
  <c r="G48" i="2" s="1"/>
  <c r="H48" i="2" s="1"/>
  <c r="H19" i="2"/>
  <c r="H16" i="2"/>
  <c r="H25" i="2"/>
  <c r="G34" i="2"/>
  <c r="H34" i="2" s="1"/>
  <c r="C49" i="2"/>
  <c r="G49" i="2" s="1"/>
  <c r="H49" i="2" s="1"/>
  <c r="G32" i="2"/>
  <c r="H32" i="2" s="1"/>
  <c r="C47" i="2"/>
  <c r="G47" i="2" s="1"/>
  <c r="H47" i="2" s="1"/>
  <c r="E57" i="2"/>
  <c r="K57" i="2" s="1"/>
  <c r="G52" i="2"/>
  <c r="H52" i="2" s="1"/>
  <c r="G37" i="2"/>
  <c r="H37" i="2" s="1"/>
  <c r="G18" i="2"/>
  <c r="H18" i="2" s="1"/>
  <c r="G23" i="2"/>
  <c r="H23" i="2" s="1"/>
  <c r="C44" i="2"/>
  <c r="G44" i="2" s="1"/>
  <c r="H44" i="2" s="1"/>
  <c r="C46" i="2"/>
  <c r="G46" i="2" s="1"/>
  <c r="H46" i="2" s="1"/>
  <c r="G36" i="2"/>
  <c r="H36" i="2" s="1"/>
  <c r="C30" i="2"/>
  <c r="G54" i="2"/>
  <c r="H54" i="2" s="1"/>
  <c r="G20" i="2"/>
  <c r="H20" i="2" s="1"/>
  <c r="G33" i="2" l="1"/>
  <c r="H33" i="2" s="1"/>
  <c r="J22" i="2"/>
  <c r="J15" i="2"/>
  <c r="G30" i="2"/>
  <c r="H30" i="2" s="1"/>
  <c r="C45" i="2"/>
  <c r="G45" i="2" s="1"/>
  <c r="H45" i="2" s="1"/>
  <c r="J51" i="2"/>
  <c r="J36" i="2"/>
  <c r="K15" i="2" l="1"/>
  <c r="J29" i="2"/>
  <c r="K29" i="2" s="1"/>
  <c r="J44" i="2"/>
  <c r="K44" i="2" s="1"/>
  <c r="I53" i="2" s="1"/>
  <c r="I15" i="2"/>
  <c r="I16" i="2"/>
  <c r="I19" i="2"/>
  <c r="I22" i="2"/>
  <c r="I17" i="2"/>
  <c r="I25" i="2"/>
  <c r="I30" i="2" l="1"/>
  <c r="I38" i="2"/>
  <c r="I20" i="2"/>
  <c r="I24" i="2"/>
  <c r="I23" i="2"/>
  <c r="I18" i="2"/>
  <c r="I48" i="2"/>
  <c r="I54" i="2"/>
  <c r="I49" i="2"/>
  <c r="I44" i="2"/>
  <c r="I52" i="2"/>
  <c r="I46" i="2"/>
  <c r="I47" i="2"/>
  <c r="I51" i="2"/>
  <c r="I29" i="2"/>
  <c r="I31" i="2"/>
  <c r="I39" i="2"/>
  <c r="I36" i="2"/>
  <c r="I34" i="2"/>
  <c r="I33" i="2"/>
  <c r="I32" i="2"/>
  <c r="I37" i="2"/>
  <c r="I45" i="2"/>
</calcChain>
</file>

<file path=xl/sharedStrings.xml><?xml version="1.0" encoding="utf-8"?>
<sst xmlns="http://schemas.openxmlformats.org/spreadsheetml/2006/main" count="113" uniqueCount="96">
  <si>
    <t>Footprint Project nr. 20240002: Prorail M-004898 Herstelwerkzaamheden CTK Gebied Zuid</t>
  </si>
  <si>
    <t>Projectomzet 2025</t>
  </si>
  <si>
    <t>Omzet Hegeman totaal 2025</t>
  </si>
  <si>
    <t>Percentage van de omzet/footprint</t>
  </si>
  <si>
    <t>Emissiestromen (het verbruik)</t>
  </si>
  <si>
    <t>Verbruikte hoeveelheden SCOPE 1</t>
  </si>
  <si>
    <t>Diesel wagenpark</t>
  </si>
  <si>
    <t>Diesel bedrijfsmiddelen</t>
  </si>
  <si>
    <t>Benzine wagenpark</t>
  </si>
  <si>
    <t>Benzine bedrijfsmiddelen</t>
  </si>
  <si>
    <t>Biodiesel</t>
  </si>
  <si>
    <t>Propaan</t>
  </si>
  <si>
    <t>Jaar</t>
  </si>
  <si>
    <t xml:space="preserve">Fossiele brandstoffen met bio-bijmenging - Diesel B7 </t>
  </si>
  <si>
    <t xml:space="preserve">Fossiele brandstoffen met bio-bijmenging - Benzine E10 </t>
  </si>
  <si>
    <t xml:space="preserve">Hernieuwbare brandstoffen - Biodiesel HVO </t>
  </si>
  <si>
    <t xml:space="preserve">Gasvormige brandstoffen - Propaan </t>
  </si>
  <si>
    <t>Basisjaar</t>
  </si>
  <si>
    <t>Verbruikte hoeveelheden SCOPE 2</t>
  </si>
  <si>
    <t>Extern laden EV</t>
  </si>
  <si>
    <t>Elektriciteit - Stroom (onbekend) gridmix</t>
  </si>
  <si>
    <t xml:space="preserve">Elektriciteit - Zonne-energie </t>
  </si>
  <si>
    <t>Ad Blue is een additief en geen brandstof. AdBlue wordt in kleine hoeveelheden bij diesel gemengd om de luchtvervuilende emissies terug te brengen. Rekening houdend met de mengverhoudingen blijkt dat het niet meenemen van AdBlue slechts een zeer kleine afwijking geeft in de totale footprint van een organisatie (als de hele vloot op AdBlue rijdt en de hele footprint bestaat uit diesel, dan is de afwijking naar schatting kleiner dan 0,85%). Hiermee is AdBlue een “niet materiële emissie”.</t>
  </si>
  <si>
    <t>CO2 en Energie Footprint</t>
  </si>
  <si>
    <t>Bedrijfsnaam:</t>
  </si>
  <si>
    <t>Datum</t>
  </si>
  <si>
    <t>Inventarisatiejaar</t>
  </si>
  <si>
    <t>Wegingsmethode</t>
  </si>
  <si>
    <t>Projecten met voordeel</t>
  </si>
  <si>
    <t>Aantal vestigingen</t>
  </si>
  <si>
    <t>CO2 footprint in Ton CO2</t>
  </si>
  <si>
    <t>CO2 Scope 1</t>
  </si>
  <si>
    <t xml:space="preserve">Type </t>
  </si>
  <si>
    <t>Beschrijving</t>
  </si>
  <si>
    <t>hoeveelheid</t>
  </si>
  <si>
    <t>eenheid</t>
  </si>
  <si>
    <t>CO2 factor (TTW)</t>
  </si>
  <si>
    <t>Ton CO2</t>
  </si>
  <si>
    <t>percentage</t>
  </si>
  <si>
    <t>Totaal scope</t>
  </si>
  <si>
    <t>Totaal Scope 1+2</t>
  </si>
  <si>
    <t>CO2 Scope 2</t>
  </si>
  <si>
    <t>Energiebalans in MJ</t>
  </si>
  <si>
    <t>Energie Scope 1</t>
  </si>
  <si>
    <t>Energie factor</t>
  </si>
  <si>
    <t>Energie MJ</t>
  </si>
  <si>
    <t>Energie Scope 2</t>
  </si>
  <si>
    <r>
      <t>CO</t>
    </r>
    <r>
      <rPr>
        <b/>
        <vertAlign val="subscript"/>
        <sz val="12"/>
        <color rgb="FF000000"/>
        <rFont val="Aptos Narrow"/>
        <family val="2"/>
        <scheme val="minor"/>
      </rPr>
      <t>2</t>
    </r>
    <r>
      <rPr>
        <b/>
        <sz val="12"/>
        <color rgb="FF000000"/>
        <rFont val="Aptos Narrow"/>
        <family val="2"/>
        <scheme val="minor"/>
      </rPr>
      <t>-Footprint Market Based (tbv SKAO)</t>
    </r>
  </si>
  <si>
    <t>CO2 Scope 3 categorie 3</t>
  </si>
  <si>
    <t>Hoeveelheid</t>
  </si>
  <si>
    <t>Eenheid</t>
  </si>
  <si>
    <r>
      <t>CO</t>
    </r>
    <r>
      <rPr>
        <b/>
        <vertAlign val="subscript"/>
        <sz val="10"/>
        <color rgb="FF000000"/>
        <rFont val="Aptos Narrow"/>
        <family val="2"/>
        <scheme val="minor"/>
      </rPr>
      <t>2</t>
    </r>
    <r>
      <rPr>
        <b/>
        <sz val="10"/>
        <color rgb="FF000000"/>
        <rFont val="Aptos Narrow"/>
        <family val="2"/>
        <scheme val="minor"/>
      </rPr>
      <t>-factor (WTT)</t>
    </r>
  </si>
  <si>
    <r>
      <t>Ton CO</t>
    </r>
    <r>
      <rPr>
        <b/>
        <vertAlign val="subscript"/>
        <sz val="10"/>
        <color rgb="FF000000"/>
        <rFont val="Aptos Narrow"/>
        <family val="2"/>
        <scheme val="minor"/>
      </rPr>
      <t>2</t>
    </r>
  </si>
  <si>
    <t>Percentage</t>
  </si>
  <si>
    <t>Grid-mix voor publicatie SKAO website</t>
  </si>
  <si>
    <t>Grid (WTW)</t>
  </si>
  <si>
    <t>Totaal Grid</t>
  </si>
  <si>
    <t xml:space="preserve">Stroom (onbekend) gridmix  - Electriciteit </t>
  </si>
  <si>
    <t>Stroom project aandeel groen</t>
  </si>
  <si>
    <t xml:space="preserve">Upstream Scope 3 Emissions </t>
  </si>
  <si>
    <t>1.</t>
  </si>
  <si>
    <t>Aangekochte goederen en diensten</t>
  </si>
  <si>
    <t>2.</t>
  </si>
  <si>
    <t>Kapitaal goederen</t>
  </si>
  <si>
    <t>3.</t>
  </si>
  <si>
    <t>Brandstof en energie gerelateerde activiteiten (niet in scope 1 of 2)</t>
  </si>
  <si>
    <t>4.</t>
  </si>
  <si>
    <t>Upstream transport en distributie</t>
  </si>
  <si>
    <t>5.</t>
  </si>
  <si>
    <t>Productieafval</t>
  </si>
  <si>
    <t>Zakelijk reizen (niet in scope 1 of 2)</t>
  </si>
  <si>
    <t>7.</t>
  </si>
  <si>
    <t>Woon-werkverkeer</t>
  </si>
  <si>
    <t>8.</t>
  </si>
  <si>
    <t>Upstream geleaste activa</t>
  </si>
  <si>
    <t>Totaal upstream</t>
  </si>
  <si>
    <t xml:space="preserve">Downstream Scope 3 Emissions </t>
  </si>
  <si>
    <t>9.</t>
  </si>
  <si>
    <t>Downstream transport en distributie</t>
  </si>
  <si>
    <t>10.</t>
  </si>
  <si>
    <t>Ver- of bewerken van verkochte producten</t>
  </si>
  <si>
    <t>11.</t>
  </si>
  <si>
    <t>Gebruik van verkochte producten</t>
  </si>
  <si>
    <t>12.</t>
  </si>
  <si>
    <t>End-of-life verwerking van verkochte producten</t>
  </si>
  <si>
    <t>13.</t>
  </si>
  <si>
    <t>Downstream geleaste activa</t>
  </si>
  <si>
    <t>14.</t>
  </si>
  <si>
    <t>Franchisehouders</t>
  </si>
  <si>
    <t>15.</t>
  </si>
  <si>
    <t>Investeringen</t>
  </si>
  <si>
    <t>Totaal downstream</t>
  </si>
  <si>
    <t>Totaal scope 3</t>
  </si>
  <si>
    <t>Totaal scope 1</t>
  </si>
  <si>
    <t>Totaal scope 2</t>
  </si>
  <si>
    <t>Totale uitstoot per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</si>
</sst>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
    <numFmt numFmtId="165" formatCode="0.000"/>
    <numFmt numFmtId="166" formatCode="0.0000"/>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sz val="11"/>
      <color rgb="FF333333"/>
      <name val="Arial"/>
      <family val="2"/>
    </font>
    <font>
      <b/>
      <sz val="20"/>
      <color theme="1"/>
      <name val="Aptos Narrow"/>
      <family val="2"/>
      <scheme val="minor"/>
    </font>
    <font>
      <b/>
      <sz val="10"/>
      <color theme="1"/>
      <name val="Aptos Narrow"/>
      <family val="2"/>
      <scheme val="minor"/>
    </font>
    <font>
      <b/>
      <sz val="12"/>
      <color rgb="FFFF0000"/>
      <name val="Aptos Narrow"/>
      <family val="2"/>
      <scheme val="minor"/>
    </font>
    <font>
      <sz val="16"/>
      <color theme="1"/>
      <name val="Aptos Narrow"/>
      <family val="2"/>
      <scheme val="minor"/>
    </font>
    <font>
      <sz val="14"/>
      <color theme="1"/>
      <name val="Aptos Narrow"/>
      <family val="2"/>
      <scheme val="minor"/>
    </font>
    <font>
      <sz val="9"/>
      <color theme="1"/>
      <name val="Arial"/>
      <family val="2"/>
    </font>
    <font>
      <b/>
      <sz val="9"/>
      <color theme="1"/>
      <name val="Arial"/>
      <family val="2"/>
    </font>
    <font>
      <sz val="10"/>
      <color theme="1"/>
      <name val="Aptos Narrow"/>
      <family val="2"/>
      <scheme val="minor"/>
    </font>
    <font>
      <b/>
      <sz val="12"/>
      <color rgb="FF000000"/>
      <name val="Aptos Narrow"/>
      <family val="2"/>
      <scheme val="minor"/>
    </font>
    <font>
      <b/>
      <vertAlign val="subscript"/>
      <sz val="12"/>
      <color rgb="FF000000"/>
      <name val="Aptos Narrow"/>
      <family val="2"/>
      <scheme val="minor"/>
    </font>
    <font>
      <b/>
      <sz val="11"/>
      <color rgb="FF000000"/>
      <name val="Aptos Narrow"/>
      <family val="2"/>
      <scheme val="minor"/>
    </font>
    <font>
      <b/>
      <sz val="10"/>
      <color rgb="FF000000"/>
      <name val="Aptos Narrow"/>
      <family val="2"/>
      <scheme val="minor"/>
    </font>
    <font>
      <b/>
      <vertAlign val="subscript"/>
      <sz val="10"/>
      <color rgb="FF000000"/>
      <name val="Aptos Narrow"/>
      <family val="2"/>
      <scheme val="minor"/>
    </font>
    <font>
      <b/>
      <sz val="9"/>
      <color rgb="FF000000"/>
      <name val="Aptos Narrow"/>
      <family val="2"/>
      <scheme val="minor"/>
    </font>
    <font>
      <sz val="11"/>
      <color rgb="FF000000"/>
      <name val="Aptos Narrow"/>
      <family val="2"/>
      <scheme val="minor"/>
    </font>
    <font>
      <sz val="10"/>
      <color rgb="FF000000"/>
      <name val="Aptos Narrow"/>
      <family val="2"/>
      <scheme val="minor"/>
    </font>
    <font>
      <b/>
      <sz val="14"/>
      <name val="Arial"/>
      <family val="2"/>
    </font>
    <font>
      <b/>
      <sz val="10"/>
      <name val="Arial"/>
      <family val="2"/>
    </font>
    <font>
      <i/>
      <sz val="11"/>
      <color theme="1"/>
      <name val="Arial"/>
      <family val="2"/>
    </font>
    <font>
      <i/>
      <sz val="11"/>
      <name val="Arial"/>
      <family val="2"/>
    </font>
    <font>
      <b/>
      <i/>
      <sz val="11"/>
      <color theme="1"/>
      <name val="Arial"/>
      <family val="2"/>
    </font>
    <font>
      <b/>
      <i/>
      <sz val="11"/>
      <name val="Arial"/>
      <family val="2"/>
    </font>
    <font>
      <sz val="10"/>
      <color theme="1"/>
      <name val="Arial"/>
      <family val="2"/>
    </font>
    <font>
      <b/>
      <sz val="10"/>
      <color theme="1"/>
      <name val="Arial"/>
      <family val="2"/>
    </font>
  </fonts>
  <fills count="1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2" tint="-0.249977111117893"/>
        <bgColor indexed="64"/>
      </patternFill>
    </fill>
    <fill>
      <patternFill patternType="solid">
        <fgColor theme="3" tint="0.79998168889431442"/>
        <bgColor rgb="FF000000"/>
      </patternFill>
    </fill>
    <fill>
      <patternFill patternType="solid">
        <fgColor rgb="FF8EA9DB"/>
        <bgColor rgb="FF000000"/>
      </patternFill>
    </fill>
    <fill>
      <patternFill patternType="solid">
        <fgColor rgb="FFFFE699"/>
        <bgColor rgb="FF000000"/>
      </patternFill>
    </fill>
    <fill>
      <patternFill patternType="solid">
        <fgColor rgb="FFFFF2CC"/>
        <bgColor indexed="64"/>
      </patternFill>
    </fill>
    <fill>
      <patternFill patternType="solid">
        <fgColor rgb="FFACC963"/>
        <bgColor indexed="64"/>
      </patternFill>
    </fill>
    <fill>
      <patternFill patternType="solid">
        <fgColor theme="0" tint="-0.14999847407452621"/>
        <bgColor indexed="64"/>
      </patternFill>
    </fill>
    <fill>
      <patternFill patternType="solid">
        <fgColor theme="0"/>
        <bgColor theme="0"/>
      </patternFill>
    </fill>
    <fill>
      <patternFill patternType="solid">
        <fgColor theme="2" tint="-9.9978637043366805E-2"/>
        <bgColor theme="0"/>
      </patternFill>
    </fill>
    <fill>
      <patternFill patternType="solid">
        <fgColor rgb="FFFFFF0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1" fillId="11" borderId="43">
      <alignment horizontal="left" vertical="center" wrapText="1" indent="2"/>
    </xf>
  </cellStyleXfs>
  <cellXfs count="287">
    <xf numFmtId="0" fontId="0" fillId="0" borderId="0" xfId="0"/>
    <xf numFmtId="0" fontId="0" fillId="2" borderId="0" xfId="0" applyFill="1" applyAlignment="1">
      <alignment horizont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5" xfId="0" applyBorder="1" applyAlignment="1">
      <alignment horizontal="left" vertical="center"/>
    </xf>
    <xf numFmtId="4" fontId="0" fillId="3" borderId="12" xfId="0" applyNumberFormat="1" applyFill="1" applyBorder="1" applyAlignment="1">
      <alignment horizontal="right"/>
    </xf>
    <xf numFmtId="4" fontId="0" fillId="3" borderId="4" xfId="0" applyNumberFormat="1" applyFill="1" applyBorder="1" applyAlignment="1">
      <alignment horizontal="right"/>
    </xf>
    <xf numFmtId="0" fontId="0" fillId="3" borderId="13" xfId="0" applyFill="1" applyBorder="1" applyAlignment="1">
      <alignment horizontal="center"/>
    </xf>
    <xf numFmtId="0" fontId="0" fillId="3" borderId="14" xfId="0" applyFill="1" applyBorder="1"/>
    <xf numFmtId="4" fontId="0" fillId="3" borderId="15" xfId="0" applyNumberFormat="1" applyFill="1" applyBorder="1" applyAlignment="1">
      <alignment horizontal="right"/>
    </xf>
    <xf numFmtId="4" fontId="0" fillId="3" borderId="2" xfId="0" applyNumberFormat="1" applyFill="1" applyBorder="1" applyAlignment="1">
      <alignment horizontal="right"/>
    </xf>
    <xf numFmtId="4" fontId="0" fillId="3" borderId="15" xfId="3" applyNumberFormat="1" applyFont="1" applyFill="1" applyBorder="1" applyAlignment="1">
      <alignment horizontal="right"/>
    </xf>
    <xf numFmtId="4" fontId="0" fillId="3" borderId="3" xfId="3" applyNumberFormat="1" applyFont="1" applyFill="1" applyBorder="1" applyAlignment="1">
      <alignment horizontal="right"/>
    </xf>
    <xf numFmtId="0" fontId="0" fillId="3" borderId="3" xfId="0" applyFill="1" applyBorder="1" applyAlignment="1">
      <alignment horizontal="right"/>
    </xf>
    <xf numFmtId="4" fontId="0" fillId="3" borderId="16" xfId="0" applyNumberFormat="1" applyFill="1" applyBorder="1" applyAlignment="1">
      <alignment horizontal="right"/>
    </xf>
    <xf numFmtId="0" fontId="0" fillId="4" borderId="17" xfId="0" applyFill="1" applyBorder="1" applyAlignment="1">
      <alignment horizontal="center" vertical="center"/>
    </xf>
    <xf numFmtId="0" fontId="0" fillId="4" borderId="18" xfId="0" applyFill="1" applyBorder="1"/>
    <xf numFmtId="4" fontId="0" fillId="4" borderId="19" xfId="0" applyNumberFormat="1" applyFill="1" applyBorder="1" applyAlignment="1">
      <alignment horizontal="right"/>
    </xf>
    <xf numFmtId="4" fontId="0" fillId="4" borderId="0" xfId="0" applyNumberFormat="1" applyFill="1" applyAlignment="1">
      <alignment horizontal="right"/>
    </xf>
    <xf numFmtId="4" fontId="0" fillId="4" borderId="8" xfId="0" applyNumberFormat="1" applyFill="1" applyBorder="1" applyAlignment="1">
      <alignment horizontal="right"/>
    </xf>
    <xf numFmtId="4" fontId="0" fillId="4" borderId="19" xfId="3" applyNumberFormat="1" applyFont="1" applyFill="1" applyBorder="1" applyAlignment="1">
      <alignment horizontal="right"/>
    </xf>
    <xf numFmtId="4" fontId="0" fillId="4" borderId="8" xfId="3" applyNumberFormat="1" applyFont="1" applyFill="1" applyBorder="1" applyAlignment="1">
      <alignment horizontal="right"/>
    </xf>
    <xf numFmtId="0" fontId="0" fillId="4" borderId="8" xfId="0" applyFill="1" applyBorder="1" applyAlignment="1">
      <alignment horizontal="right"/>
    </xf>
    <xf numFmtId="4" fontId="0" fillId="4" borderId="20" xfId="0" applyNumberFormat="1" applyFill="1" applyBorder="1" applyAlignment="1">
      <alignment horizontal="right"/>
    </xf>
    <xf numFmtId="0" fontId="0" fillId="3" borderId="17" xfId="0" applyFill="1" applyBorder="1" applyAlignment="1">
      <alignment horizontal="center" vertical="center"/>
    </xf>
    <xf numFmtId="0" fontId="0" fillId="3" borderId="18" xfId="0" applyFill="1" applyBorder="1"/>
    <xf numFmtId="4" fontId="0" fillId="3" borderId="19" xfId="0" applyNumberFormat="1" applyFill="1" applyBorder="1" applyAlignment="1">
      <alignment horizontal="right"/>
    </xf>
    <xf numFmtId="4" fontId="0" fillId="3" borderId="0" xfId="0" applyNumberFormat="1" applyFill="1" applyAlignment="1">
      <alignment horizontal="right"/>
    </xf>
    <xf numFmtId="4" fontId="0" fillId="3" borderId="8" xfId="0" applyNumberFormat="1" applyFill="1" applyBorder="1" applyAlignment="1">
      <alignment horizontal="right"/>
    </xf>
    <xf numFmtId="4" fontId="0" fillId="3" borderId="19" xfId="3" applyNumberFormat="1" applyFont="1" applyFill="1" applyBorder="1" applyAlignment="1">
      <alignment horizontal="right"/>
    </xf>
    <xf numFmtId="4" fontId="0" fillId="3" borderId="8" xfId="3" applyNumberFormat="1" applyFont="1" applyFill="1" applyBorder="1" applyAlignment="1">
      <alignment horizontal="right"/>
    </xf>
    <xf numFmtId="0" fontId="0" fillId="3" borderId="8" xfId="0" applyFill="1" applyBorder="1" applyAlignment="1">
      <alignment horizontal="right"/>
    </xf>
    <xf numFmtId="0" fontId="0" fillId="3" borderId="19" xfId="0" applyFill="1" applyBorder="1" applyAlignment="1">
      <alignment horizontal="right"/>
    </xf>
    <xf numFmtId="0" fontId="0" fillId="3" borderId="20" xfId="0" applyFill="1" applyBorder="1" applyAlignment="1">
      <alignment horizontal="right"/>
    </xf>
    <xf numFmtId="2" fontId="0" fillId="3" borderId="19" xfId="0" applyNumberFormat="1" applyFill="1" applyBorder="1" applyAlignment="1">
      <alignment horizontal="right"/>
    </xf>
    <xf numFmtId="2" fontId="0" fillId="3" borderId="8" xfId="0" applyNumberFormat="1" applyFill="1" applyBorder="1" applyAlignment="1">
      <alignment horizontal="right"/>
    </xf>
    <xf numFmtId="0" fontId="0" fillId="3" borderId="21" xfId="0" applyFill="1" applyBorder="1" applyAlignment="1">
      <alignment horizontal="center" vertical="center"/>
    </xf>
    <xf numFmtId="0" fontId="0" fillId="3" borderId="22" xfId="0" applyFill="1" applyBorder="1"/>
    <xf numFmtId="0" fontId="0" fillId="3" borderId="4" xfId="0" applyFill="1" applyBorder="1" applyAlignment="1">
      <alignment horizontal="center" vertical="center"/>
    </xf>
    <xf numFmtId="0" fontId="0" fillId="3" borderId="6" xfId="0" applyFill="1" applyBorder="1"/>
    <xf numFmtId="2" fontId="0" fillId="3" borderId="23" xfId="0" applyNumberFormat="1" applyFill="1" applyBorder="1" applyAlignment="1">
      <alignment horizontal="right"/>
    </xf>
    <xf numFmtId="4" fontId="0" fillId="3" borderId="5" xfId="0" applyNumberFormat="1" applyFill="1" applyBorder="1" applyAlignment="1">
      <alignment horizontal="right"/>
    </xf>
    <xf numFmtId="2" fontId="0" fillId="3" borderId="6" xfId="0" applyNumberFormat="1" applyFill="1" applyBorder="1" applyAlignment="1">
      <alignment horizontal="right"/>
    </xf>
    <xf numFmtId="4" fontId="0" fillId="3" borderId="23" xfId="3" applyNumberFormat="1" applyFont="1" applyFill="1" applyBorder="1" applyAlignment="1">
      <alignment horizontal="right"/>
    </xf>
    <xf numFmtId="4" fontId="0" fillId="3" borderId="6" xfId="3" applyNumberFormat="1" applyFont="1" applyFill="1" applyBorder="1" applyAlignment="1">
      <alignment horizontal="right"/>
    </xf>
    <xf numFmtId="0" fontId="0" fillId="3" borderId="23" xfId="0" applyFill="1" applyBorder="1" applyAlignment="1">
      <alignment horizontal="right"/>
    </xf>
    <xf numFmtId="0" fontId="0" fillId="3" borderId="6" xfId="0" applyFill="1" applyBorder="1" applyAlignment="1">
      <alignment horizontal="right"/>
    </xf>
    <xf numFmtId="0" fontId="0" fillId="3" borderId="24" xfId="0" applyFill="1" applyBorder="1" applyAlignment="1">
      <alignment horizontal="right"/>
    </xf>
    <xf numFmtId="0" fontId="2" fillId="2" borderId="0" xfId="0" applyFont="1" applyFill="1" applyAlignment="1">
      <alignment vertical="center"/>
    </xf>
    <xf numFmtId="0" fontId="2" fillId="2" borderId="0" xfId="0" applyFont="1" applyFill="1" applyAlignment="1">
      <alignment horizontal="center" vertical="center"/>
    </xf>
    <xf numFmtId="0" fontId="2" fillId="3" borderId="9" xfId="0" applyFont="1" applyFill="1" applyBorder="1" applyAlignment="1">
      <alignment horizontal="center" wrapText="1"/>
    </xf>
    <xf numFmtId="0" fontId="2" fillId="3" borderId="11" xfId="0" applyFont="1" applyFill="1" applyBorder="1" applyAlignment="1">
      <alignment horizontal="center" wrapText="1"/>
    </xf>
    <xf numFmtId="0" fontId="0" fillId="0" borderId="10" xfId="0" applyBorder="1" applyAlignment="1">
      <alignment horizontal="left" vertical="center"/>
    </xf>
    <xf numFmtId="4" fontId="0" fillId="3" borderId="25" xfId="0" applyNumberFormat="1" applyFill="1" applyBorder="1" applyAlignment="1">
      <alignment horizontal="right"/>
    </xf>
    <xf numFmtId="4" fontId="0" fillId="2" borderId="0" xfId="0" applyNumberFormat="1" applyFill="1" applyAlignment="1">
      <alignment horizontal="right"/>
    </xf>
    <xf numFmtId="0" fontId="0" fillId="2" borderId="0" xfId="0" applyFill="1" applyAlignment="1">
      <alignment horizontal="left" vertical="center"/>
    </xf>
    <xf numFmtId="0" fontId="0" fillId="0" borderId="0" xfId="0" applyAlignment="1">
      <alignment wrapText="1"/>
    </xf>
    <xf numFmtId="4" fontId="0" fillId="3" borderId="20" xfId="0" applyNumberFormat="1" applyFill="1" applyBorder="1" applyAlignment="1">
      <alignment horizontal="right"/>
    </xf>
    <xf numFmtId="4" fontId="0" fillId="0" borderId="19" xfId="0" applyNumberFormat="1" applyBorder="1" applyAlignment="1">
      <alignment horizontal="right"/>
    </xf>
    <xf numFmtId="164" fontId="0" fillId="2" borderId="0" xfId="0" applyNumberFormat="1" applyFill="1" applyAlignment="1">
      <alignment horizontal="right"/>
    </xf>
    <xf numFmtId="0" fontId="0" fillId="2" borderId="0" xfId="0" applyFill="1" applyAlignment="1">
      <alignment horizontal="right"/>
    </xf>
    <xf numFmtId="164" fontId="0" fillId="0" borderId="20" xfId="0" applyNumberFormat="1" applyBorder="1" applyAlignment="1">
      <alignment horizontal="right"/>
    </xf>
    <xf numFmtId="164" fontId="0" fillId="3" borderId="20" xfId="0" applyNumberFormat="1" applyFill="1" applyBorder="1" applyAlignment="1">
      <alignment horizontal="right"/>
    </xf>
    <xf numFmtId="0" fontId="0" fillId="0" borderId="8" xfId="0" applyBorder="1" applyAlignment="1">
      <alignment horizontal="right"/>
    </xf>
    <xf numFmtId="2" fontId="0" fillId="0" borderId="0" xfId="0" applyNumberFormat="1" applyAlignment="1">
      <alignment horizontal="right"/>
    </xf>
    <xf numFmtId="2" fontId="0" fillId="0" borderId="8" xfId="0" applyNumberFormat="1" applyBorder="1" applyAlignment="1">
      <alignment horizontal="right"/>
    </xf>
    <xf numFmtId="2" fontId="0" fillId="2" borderId="0" xfId="0" applyNumberFormat="1" applyFill="1" applyAlignment="1">
      <alignment horizontal="right"/>
    </xf>
    <xf numFmtId="2" fontId="0" fillId="3" borderId="0" xfId="0" applyNumberFormat="1" applyFill="1" applyAlignment="1">
      <alignment horizontal="right"/>
    </xf>
    <xf numFmtId="2" fontId="0" fillId="3" borderId="20" xfId="0" applyNumberFormat="1" applyFill="1" applyBorder="1" applyAlignment="1">
      <alignment horizontal="right"/>
    </xf>
    <xf numFmtId="2" fontId="0" fillId="3" borderId="5" xfId="0" applyNumberFormat="1" applyFill="1" applyBorder="1" applyAlignment="1">
      <alignment horizontal="right"/>
    </xf>
    <xf numFmtId="2" fontId="0" fillId="3" borderId="24" xfId="0" applyNumberFormat="1" applyFill="1" applyBorder="1" applyAlignment="1">
      <alignment horizontal="right"/>
    </xf>
    <xf numFmtId="44" fontId="0" fillId="3" borderId="0" xfId="2" applyFont="1" applyFill="1" applyBorder="1" applyAlignment="1">
      <alignment vertical="center"/>
    </xf>
    <xf numFmtId="44" fontId="0" fillId="0" borderId="0" xfId="2" applyFont="1" applyBorder="1"/>
    <xf numFmtId="0" fontId="0" fillId="3" borderId="0" xfId="0" applyFill="1"/>
    <xf numFmtId="0" fontId="6" fillId="0" borderId="26" xfId="0" applyFont="1" applyBorder="1"/>
    <xf numFmtId="0" fontId="6" fillId="0" borderId="3" xfId="0" applyFont="1" applyBorder="1" applyAlignment="1">
      <alignment horizontal="center"/>
    </xf>
    <xf numFmtId="0" fontId="6" fillId="0" borderId="27" xfId="0" applyFont="1" applyBorder="1"/>
    <xf numFmtId="14" fontId="6" fillId="0" borderId="28" xfId="0" applyNumberFormat="1" applyFont="1" applyBorder="1" applyAlignment="1">
      <alignment horizontal="center"/>
    </xf>
    <xf numFmtId="0" fontId="6" fillId="0" borderId="28" xfId="0" applyFont="1" applyBorder="1" applyAlignment="1">
      <alignment horizontal="center"/>
    </xf>
    <xf numFmtId="0" fontId="6" fillId="0" borderId="4" xfId="0" applyFont="1" applyBorder="1"/>
    <xf numFmtId="0" fontId="6" fillId="0" borderId="6" xfId="0" applyFont="1" applyBorder="1" applyAlignment="1">
      <alignment horizontal="center"/>
    </xf>
    <xf numFmtId="0" fontId="10" fillId="0" borderId="0" xfId="0" applyFont="1" applyAlignment="1">
      <alignment vertical="center"/>
    </xf>
    <xf numFmtId="0" fontId="10" fillId="3" borderId="0" xfId="0" applyFont="1" applyFill="1" applyAlignment="1">
      <alignment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43" fontId="6" fillId="2" borderId="33" xfId="1" applyFont="1" applyFill="1" applyBorder="1" applyAlignment="1">
      <alignment horizontal="center" vertical="center"/>
    </xf>
    <xf numFmtId="0" fontId="2" fillId="2" borderId="25" xfId="0" applyFont="1" applyFill="1" applyBorder="1" applyAlignment="1">
      <alignment horizontal="center" vertical="center"/>
    </xf>
    <xf numFmtId="0" fontId="0" fillId="6" borderId="9" xfId="0" applyFill="1" applyBorder="1"/>
    <xf numFmtId="4" fontId="12" fillId="6" borderId="33" xfId="0" applyNumberFormat="1" applyFont="1" applyFill="1" applyBorder="1" applyAlignment="1">
      <alignment horizontal="center"/>
    </xf>
    <xf numFmtId="0" fontId="12" fillId="6" borderId="10" xfId="0" applyFont="1" applyFill="1" applyBorder="1" applyAlignment="1">
      <alignment horizontal="center"/>
    </xf>
    <xf numFmtId="2" fontId="12" fillId="6" borderId="10" xfId="0" applyNumberFormat="1" applyFont="1" applyFill="1" applyBorder="1" applyAlignment="1">
      <alignment horizontal="center"/>
    </xf>
    <xf numFmtId="10" fontId="12" fillId="2" borderId="10" xfId="0" applyNumberFormat="1" applyFont="1" applyFill="1" applyBorder="1" applyAlignment="1">
      <alignment horizontal="center"/>
    </xf>
    <xf numFmtId="43" fontId="0" fillId="2" borderId="11" xfId="1" applyFont="1" applyFill="1" applyBorder="1"/>
    <xf numFmtId="0" fontId="6" fillId="2" borderId="35" xfId="0" applyFont="1" applyFill="1" applyBorder="1" applyAlignment="1">
      <alignment horizontal="center" vertical="center"/>
    </xf>
    <xf numFmtId="0" fontId="6" fillId="2" borderId="16" xfId="0" applyFont="1" applyFill="1" applyBorder="1" applyAlignment="1">
      <alignment horizontal="center" vertical="center"/>
    </xf>
    <xf numFmtId="43" fontId="6" fillId="2" borderId="36" xfId="1" applyFont="1" applyFill="1" applyBorder="1" applyAlignment="1">
      <alignment horizontal="center" vertical="center"/>
    </xf>
    <xf numFmtId="0" fontId="0" fillId="6" borderId="0" xfId="0" applyFill="1"/>
    <xf numFmtId="0" fontId="12" fillId="6" borderId="0" xfId="0" applyFont="1" applyFill="1"/>
    <xf numFmtId="4" fontId="12" fillId="6" borderId="0" xfId="0" applyNumberFormat="1" applyFont="1" applyFill="1" applyAlignment="1">
      <alignment horizontal="center"/>
    </xf>
    <xf numFmtId="166" fontId="12" fillId="6" borderId="0" xfId="0" applyNumberFormat="1" applyFont="1" applyFill="1"/>
    <xf numFmtId="10" fontId="12" fillId="6" borderId="0" xfId="0" applyNumberFormat="1" applyFont="1" applyFill="1" applyAlignment="1">
      <alignment horizontal="center"/>
    </xf>
    <xf numFmtId="43" fontId="0" fillId="2" borderId="0" xfId="1" applyFont="1" applyFill="1"/>
    <xf numFmtId="0" fontId="16" fillId="7" borderId="25"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30" xfId="0" applyFont="1" applyFill="1" applyBorder="1" applyAlignment="1">
      <alignment horizontal="center" vertical="center"/>
    </xf>
    <xf numFmtId="0" fontId="16" fillId="7" borderId="38" xfId="0" applyFont="1" applyFill="1" applyBorder="1" applyAlignment="1">
      <alignment horizontal="center" vertical="center"/>
    </xf>
    <xf numFmtId="0" fontId="16" fillId="7" borderId="31" xfId="0" applyFont="1" applyFill="1" applyBorder="1" applyAlignment="1">
      <alignment horizontal="center" vertical="center"/>
    </xf>
    <xf numFmtId="43" fontId="16" fillId="7" borderId="33" xfId="1" applyFont="1" applyFill="1" applyBorder="1" applyAlignment="1">
      <alignment horizontal="center" vertical="center"/>
    </xf>
    <xf numFmtId="0" fontId="15" fillId="7" borderId="25" xfId="0" applyFont="1" applyFill="1" applyBorder="1" applyAlignment="1">
      <alignment horizontal="center" vertical="center"/>
    </xf>
    <xf numFmtId="0" fontId="19" fillId="7" borderId="1" xfId="0" applyFont="1" applyFill="1" applyBorder="1"/>
    <xf numFmtId="0" fontId="20" fillId="7" borderId="2" xfId="0" applyFont="1" applyFill="1" applyBorder="1"/>
    <xf numFmtId="0" fontId="20" fillId="7" borderId="2" xfId="0" applyFont="1" applyFill="1" applyBorder="1" applyAlignment="1">
      <alignment horizontal="center"/>
    </xf>
    <xf numFmtId="43" fontId="20" fillId="7" borderId="2" xfId="1" applyFont="1" applyFill="1" applyBorder="1" applyAlignment="1">
      <alignment horizontal="center"/>
    </xf>
    <xf numFmtId="43" fontId="19" fillId="7" borderId="11" xfId="1" applyFont="1" applyFill="1" applyBorder="1"/>
    <xf numFmtId="0" fontId="15" fillId="9" borderId="1" xfId="0" applyFont="1" applyFill="1" applyBorder="1"/>
    <xf numFmtId="0" fontId="20" fillId="9" borderId="2" xfId="0" applyFont="1" applyFill="1" applyBorder="1"/>
    <xf numFmtId="0" fontId="20" fillId="9" borderId="2" xfId="0" applyFont="1" applyFill="1" applyBorder="1" applyAlignment="1">
      <alignment horizontal="center"/>
    </xf>
    <xf numFmtId="0" fontId="16" fillId="9" borderId="29" xfId="0" applyFont="1" applyFill="1" applyBorder="1" applyAlignment="1">
      <alignment horizontal="center" vertical="center"/>
    </xf>
    <xf numFmtId="43" fontId="19" fillId="9" borderId="3" xfId="1" applyFont="1" applyFill="1" applyBorder="1"/>
    <xf numFmtId="0" fontId="15" fillId="9" borderId="29" xfId="0" applyFont="1" applyFill="1" applyBorder="1" applyAlignment="1">
      <alignment horizontal="center" vertical="center"/>
    </xf>
    <xf numFmtId="0" fontId="15" fillId="0" borderId="39" xfId="0" applyFont="1" applyBorder="1" applyAlignment="1">
      <alignment horizontal="center" vertical="center"/>
    </xf>
    <xf numFmtId="0" fontId="16" fillId="0" borderId="25" xfId="0" applyFont="1" applyBorder="1"/>
    <xf numFmtId="4" fontId="16" fillId="0" borderId="40" xfId="0" applyNumberFormat="1" applyFont="1" applyBorder="1" applyAlignment="1">
      <alignment horizontal="center"/>
    </xf>
    <xf numFmtId="0" fontId="16" fillId="0" borderId="41" xfId="0" applyFont="1" applyBorder="1" applyAlignment="1">
      <alignment horizontal="center"/>
    </xf>
    <xf numFmtId="0" fontId="16" fillId="0" borderId="42" xfId="0" applyFont="1" applyBorder="1" applyAlignment="1">
      <alignment horizontal="center"/>
    </xf>
    <xf numFmtId="43" fontId="15" fillId="0" borderId="41" xfId="1" applyFont="1" applyBorder="1" applyAlignment="1">
      <alignment horizontal="center" vertical="center"/>
    </xf>
    <xf numFmtId="43" fontId="18" fillId="8" borderId="42" xfId="1" applyFont="1" applyFill="1" applyBorder="1" applyAlignment="1">
      <alignment horizontal="center" vertical="center"/>
    </xf>
    <xf numFmtId="43" fontId="0" fillId="0" borderId="0" xfId="1" applyFont="1"/>
    <xf numFmtId="10" fontId="0" fillId="0" borderId="0" xfId="3" applyNumberFormat="1" applyFont="1"/>
    <xf numFmtId="0" fontId="2" fillId="2" borderId="0" xfId="0" applyFont="1" applyFill="1" applyAlignment="1">
      <alignment horizontal="center"/>
    </xf>
    <xf numFmtId="0" fontId="3" fillId="2" borderId="0" xfId="0" applyFont="1" applyFill="1" applyAlignment="1">
      <alignment horizontal="center" vertical="center"/>
    </xf>
    <xf numFmtId="0" fontId="0" fillId="2" borderId="0" xfId="0" applyFill="1"/>
    <xf numFmtId="0" fontId="6" fillId="3" borderId="0" xfId="0" applyFont="1" applyFill="1"/>
    <xf numFmtId="4" fontId="6" fillId="3" borderId="0" xfId="1" applyNumberFormat="1" applyFont="1" applyFill="1" applyAlignment="1">
      <alignment horizontal="center" vertical="top"/>
    </xf>
    <xf numFmtId="0" fontId="6" fillId="3" borderId="0" xfId="0" applyFont="1" applyFill="1" applyAlignment="1">
      <alignment horizontal="center"/>
    </xf>
    <xf numFmtId="165" fontId="6" fillId="3" borderId="0" xfId="0" applyNumberFormat="1" applyFont="1" applyFill="1" applyAlignment="1">
      <alignment horizontal="center"/>
    </xf>
    <xf numFmtId="2" fontId="6" fillId="3" borderId="0" xfId="0" applyNumberFormat="1" applyFont="1" applyFill="1" applyAlignment="1">
      <alignment horizontal="center"/>
    </xf>
    <xf numFmtId="10" fontId="6" fillId="3" borderId="8" xfId="0" applyNumberFormat="1" applyFont="1" applyFill="1" applyBorder="1" applyAlignment="1">
      <alignment horizontal="center"/>
    </xf>
    <xf numFmtId="4" fontId="6" fillId="3" borderId="0" xfId="0" applyNumberFormat="1" applyFont="1" applyFill="1" applyAlignment="1">
      <alignment horizontal="center"/>
    </xf>
    <xf numFmtId="4" fontId="6" fillId="3" borderId="0" xfId="0" applyNumberFormat="1" applyFont="1" applyFill="1" applyAlignment="1">
      <alignment horizontal="center" vertical="top"/>
    </xf>
    <xf numFmtId="0" fontId="6" fillId="3" borderId="1" xfId="0" applyFont="1" applyFill="1" applyBorder="1"/>
    <xf numFmtId="0" fontId="6" fillId="3" borderId="2" xfId="0" applyFont="1" applyFill="1" applyBorder="1"/>
    <xf numFmtId="4" fontId="6" fillId="3" borderId="2" xfId="0" applyNumberFormat="1" applyFont="1" applyFill="1" applyBorder="1" applyAlignment="1">
      <alignment horizontal="center"/>
    </xf>
    <xf numFmtId="0" fontId="6" fillId="3" borderId="2" xfId="0" applyFont="1" applyFill="1" applyBorder="1" applyAlignment="1">
      <alignment horizontal="center"/>
    </xf>
    <xf numFmtId="165" fontId="6" fillId="3" borderId="2" xfId="0" applyNumberFormat="1" applyFont="1" applyFill="1" applyBorder="1" applyAlignment="1">
      <alignment horizontal="center"/>
    </xf>
    <xf numFmtId="2" fontId="6" fillId="3" borderId="2" xfId="0" applyNumberFormat="1" applyFont="1" applyFill="1" applyBorder="1" applyAlignment="1">
      <alignment horizontal="center"/>
    </xf>
    <xf numFmtId="2" fontId="6" fillId="3" borderId="3" xfId="0" applyNumberFormat="1" applyFont="1" applyFill="1" applyBorder="1" applyAlignment="1">
      <alignment horizontal="center"/>
    </xf>
    <xf numFmtId="0" fontId="6" fillId="3" borderId="7" xfId="0" applyFont="1" applyFill="1" applyBorder="1"/>
    <xf numFmtId="4" fontId="6" fillId="3" borderId="0" xfId="0" applyNumberFormat="1" applyFont="1" applyFill="1"/>
    <xf numFmtId="2" fontId="6" fillId="3" borderId="8" xfId="0" applyNumberFormat="1" applyFont="1" applyFill="1" applyBorder="1" applyAlignment="1">
      <alignment horizontal="center"/>
    </xf>
    <xf numFmtId="0" fontId="6" fillId="3" borderId="4" xfId="0" applyFont="1" applyFill="1" applyBorder="1"/>
    <xf numFmtId="0" fontId="6" fillId="3" borderId="5" xfId="0" applyFont="1" applyFill="1" applyBorder="1"/>
    <xf numFmtId="4" fontId="6" fillId="3" borderId="5" xfId="0" applyNumberFormat="1" applyFont="1" applyFill="1" applyBorder="1" applyAlignment="1">
      <alignment horizontal="center"/>
    </xf>
    <xf numFmtId="165" fontId="6" fillId="3" borderId="5" xfId="0" applyNumberFormat="1" applyFont="1" applyFill="1" applyBorder="1" applyAlignment="1">
      <alignment horizontal="center"/>
    </xf>
    <xf numFmtId="2" fontId="6" fillId="3" borderId="5" xfId="0" applyNumberFormat="1" applyFont="1" applyFill="1" applyBorder="1" applyAlignment="1">
      <alignment horizontal="center"/>
    </xf>
    <xf numFmtId="2" fontId="6" fillId="3" borderId="6" xfId="0" applyNumberFormat="1" applyFont="1" applyFill="1" applyBorder="1" applyAlignment="1">
      <alignment horizontal="center"/>
    </xf>
    <xf numFmtId="2" fontId="6" fillId="3" borderId="2" xfId="0" applyNumberFormat="1" applyFont="1" applyFill="1" applyBorder="1"/>
    <xf numFmtId="10" fontId="6" fillId="3" borderId="3" xfId="0" applyNumberFormat="1" applyFont="1" applyFill="1" applyBorder="1" applyAlignment="1">
      <alignment horizontal="center"/>
    </xf>
    <xf numFmtId="2" fontId="6" fillId="3" borderId="0" xfId="0" applyNumberFormat="1" applyFont="1" applyFill="1"/>
    <xf numFmtId="2" fontId="6" fillId="3" borderId="5" xfId="0" applyNumberFormat="1" applyFont="1" applyFill="1" applyBorder="1"/>
    <xf numFmtId="10" fontId="6" fillId="3" borderId="6" xfId="0" applyNumberFormat="1" applyFont="1" applyFill="1" applyBorder="1" applyAlignment="1">
      <alignment horizontal="center"/>
    </xf>
    <xf numFmtId="166" fontId="6" fillId="3" borderId="2" xfId="0" applyNumberFormat="1" applyFont="1" applyFill="1" applyBorder="1" applyAlignment="1">
      <alignment horizontal="center"/>
    </xf>
    <xf numFmtId="166" fontId="6" fillId="3" borderId="0" xfId="0" applyNumberFormat="1" applyFont="1" applyFill="1" applyAlignment="1">
      <alignment horizontal="center"/>
    </xf>
    <xf numFmtId="0" fontId="6" fillId="3" borderId="5" xfId="0" applyFont="1" applyFill="1" applyBorder="1" applyAlignment="1">
      <alignment horizontal="center"/>
    </xf>
    <xf numFmtId="166" fontId="6" fillId="3" borderId="5" xfId="0" applyNumberFormat="1" applyFont="1" applyFill="1" applyBorder="1" applyAlignment="1">
      <alignment horizontal="center"/>
    </xf>
    <xf numFmtId="0" fontId="16" fillId="3" borderId="0" xfId="0" applyFont="1" applyFill="1"/>
    <xf numFmtId="4" fontId="16" fillId="3" borderId="7" xfId="0" applyNumberFormat="1" applyFont="1" applyFill="1" applyBorder="1" applyAlignment="1">
      <alignment horizontal="center" vertical="top"/>
    </xf>
    <xf numFmtId="165" fontId="6" fillId="3" borderId="29" xfId="0" applyNumberFormat="1" applyFont="1" applyFill="1" applyBorder="1" applyAlignment="1">
      <alignment horizontal="center"/>
    </xf>
    <xf numFmtId="43" fontId="16" fillId="3" borderId="34" xfId="1" applyFont="1" applyFill="1" applyBorder="1" applyAlignment="1">
      <alignment horizontal="center"/>
    </xf>
    <xf numFmtId="10" fontId="16" fillId="3" borderId="8" xfId="0" applyNumberFormat="1" applyFont="1" applyFill="1" applyBorder="1" applyAlignment="1">
      <alignment horizontal="center"/>
    </xf>
    <xf numFmtId="0" fontId="16" fillId="3" borderId="34" xfId="0" applyFont="1" applyFill="1" applyBorder="1"/>
    <xf numFmtId="0" fontId="16" fillId="3" borderId="7" xfId="0" applyFont="1" applyFill="1" applyBorder="1"/>
    <xf numFmtId="165" fontId="6" fillId="3" borderId="34" xfId="0" applyNumberFormat="1" applyFont="1" applyFill="1" applyBorder="1" applyAlignment="1">
      <alignment horizontal="center"/>
    </xf>
    <xf numFmtId="0" fontId="16" fillId="3" borderId="29" xfId="0" applyFont="1" applyFill="1" applyBorder="1"/>
    <xf numFmtId="0" fontId="16" fillId="3" borderId="1" xfId="0" applyFont="1" applyFill="1" applyBorder="1"/>
    <xf numFmtId="4" fontId="16" fillId="3" borderId="1" xfId="0" applyNumberFormat="1" applyFont="1" applyFill="1" applyBorder="1" applyAlignment="1">
      <alignment horizontal="center" vertical="top"/>
    </xf>
    <xf numFmtId="165" fontId="6" fillId="3" borderId="3" xfId="0" applyNumberFormat="1" applyFont="1" applyFill="1" applyBorder="1" applyAlignment="1">
      <alignment horizontal="center"/>
    </xf>
    <xf numFmtId="43" fontId="16" fillId="3" borderId="3" xfId="1" applyFont="1" applyFill="1" applyBorder="1" applyAlignment="1">
      <alignment horizontal="center"/>
    </xf>
    <xf numFmtId="10" fontId="16" fillId="3" borderId="29" xfId="0" applyNumberFormat="1" applyFont="1" applyFill="1" applyBorder="1" applyAlignment="1">
      <alignment horizontal="center"/>
    </xf>
    <xf numFmtId="165" fontId="6" fillId="3" borderId="8" xfId="0" applyNumberFormat="1" applyFont="1" applyFill="1" applyBorder="1" applyAlignment="1">
      <alignment horizontal="center"/>
    </xf>
    <xf numFmtId="43" fontId="16" fillId="3" borderId="8" xfId="1" applyFont="1" applyFill="1" applyBorder="1" applyAlignment="1">
      <alignment horizontal="center"/>
    </xf>
    <xf numFmtId="10" fontId="16" fillId="3" borderId="34" xfId="0" applyNumberFormat="1" applyFont="1" applyFill="1" applyBorder="1" applyAlignment="1">
      <alignment horizontal="center"/>
    </xf>
    <xf numFmtId="0" fontId="16" fillId="3" borderId="12" xfId="0" applyFont="1" applyFill="1" applyBorder="1"/>
    <xf numFmtId="0" fontId="16" fillId="3" borderId="4" xfId="0" applyFont="1" applyFill="1" applyBorder="1"/>
    <xf numFmtId="4" fontId="16" fillId="3" borderId="4" xfId="0" applyNumberFormat="1" applyFont="1" applyFill="1" applyBorder="1" applyAlignment="1">
      <alignment horizontal="center" vertical="top"/>
    </xf>
    <xf numFmtId="165" fontId="6" fillId="3" borderId="6" xfId="0" applyNumberFormat="1" applyFont="1" applyFill="1" applyBorder="1" applyAlignment="1">
      <alignment horizontal="center"/>
    </xf>
    <xf numFmtId="43" fontId="16" fillId="3" borderId="6" xfId="1" applyFont="1" applyFill="1" applyBorder="1" applyAlignment="1">
      <alignment horizontal="center"/>
    </xf>
    <xf numFmtId="10" fontId="16" fillId="3" borderId="12" xfId="0" applyNumberFormat="1" applyFont="1" applyFill="1" applyBorder="1" applyAlignment="1">
      <alignment horizontal="center"/>
    </xf>
    <xf numFmtId="14" fontId="6" fillId="3" borderId="0" xfId="0" applyNumberFormat="1" applyFont="1" applyFill="1" applyAlignment="1">
      <alignment horizontal="center"/>
    </xf>
    <xf numFmtId="0" fontId="0" fillId="10" borderId="0" xfId="0" applyFill="1" applyAlignment="1">
      <alignment vertical="center"/>
    </xf>
    <xf numFmtId="0" fontId="0" fillId="10" borderId="0" xfId="0" applyFill="1"/>
    <xf numFmtId="0" fontId="6" fillId="10" borderId="0" xfId="0" applyFont="1" applyFill="1"/>
    <xf numFmtId="0" fontId="7" fillId="10" borderId="0" xfId="0" applyFont="1" applyFill="1" applyAlignment="1">
      <alignment vertical="center"/>
    </xf>
    <xf numFmtId="43" fontId="7" fillId="10" borderId="0" xfId="1" applyFont="1" applyFill="1" applyAlignment="1">
      <alignment vertical="center"/>
    </xf>
    <xf numFmtId="0" fontId="8" fillId="10" borderId="0" xfId="0" applyFont="1" applyFill="1" applyAlignment="1">
      <alignment vertical="center"/>
    </xf>
    <xf numFmtId="0" fontId="9" fillId="10" borderId="0" xfId="0" applyFont="1" applyFill="1" applyAlignment="1">
      <alignment vertical="center"/>
    </xf>
    <xf numFmtId="0" fontId="8" fillId="10" borderId="0" xfId="0" applyFont="1" applyFill="1" applyAlignment="1">
      <alignment horizontal="center" vertical="center"/>
    </xf>
    <xf numFmtId="0" fontId="0" fillId="10" borderId="0" xfId="0" applyFill="1" applyAlignment="1">
      <alignment horizontal="center"/>
    </xf>
    <xf numFmtId="0" fontId="9" fillId="10" borderId="0" xfId="0" applyFont="1" applyFill="1" applyAlignment="1">
      <alignment horizontal="center" vertical="center"/>
    </xf>
    <xf numFmtId="43" fontId="0" fillId="10" borderId="0" xfId="1" applyFont="1" applyFill="1" applyAlignment="1">
      <alignment horizontal="center"/>
    </xf>
    <xf numFmtId="43" fontId="0" fillId="10" borderId="0" xfId="1" applyFont="1" applyFill="1"/>
    <xf numFmtId="0" fontId="22" fillId="12" borderId="46" xfId="4" applyFont="1" applyFill="1" applyBorder="1" applyAlignment="1">
      <alignment horizontal="left" vertical="top" wrapText="1"/>
    </xf>
    <xf numFmtId="0" fontId="23" fillId="13" borderId="47" xfId="0" applyFont="1" applyFill="1" applyBorder="1" applyAlignment="1">
      <alignment horizontal="left" vertical="top" wrapText="1"/>
    </xf>
    <xf numFmtId="0" fontId="23" fillId="13" borderId="43" xfId="0" applyFont="1" applyFill="1" applyBorder="1" applyAlignment="1">
      <alignment horizontal="left" vertical="top" wrapText="1"/>
    </xf>
    <xf numFmtId="2" fontId="24" fillId="13" borderId="48" xfId="1" applyNumberFormat="1" applyFont="1" applyFill="1" applyBorder="1" applyAlignment="1">
      <alignment horizontal="right" vertical="top" wrapText="1"/>
    </xf>
    <xf numFmtId="0" fontId="23" fillId="13" borderId="49" xfId="0" applyFont="1" applyFill="1" applyBorder="1" applyAlignment="1">
      <alignment horizontal="left" vertical="top" wrapText="1"/>
    </xf>
    <xf numFmtId="0" fontId="25" fillId="13" borderId="50" xfId="0" applyFont="1" applyFill="1" applyBorder="1" applyAlignment="1">
      <alignment horizontal="left" vertical="top" wrapText="1"/>
    </xf>
    <xf numFmtId="2" fontId="26" fillId="13" borderId="51" xfId="1" applyNumberFormat="1" applyFont="1" applyFill="1" applyBorder="1" applyAlignment="1">
      <alignment horizontal="right" vertical="top" wrapText="1"/>
    </xf>
    <xf numFmtId="2" fontId="24" fillId="14" borderId="46" xfId="1" applyNumberFormat="1" applyFont="1" applyFill="1" applyBorder="1" applyAlignment="1">
      <alignment horizontal="right" vertical="top" wrapText="1"/>
    </xf>
    <xf numFmtId="0" fontId="0" fillId="0" borderId="30" xfId="0" applyBorder="1"/>
    <xf numFmtId="0" fontId="23" fillId="13" borderId="32" xfId="0" applyFont="1" applyFill="1" applyBorder="1" applyAlignment="1">
      <alignment horizontal="left" vertical="top" wrapText="1"/>
    </xf>
    <xf numFmtId="43" fontId="24" fillId="13" borderId="38" xfId="1" applyFont="1" applyFill="1" applyBorder="1" applyAlignment="1">
      <alignment horizontal="left" vertical="top" wrapText="1"/>
    </xf>
    <xf numFmtId="0" fontId="27" fillId="13" borderId="44" xfId="0" applyFont="1" applyFill="1" applyBorder="1" applyAlignment="1">
      <alignment horizontal="left" vertical="top" wrapText="1"/>
    </xf>
    <xf numFmtId="43" fontId="27" fillId="0" borderId="46" xfId="0" applyNumberFormat="1" applyFont="1" applyBorder="1"/>
    <xf numFmtId="0" fontId="27" fillId="0" borderId="47" xfId="0" applyFont="1" applyBorder="1"/>
    <xf numFmtId="43" fontId="27" fillId="0" borderId="48" xfId="0" applyNumberFormat="1" applyFont="1" applyBorder="1"/>
    <xf numFmtId="0" fontId="28" fillId="0" borderId="49" xfId="0" applyFont="1" applyBorder="1"/>
    <xf numFmtId="43" fontId="28" fillId="15" borderId="51" xfId="0" applyNumberFormat="1" applyFont="1" applyFill="1" applyBorder="1"/>
    <xf numFmtId="0" fontId="22" fillId="12" borderId="44" xfId="4" applyFont="1" applyFill="1" applyBorder="1" applyAlignment="1">
      <alignment horizontal="left" vertical="top" wrapText="1"/>
    </xf>
    <xf numFmtId="0" fontId="22" fillId="12" borderId="45" xfId="4" applyFont="1" applyFill="1" applyBorder="1" applyAlignment="1">
      <alignment horizontal="left" vertical="top" wrapText="1"/>
    </xf>
    <xf numFmtId="0" fontId="4" fillId="0" borderId="0" xfId="0" applyFont="1" applyAlignment="1">
      <alignment horizontal="left" vertical="top" wrapText="1"/>
    </xf>
    <xf numFmtId="0" fontId="0" fillId="2"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10" borderId="0" xfId="0" applyFont="1" applyFill="1" applyAlignment="1">
      <alignment horizontal="center" vertical="center"/>
    </xf>
    <xf numFmtId="0" fontId="0" fillId="10" borderId="0" xfId="0" applyFill="1" applyAlignment="1">
      <alignment horizontal="center"/>
    </xf>
    <xf numFmtId="0" fontId="8" fillId="10" borderId="0" xfId="0" applyFont="1" applyFill="1" applyAlignment="1">
      <alignment horizontal="center" vertical="center"/>
    </xf>
    <xf numFmtId="43" fontId="6" fillId="10" borderId="0" xfId="1" applyFont="1" applyFill="1" applyAlignment="1">
      <alignment horizontal="center" vertical="center"/>
    </xf>
    <xf numFmtId="0" fontId="2" fillId="10" borderId="0" xfId="0" applyFont="1" applyFill="1" applyAlignment="1">
      <alignment horizontal="center" vertical="center"/>
    </xf>
    <xf numFmtId="0" fontId="8" fillId="10" borderId="5" xfId="0" applyFont="1" applyFill="1" applyBorder="1" applyAlignment="1">
      <alignment horizontal="center" vertical="center"/>
    </xf>
    <xf numFmtId="0" fontId="2" fillId="0" borderId="29" xfId="0" applyFont="1" applyBorder="1" applyAlignment="1">
      <alignment horizontal="center" vertical="center"/>
    </xf>
    <xf numFmtId="0" fontId="2" fillId="0" borderId="34" xfId="0" applyFont="1" applyBorder="1" applyAlignment="1">
      <alignment horizontal="center" vertical="center"/>
    </xf>
    <xf numFmtId="43" fontId="11" fillId="3" borderId="7" xfId="1" applyFont="1" applyFill="1" applyBorder="1" applyAlignment="1">
      <alignment horizontal="center" vertical="center"/>
    </xf>
    <xf numFmtId="2" fontId="11" fillId="5" borderId="29" xfId="0" applyNumberFormat="1" applyFont="1" applyFill="1" applyBorder="1" applyAlignment="1">
      <alignment horizontal="center" vertical="center"/>
    </xf>
    <xf numFmtId="2" fontId="11" fillId="5" borderId="34" xfId="0" applyNumberFormat="1" applyFont="1" applyFill="1" applyBorder="1" applyAlignment="1">
      <alignment horizontal="center" vertical="center"/>
    </xf>
    <xf numFmtId="2" fontId="11" fillId="5" borderId="12" xfId="0" applyNumberFormat="1" applyFont="1" applyFill="1" applyBorder="1" applyAlignment="1">
      <alignment horizontal="center" vertical="center"/>
    </xf>
    <xf numFmtId="0" fontId="2" fillId="0" borderId="7" xfId="0" applyFont="1" applyBorder="1" applyAlignment="1">
      <alignment horizontal="center" vertical="center"/>
    </xf>
    <xf numFmtId="43" fontId="2" fillId="3" borderId="3" xfId="1" applyFont="1" applyFill="1" applyBorder="1" applyAlignment="1">
      <alignment horizontal="center" vertical="center"/>
    </xf>
    <xf numFmtId="43" fontId="2" fillId="3" borderId="8" xfId="1" applyFont="1" applyFill="1" applyBorder="1" applyAlignment="1">
      <alignment horizontal="center" vertical="center"/>
    </xf>
    <xf numFmtId="43" fontId="2" fillId="3" borderId="6" xfId="1" applyFont="1" applyFill="1" applyBorder="1" applyAlignment="1">
      <alignment horizontal="center" vertical="center"/>
    </xf>
    <xf numFmtId="0" fontId="2" fillId="3" borderId="29"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12" xfId="0" applyFont="1" applyFill="1" applyBorder="1" applyAlignment="1">
      <alignment horizontal="center" vertical="center"/>
    </xf>
    <xf numFmtId="2" fontId="2" fillId="5" borderId="29" xfId="0" applyNumberFormat="1" applyFont="1" applyFill="1" applyBorder="1" applyAlignment="1">
      <alignment horizontal="center" vertical="center"/>
    </xf>
    <xf numFmtId="2" fontId="2" fillId="5" borderId="34" xfId="0" applyNumberFormat="1" applyFont="1" applyFill="1" applyBorder="1" applyAlignment="1">
      <alignment horizontal="center" vertical="center"/>
    </xf>
    <xf numFmtId="2" fontId="2" fillId="5" borderId="12" xfId="0" applyNumberFormat="1" applyFont="1" applyFill="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37" xfId="0" applyFont="1" applyBorder="1" applyAlignment="1">
      <alignment horizontal="center" vertical="center"/>
    </xf>
    <xf numFmtId="43" fontId="2" fillId="3" borderId="29" xfId="1" applyFont="1" applyFill="1" applyBorder="1" applyAlignment="1">
      <alignment horizontal="center" vertical="center"/>
    </xf>
    <xf numFmtId="43" fontId="2" fillId="3" borderId="34" xfId="1" applyFont="1" applyFill="1" applyBorder="1" applyAlignment="1">
      <alignment horizontal="center" vertical="center"/>
    </xf>
    <xf numFmtId="43" fontId="2" fillId="3" borderId="12" xfId="1" applyFont="1" applyFill="1" applyBorder="1" applyAlignment="1">
      <alignment horizontal="center" vertical="center"/>
    </xf>
    <xf numFmtId="0" fontId="13" fillId="7" borderId="1"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5" xfId="0" applyFont="1" applyFill="1" applyBorder="1" applyAlignment="1">
      <alignment horizontal="center" vertical="center"/>
    </xf>
    <xf numFmtId="0" fontId="15" fillId="0" borderId="29" xfId="0" applyFont="1" applyBorder="1" applyAlignment="1">
      <alignment horizontal="center" vertical="center"/>
    </xf>
    <xf numFmtId="0" fontId="15" fillId="0" borderId="34" xfId="0" applyFont="1" applyBorder="1" applyAlignment="1">
      <alignment horizontal="center" vertical="center"/>
    </xf>
    <xf numFmtId="43" fontId="15" fillId="3" borderId="29" xfId="1" applyFont="1" applyFill="1" applyBorder="1" applyAlignment="1">
      <alignment horizontal="center" vertical="center"/>
    </xf>
    <xf numFmtId="43" fontId="15" fillId="3" borderId="34" xfId="1" applyFont="1" applyFill="1" applyBorder="1" applyAlignment="1">
      <alignment horizontal="center" vertical="center"/>
    </xf>
    <xf numFmtId="43" fontId="18" fillId="8" borderId="29" xfId="0" applyNumberFormat="1" applyFont="1" applyFill="1" applyBorder="1" applyAlignment="1">
      <alignment horizontal="center" vertical="center"/>
    </xf>
    <xf numFmtId="0" fontId="18" fillId="8" borderId="34" xfId="0" applyFont="1" applyFill="1" applyBorder="1" applyAlignment="1">
      <alignment horizontal="center" vertical="center"/>
    </xf>
    <xf numFmtId="0" fontId="18" fillId="8" borderId="12" xfId="0" applyFont="1" applyFill="1" applyBorder="1" applyAlignment="1">
      <alignment horizontal="center" vertical="center"/>
    </xf>
    <xf numFmtId="0" fontId="15" fillId="0" borderId="12" xfId="0" applyFont="1" applyBorder="1" applyAlignment="1">
      <alignment horizontal="center" vertical="center"/>
    </xf>
    <xf numFmtId="43" fontId="15" fillId="3" borderId="12" xfId="1" applyFont="1" applyFill="1" applyBorder="1" applyAlignment="1">
      <alignment horizontal="center" vertical="center"/>
    </xf>
  </cellXfs>
  <cellStyles count="5">
    <cellStyle name="Komma" xfId="1" builtinId="3"/>
    <cellStyle name="Procent" xfId="3" builtinId="5"/>
    <cellStyle name="Standaard" xfId="0" builtinId="0"/>
    <cellStyle name="Tabel kop" xfId="4" xr:uid="{812533EB-A92C-4DC3-9D06-B55F140396BD}"/>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236220</xdr:colOff>
      <xdr:row>5</xdr:row>
      <xdr:rowOff>60960</xdr:rowOff>
    </xdr:from>
    <xdr:to>
      <xdr:col>3</xdr:col>
      <xdr:colOff>2716183</xdr:colOff>
      <xdr:row>10</xdr:row>
      <xdr:rowOff>154737</xdr:rowOff>
    </xdr:to>
    <xdr:pic>
      <xdr:nvPicPr>
        <xdr:cNvPr id="6" name="Afbeelding 5" descr="Hegeman Bouw Partners - Bouw, onderhoud en betonrenovatie (civiel)">
          <a:extLst>
            <a:ext uri="{FF2B5EF4-FFF2-40B4-BE49-F238E27FC236}">
              <a16:creationId xmlns:a16="http://schemas.microsoft.com/office/drawing/2014/main" id="{20CCA24F-96D6-4398-B985-20EE7916F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1560" y="1082040"/>
          <a:ext cx="2479963" cy="104627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xdr:row>
      <xdr:rowOff>41564</xdr:rowOff>
    </xdr:from>
    <xdr:ext cx="184731" cy="264560"/>
    <xdr:sp macro="" textlink="">
      <xdr:nvSpPr>
        <xdr:cNvPr id="2" name="Tekstvak 1">
          <a:extLst>
            <a:ext uri="{FF2B5EF4-FFF2-40B4-BE49-F238E27FC236}">
              <a16:creationId xmlns:a16="http://schemas.microsoft.com/office/drawing/2014/main" id="{2C08497A-F3CE-4415-A2D9-8265B5EE745E}"/>
            </a:ext>
          </a:extLst>
        </xdr:cNvPr>
        <xdr:cNvSpPr txBox="1"/>
      </xdr:nvSpPr>
      <xdr:spPr>
        <a:xfrm>
          <a:off x="5238750" y="4162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20Hegeman%20-%20Impact%20invloed%20analyse%202025.xlsx" TargetMode="External"/><Relationship Id="rId2" Type="http://schemas.openxmlformats.org/officeDocument/2006/relationships/externalLinkPath" Target="https://coningadvies.sharepoint.com/Gedeelde%20documenten/2.%20Coning%20Adviesgroep/04.%20Klanten/Hegeman%20Bouw%20Partners%20Beheer%20B.V/CO2-prestatieladder%20T2/2025/A.%20Inzicht/A.%20Hegeman%20-%20Impact%20invloed%20analyse%202025.xlsx" TargetMode="External"/><Relationship Id="rId1" Type="http://schemas.openxmlformats.org/officeDocument/2006/relationships/externalLinkPath" Target="/Gedeelde%20documenten/2.%20Coning%20Adviesgroep/04.%20Klanten/Hegeman%20Bouw%20Partners%20Beheer%20B.V/CO2-prestatieladder%20T2/2025/A.%20Inzicht/A.%20Hegeman%20-%20Impact%20invloed%20analyse%2020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4.%20Klanten/Hegeman%20Bouw%20Partners%20Beheer%20B.V/CO2-prestatieladder%20T2/2025/A.%20Inzicht/A.%20CO2%20en%20Energie%20footprint%202025,%20trede%202.xlsx" TargetMode="External"/><Relationship Id="rId2" Type="http://schemas.openxmlformats.org/officeDocument/2006/relationships/externalLinkPath" Target="https://coningadvies.sharepoint.com/Gedeelde%20documenten/2.%20Coning%20Adviesgroep/4.%20Klanten/Hegeman%20Bouw%20Partners%20Beheer%20B.V/CO2-prestatieladder%20T2/2025/A.%20Inzicht/A.%20CO2%20en%20Energie%20footprint%202025,%20trede%202.xlsx" TargetMode="External"/><Relationship Id="rId1" Type="http://schemas.openxmlformats.org/officeDocument/2006/relationships/externalLinkPath" Target="/Gedeelde%20documenten/2.%20Coning%20Adviesgroep/4.%20Klanten/Hegeman%20Bouw%20Partners%20Beheer%20B.V/CO2-prestatieladder%20T2/2025/A.%20Inzicht/A.%20CO2%20en%20Energie%20footprint%202025,%20trede%202.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A.%20CO2%20en%20Energie%20footprint%202025,%20trede%202.xlsx" TargetMode="External"/><Relationship Id="rId2" Type="http://schemas.openxmlformats.org/officeDocument/2006/relationships/externalLinkPath" Target="https://coningadvies.sharepoint.com/Gedeelde%20documenten/2.%20Coning%20Adviesgroep/04.%20Klanten/Hegeman%20Bouw%20Partners%20Beheer%20B.V/CO2-prestatieladder%20T2/2025/A.%20Inzicht/A.%20CO2%20en%20Energie%20footprint%202025,%20trede%202.xlsx" TargetMode="External"/><Relationship Id="rId1" Type="http://schemas.openxmlformats.org/officeDocument/2006/relationships/externalLinkPath" Target="/Gedeelde%20documenten/2.%20Coning%20Adviesgroep/04.%20Klanten/Hegeman%20Bouw%20Partners%20Beheer%20B.V/CO2-prestatieladder%20T2/2025/A.%20Inzicht/A.%20CO2%20en%20Energie%20footprint%202025,%20tred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Ingekochte goederen en diens"/>
      <sheetName val="Analyse inkopen"/>
      <sheetName val="2. Kapitaalgoederen"/>
      <sheetName val="3. Brandstoffen niet sc 1 en 2"/>
      <sheetName val="4. Upstream transport"/>
      <sheetName val="5. Afval"/>
      <sheetName val="6. Personen vervoer Btravel"/>
      <sheetName val="7. Woonwerkverkeer"/>
      <sheetName val="8. Upstream geleasde activa"/>
      <sheetName val="9. Downstream transport"/>
      <sheetName val="10 Verwerken van verkochte prod"/>
      <sheetName val="11. Gebruik verkochte producten"/>
      <sheetName val="12. End of Life verwerking"/>
      <sheetName val="13. Downstream geleasde activa"/>
      <sheetName val="14. Franchisers"/>
      <sheetName val="15. Investeringen"/>
      <sheetName val="Totalen scope 3 emissies"/>
      <sheetName val="OBE analyse"/>
      <sheetName val="I en I analyse"/>
    </sheetNames>
    <sheetDataSet>
      <sheetData sheetId="0"/>
      <sheetData sheetId="1"/>
      <sheetData sheetId="2"/>
      <sheetData sheetId="3"/>
      <sheetData sheetId="4">
        <row r="12">
          <cell r="E12">
            <v>0.36360206718346255</v>
          </cell>
        </row>
      </sheetData>
      <sheetData sheetId="5">
        <row r="18">
          <cell r="E18">
            <v>2.1152800000000003</v>
          </cell>
        </row>
      </sheetData>
      <sheetData sheetId="6">
        <row r="12">
          <cell r="E12">
            <v>5.6148270000000002E-3</v>
          </cell>
        </row>
      </sheetData>
      <sheetData sheetId="7">
        <row r="11">
          <cell r="G11">
            <v>2.5525500000000001</v>
          </cell>
        </row>
      </sheetData>
      <sheetData sheetId="8">
        <row r="14">
          <cell r="F14">
            <v>12.547262853543307</v>
          </cell>
        </row>
      </sheetData>
      <sheetData sheetId="9">
        <row r="15">
          <cell r="F15">
            <v>0.41602500000000003</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edrijfsdata"/>
      <sheetName val="Berekening OZK"/>
      <sheetName val="Verbruik"/>
      <sheetName val="CO2 en Energie balans"/>
      <sheetName val="Voortgang scope 1 en 2"/>
      <sheetName val="Voortgang totale Energie"/>
      <sheetName val="GWP waarde berekening"/>
      <sheetName val="Factoren"/>
      <sheetName val="Totalen uit bronnen"/>
    </sheetNames>
    <sheetDataSet>
      <sheetData sheetId="0" refreshError="1">
        <row r="7">
          <cell r="C7" t="str">
            <v>Hegeman Bouwpartners B.V.</v>
          </cell>
        </row>
        <row r="8">
          <cell r="C8">
            <v>46119</v>
          </cell>
        </row>
        <row r="9">
          <cell r="C9">
            <v>2025</v>
          </cell>
        </row>
        <row r="10">
          <cell r="C10" t="str">
            <v>Omzet</v>
          </cell>
        </row>
        <row r="11">
          <cell r="C11">
            <v>4</v>
          </cell>
        </row>
        <row r="16">
          <cell r="C16" t="str">
            <v>Ja</v>
          </cell>
        </row>
      </sheetData>
      <sheetData sheetId="1" refreshError="1"/>
      <sheetData sheetId="2" refreshError="1">
        <row r="8">
          <cell r="D8" t="str">
            <v>Diesel wagenpark</v>
          </cell>
          <cell r="F8" t="str">
            <v>Diesel bedrijfsmiddelen</v>
          </cell>
          <cell r="J8" t="str">
            <v>Benzine wagenpark</v>
          </cell>
          <cell r="L8" t="str">
            <v>Benzine bedrijfsmiddelen</v>
          </cell>
          <cell r="N8" t="str">
            <v>Biodiesel</v>
          </cell>
          <cell r="R8" t="str">
            <v>Propaan</v>
          </cell>
        </row>
        <row r="9">
          <cell r="D9" t="str">
            <v xml:space="preserve">Fossiele brandstoffen met bio-bijmenging - Diesel B7 </v>
          </cell>
          <cell r="E9" t="str">
            <v>liter</v>
          </cell>
          <cell r="F9" t="str">
            <v xml:space="preserve">Fossiele brandstoffen met bio-bijmenging - Diesel B7 </v>
          </cell>
          <cell r="G9" t="str">
            <v>liter</v>
          </cell>
          <cell r="J9" t="str">
            <v xml:space="preserve">Fossiele brandstoffen met bio-bijmenging - Benzine E10 </v>
          </cell>
          <cell r="K9" t="str">
            <v>liter</v>
          </cell>
          <cell r="L9" t="str">
            <v xml:space="preserve">Fossiele brandstoffen met bio-bijmenging - Benzine E10 </v>
          </cell>
          <cell r="M9" t="str">
            <v>liter</v>
          </cell>
          <cell r="N9" t="str">
            <v xml:space="preserve">Hernieuwbare brandstoffen - Biodiesel HVO </v>
          </cell>
          <cell r="O9" t="str">
            <v>liter</v>
          </cell>
          <cell r="R9" t="str">
            <v xml:space="preserve">Gasvormige brandstoffen - Propaan </v>
          </cell>
          <cell r="S9" t="str">
            <v>liter</v>
          </cell>
        </row>
        <row r="21">
          <cell r="D21" t="str">
            <v>Extern laden EV</v>
          </cell>
          <cell r="H21" t="str">
            <v>Elektraverbruik kantoorpand</v>
          </cell>
        </row>
        <row r="22">
          <cell r="D22" t="str">
            <v>Elektriciteit - Stroom (onbekend) gridmix</v>
          </cell>
          <cell r="E22" t="str">
            <v>kWh</v>
          </cell>
          <cell r="F22" t="str">
            <v xml:space="preserve">Elektriciteit - Zonne-energie </v>
          </cell>
          <cell r="G22" t="str">
            <v>kWh</v>
          </cell>
          <cell r="H22" t="str">
            <v xml:space="preserve">Elektriciteit - Windkracht </v>
          </cell>
          <cell r="I22" t="str">
            <v>kWh</v>
          </cell>
        </row>
      </sheetData>
      <sheetData sheetId="3" refreshError="1"/>
      <sheetData sheetId="4" refreshError="1"/>
      <sheetData sheetId="5" refreshError="1"/>
      <sheetData sheetId="6" refreshError="1"/>
      <sheetData sheetId="7" refreshError="1">
        <row r="1">
          <cell r="A1" t="str">
            <v>Soort energie</v>
          </cell>
          <cell r="B1" t="str">
            <v>WTW</v>
          </cell>
          <cell r="C1" t="str">
            <v>TTW</v>
          </cell>
          <cell r="D1" t="str">
            <v>WTT</v>
          </cell>
          <cell r="E1" t="str">
            <v>Biogene Emissies</v>
          </cell>
          <cell r="F1" t="str">
            <v>Eenheid</v>
          </cell>
          <cell r="G1" t="str">
            <v>Conversie MJ</v>
          </cell>
        </row>
        <row r="2">
          <cell r="A2" t="str">
            <v>Anesthesiegassen - Desfluraan (HFE-236ea2)</v>
          </cell>
          <cell r="B2">
            <v>2590</v>
          </cell>
          <cell r="F2" t="str">
            <v>kg</v>
          </cell>
          <cell r="H2" t="str">
            <v>Link</v>
          </cell>
        </row>
        <row r="3">
          <cell r="A3" t="str">
            <v>Anesthesiegassen - Isofluraan (HCFE-235da2)</v>
          </cell>
          <cell r="B3">
            <v>539</v>
          </cell>
          <cell r="F3" t="str">
            <v>kg</v>
          </cell>
          <cell r="H3" t="str">
            <v>Link</v>
          </cell>
        </row>
        <row r="4">
          <cell r="A4" t="str">
            <v>Anesthesiegassen - Sevofluraan (HFE-347mmz1)</v>
          </cell>
          <cell r="B4">
            <v>195</v>
          </cell>
          <cell r="F4" t="str">
            <v>kg</v>
          </cell>
          <cell r="H4" t="str">
            <v>Link</v>
          </cell>
        </row>
        <row r="5">
          <cell r="A5" t="str">
            <v>Auto - Benzine Groot</v>
          </cell>
          <cell r="B5" t="str">
            <v>Vervallen</v>
          </cell>
          <cell r="C5" t="str">
            <v>Vervallen</v>
          </cell>
          <cell r="D5" t="str">
            <v>Vervallen</v>
          </cell>
          <cell r="F5" t="str">
            <v>voertuigkilometer</v>
          </cell>
          <cell r="H5" t="str">
            <v>Link</v>
          </cell>
        </row>
        <row r="6">
          <cell r="A6" t="str">
            <v>Auto - Benzine Hybride</v>
          </cell>
          <cell r="B6" t="str">
            <v>Vervallen</v>
          </cell>
          <cell r="C6" t="str">
            <v>Vervallen</v>
          </cell>
          <cell r="D6" t="str">
            <v>Vervallen</v>
          </cell>
          <cell r="F6" t="str">
            <v>voertuigkilometer</v>
          </cell>
          <cell r="H6" t="str">
            <v>Link</v>
          </cell>
        </row>
        <row r="7">
          <cell r="A7" t="str">
            <v>Auto - Benzine Klein</v>
          </cell>
          <cell r="B7" t="str">
            <v>Vervallen</v>
          </cell>
          <cell r="C7" t="str">
            <v>Vervallen</v>
          </cell>
          <cell r="D7" t="str">
            <v>Vervallen</v>
          </cell>
          <cell r="F7" t="str">
            <v>voertuigkilometer</v>
          </cell>
          <cell r="H7" t="str">
            <v>Link</v>
          </cell>
        </row>
        <row r="8">
          <cell r="A8" t="str">
            <v>Auto - Benzine Middel</v>
          </cell>
          <cell r="B8">
            <v>0.19500000000000001</v>
          </cell>
          <cell r="C8">
            <v>0.14899999999999999</v>
          </cell>
          <cell r="D8">
            <v>4.5999999999999999E-2</v>
          </cell>
          <cell r="F8" t="str">
            <v>voertuigkilometer</v>
          </cell>
          <cell r="G8">
            <v>2.1800000000000002</v>
          </cell>
          <cell r="H8" t="str">
            <v>Link</v>
          </cell>
        </row>
        <row r="9">
          <cell r="A9" t="str">
            <v>Auto - Benzine Plug-in hybride</v>
          </cell>
          <cell r="B9">
            <v>0.183</v>
          </cell>
          <cell r="C9">
            <v>0.13800000000000001</v>
          </cell>
          <cell r="D9">
            <v>4.4999999999999998E-2</v>
          </cell>
          <cell r="F9" t="str">
            <v>voertuigkilometer</v>
          </cell>
          <cell r="G9">
            <v>2.2999999999999998</v>
          </cell>
          <cell r="H9" t="str">
            <v>Link</v>
          </cell>
        </row>
        <row r="10">
          <cell r="A10" t="str">
            <v>Auto - Bio-CNG Gemiddeld</v>
          </cell>
          <cell r="B10">
            <v>6.5000000000000002E-2</v>
          </cell>
          <cell r="C10">
            <v>1.6E-2</v>
          </cell>
          <cell r="D10">
            <v>4.9000000000000002E-2</v>
          </cell>
          <cell r="F10" t="str">
            <v>voertuigkilometer</v>
          </cell>
          <cell r="G10">
            <v>2.73</v>
          </cell>
          <cell r="H10" t="str">
            <v>Link</v>
          </cell>
        </row>
        <row r="11">
          <cell r="A11" t="str">
            <v>Auto - Biodiesel FAME 100% Gemiddeld</v>
          </cell>
          <cell r="B11" t="str">
            <v>Vervallen</v>
          </cell>
          <cell r="C11" t="str">
            <v>Vervallen</v>
          </cell>
          <cell r="D11" t="str">
            <v>Vervallen</v>
          </cell>
          <cell r="F11" t="str">
            <v>voertuigkilometer</v>
          </cell>
          <cell r="H11" t="str">
            <v>Link</v>
          </cell>
        </row>
        <row r="12">
          <cell r="A12" t="str">
            <v>Auto - Biodiesel HVO 100% Gemiddeld</v>
          </cell>
          <cell r="B12">
            <v>0.03</v>
          </cell>
          <cell r="C12">
            <v>2E-3</v>
          </cell>
          <cell r="D12">
            <v>2.8000000000000001E-2</v>
          </cell>
          <cell r="F12" t="str">
            <v>voertuigkilometer</v>
          </cell>
          <cell r="G12">
            <v>2.36</v>
          </cell>
          <cell r="H12" t="str">
            <v>Link</v>
          </cell>
        </row>
        <row r="13">
          <cell r="A13" t="str">
            <v>Auto - Bio-ethanol (E85) Gemiddeld</v>
          </cell>
          <cell r="B13">
            <v>7.5999999999999998E-2</v>
          </cell>
          <cell r="C13">
            <v>3.2000000000000001E-2</v>
          </cell>
          <cell r="D13">
            <v>4.3999999999999997E-2</v>
          </cell>
          <cell r="F13" t="str">
            <v>voertuigkilometer</v>
          </cell>
          <cell r="G13">
            <v>2.1800000000000002</v>
          </cell>
          <cell r="H13" t="str">
            <v>Link</v>
          </cell>
        </row>
        <row r="14">
          <cell r="A14" t="str">
            <v>Auto - CNG/Aardgas Groot</v>
          </cell>
          <cell r="B14" t="str">
            <v>Vervallen</v>
          </cell>
          <cell r="C14" t="str">
            <v>Vervallen</v>
          </cell>
          <cell r="D14" t="str">
            <v>Vervallen</v>
          </cell>
          <cell r="F14" t="str">
            <v>voertuigkilometer</v>
          </cell>
          <cell r="H14" t="str">
            <v>Link</v>
          </cell>
        </row>
        <row r="15">
          <cell r="A15" t="str">
            <v>Auto - CNG/Aardgas Klein</v>
          </cell>
          <cell r="B15" t="str">
            <v>Vervallen</v>
          </cell>
          <cell r="C15" t="str">
            <v>Vervallen</v>
          </cell>
          <cell r="D15" t="str">
            <v>Vervallen</v>
          </cell>
          <cell r="F15" t="str">
            <v>voertuigkilometer</v>
          </cell>
          <cell r="H15" t="str">
            <v>Link</v>
          </cell>
        </row>
        <row r="16">
          <cell r="A16" t="str">
            <v>Auto - CNG/Aardgas Middel</v>
          </cell>
          <cell r="B16">
            <v>0.20200000000000001</v>
          </cell>
          <cell r="C16">
            <v>0.16200000000000001</v>
          </cell>
          <cell r="D16">
            <v>0.04</v>
          </cell>
          <cell r="F16" t="str">
            <v>voertuigkilometer</v>
          </cell>
          <cell r="G16">
            <v>2.73</v>
          </cell>
          <cell r="H16" t="str">
            <v>Link</v>
          </cell>
        </row>
        <row r="17">
          <cell r="A17" t="str">
            <v>Auto - Diesel Groot</v>
          </cell>
          <cell r="B17" t="str">
            <v>Vervallen</v>
          </cell>
          <cell r="C17" t="str">
            <v>Vervallen</v>
          </cell>
          <cell r="D17" t="str">
            <v>Vervallen</v>
          </cell>
          <cell r="F17" t="str">
            <v>voertuigkilometer</v>
          </cell>
          <cell r="H17" t="str">
            <v>Link</v>
          </cell>
        </row>
        <row r="18">
          <cell r="A18" t="str">
            <v>Auto - Diesel Hybride</v>
          </cell>
          <cell r="B18" t="str">
            <v>Vervallen</v>
          </cell>
          <cell r="C18" t="str">
            <v>Vervallen</v>
          </cell>
          <cell r="D18" t="str">
            <v>Vervallen</v>
          </cell>
          <cell r="F18" t="str">
            <v>voertuigkilometer</v>
          </cell>
          <cell r="H18" t="str">
            <v>Link</v>
          </cell>
        </row>
        <row r="19">
          <cell r="A19" t="str">
            <v>Auto - Diesel Klein</v>
          </cell>
          <cell r="B19" t="str">
            <v>Vervallen</v>
          </cell>
          <cell r="C19" t="str">
            <v>Vervallen</v>
          </cell>
          <cell r="D19" t="str">
            <v>Vervallen</v>
          </cell>
          <cell r="F19" t="str">
            <v>voertuigkilometer</v>
          </cell>
          <cell r="H19" t="str">
            <v>Link</v>
          </cell>
        </row>
        <row r="20">
          <cell r="A20" t="str">
            <v>Auto - Diesel Middel</v>
          </cell>
          <cell r="B20">
            <v>0.18</v>
          </cell>
          <cell r="C20">
            <v>0.13600000000000001</v>
          </cell>
          <cell r="D20">
            <v>4.2999999999999997E-2</v>
          </cell>
          <cell r="F20" t="str">
            <v>voertuigkilometer</v>
          </cell>
          <cell r="G20">
            <v>2.36</v>
          </cell>
          <cell r="H20" t="str">
            <v>Link</v>
          </cell>
        </row>
        <row r="21">
          <cell r="A21" t="str">
            <v>Auto - Elektrisch Gemiddelde stroommix</v>
          </cell>
          <cell r="B21">
            <v>6.2E-2</v>
          </cell>
          <cell r="C21">
            <v>0</v>
          </cell>
          <cell r="D21">
            <v>6.2E-2</v>
          </cell>
          <cell r="F21" t="str">
            <v>voertuigkilometer</v>
          </cell>
          <cell r="G21">
            <v>0.8</v>
          </cell>
          <cell r="H21" t="str">
            <v>Link</v>
          </cell>
        </row>
        <row r="22">
          <cell r="A22" t="str">
            <v>Auto - Elektrisch Grijze stroom</v>
          </cell>
          <cell r="B22">
            <v>0.114</v>
          </cell>
          <cell r="C22">
            <v>0</v>
          </cell>
          <cell r="D22">
            <v>0.114</v>
          </cell>
          <cell r="F22" t="str">
            <v>voertuigkilometer</v>
          </cell>
          <cell r="G22">
            <v>0.8</v>
          </cell>
          <cell r="H22" t="str">
            <v>Link</v>
          </cell>
        </row>
        <row r="23">
          <cell r="A23" t="str">
            <v>Auto - Elektrisch Groene stroom</v>
          </cell>
          <cell r="B23">
            <v>0</v>
          </cell>
          <cell r="C23">
            <v>0</v>
          </cell>
          <cell r="D23">
            <v>0</v>
          </cell>
          <cell r="F23" t="str">
            <v>voertuigkilometer</v>
          </cell>
          <cell r="G23">
            <v>0.8</v>
          </cell>
          <cell r="H23" t="str">
            <v>Link</v>
          </cell>
        </row>
        <row r="24">
          <cell r="A24" t="str">
            <v>Auto - Gemiddelde auto Brandstofsoort onbekend</v>
          </cell>
          <cell r="B24">
            <v>0.191</v>
          </cell>
          <cell r="C24">
            <v>0.14299999999999999</v>
          </cell>
          <cell r="D24">
            <v>4.8000000000000001E-2</v>
          </cell>
          <cell r="F24" t="str">
            <v>voertuigkilometer</v>
          </cell>
          <cell r="G24">
            <v>2.14</v>
          </cell>
          <cell r="H24" t="str">
            <v>Link</v>
          </cell>
        </row>
        <row r="25">
          <cell r="A25" t="str">
            <v>Auto - LPG Groot</v>
          </cell>
          <cell r="B25" t="str">
            <v>Vervallen</v>
          </cell>
          <cell r="C25" t="str">
            <v>Vervallen</v>
          </cell>
          <cell r="D25" t="str">
            <v>Vervallen</v>
          </cell>
          <cell r="F25" t="str">
            <v>voertuigkilometer</v>
          </cell>
          <cell r="H25" t="str">
            <v>Link</v>
          </cell>
        </row>
        <row r="26">
          <cell r="A26" t="str">
            <v>Auto - LPG Klein</v>
          </cell>
          <cell r="B26" t="str">
            <v>Vervallen</v>
          </cell>
          <cell r="C26" t="str">
            <v>Vervallen</v>
          </cell>
          <cell r="D26" t="str">
            <v>Vervallen</v>
          </cell>
          <cell r="F26" t="str">
            <v>voertuigkilometer</v>
          </cell>
          <cell r="H26" t="str">
            <v>Link</v>
          </cell>
        </row>
        <row r="27">
          <cell r="A27" t="str">
            <v>Auto - LPG Middel</v>
          </cell>
          <cell r="B27">
            <v>0.18099999999999999</v>
          </cell>
          <cell r="C27">
            <v>0.16400000000000001</v>
          </cell>
          <cell r="D27">
            <v>1.7000000000000001E-2</v>
          </cell>
          <cell r="F27" t="str">
            <v>voertuigkilometer</v>
          </cell>
          <cell r="G27">
            <v>2.4500000000000002</v>
          </cell>
          <cell r="H27" t="str">
            <v>Link</v>
          </cell>
        </row>
        <row r="28">
          <cell r="A28" t="str">
            <v>Auto - Waterstof grijs Gemiddeld</v>
          </cell>
          <cell r="B28">
            <v>0.126</v>
          </cell>
          <cell r="C28">
            <v>0</v>
          </cell>
          <cell r="D28">
            <v>0.126</v>
          </cell>
          <cell r="F28" t="str">
            <v>voertuigkilometer</v>
          </cell>
          <cell r="G28">
            <v>1.2</v>
          </cell>
          <cell r="H28" t="str">
            <v>Link</v>
          </cell>
        </row>
        <row r="29">
          <cell r="A29" t="str">
            <v>Auto - Waterstof groen Gemiddeld</v>
          </cell>
          <cell r="B29">
            <v>1.0999999999999999E-2</v>
          </cell>
          <cell r="C29">
            <v>0</v>
          </cell>
          <cell r="D29">
            <v>1.0999999999999999E-2</v>
          </cell>
          <cell r="F29" t="str">
            <v>voertuigkilometer</v>
          </cell>
          <cell r="G29">
            <v>1.2</v>
          </cell>
          <cell r="H29" t="str">
            <v>Link</v>
          </cell>
        </row>
        <row r="30">
          <cell r="A30" t="str">
            <v>Bulk- en stukgoederen - Luchtvracht - Luchtvaart Lange afstand</v>
          </cell>
          <cell r="B30">
            <v>0.55000000000000004</v>
          </cell>
          <cell r="C30">
            <v>0.43099999999999999</v>
          </cell>
          <cell r="D30">
            <v>0.11899999999999999</v>
          </cell>
          <cell r="F30" t="str">
            <v>tonkilometer</v>
          </cell>
          <cell r="G30">
            <v>5.9</v>
          </cell>
          <cell r="H30" t="str">
            <v>Link</v>
          </cell>
        </row>
        <row r="31">
          <cell r="A31" t="str">
            <v>Bulk- en stukgoederen - Spoorvervoer - Trein Combinatie</v>
          </cell>
          <cell r="B31">
            <v>1.2E-2</v>
          </cell>
          <cell r="C31">
            <v>4.0000000000000001E-3</v>
          </cell>
          <cell r="D31">
            <v>8.0000000000000002E-3</v>
          </cell>
          <cell r="F31" t="str">
            <v>tonkilometer</v>
          </cell>
          <cell r="G31">
            <v>0.1</v>
          </cell>
          <cell r="H31" t="str">
            <v>Link</v>
          </cell>
        </row>
        <row r="32">
          <cell r="A32" t="str">
            <v>Bulk- en stukgoederen - Spoorvervoer - Trein Diesel</v>
          </cell>
          <cell r="B32">
            <v>1.7000000000000001E-2</v>
          </cell>
          <cell r="C32">
            <v>1.2999999999999999E-2</v>
          </cell>
          <cell r="D32">
            <v>4.0000000000000001E-3</v>
          </cell>
          <cell r="F32" t="str">
            <v>tonkilometer</v>
          </cell>
          <cell r="G32">
            <v>0.19</v>
          </cell>
          <cell r="H32" t="str">
            <v>Link</v>
          </cell>
        </row>
        <row r="33">
          <cell r="A33" t="str">
            <v>Bulk- en stukgoederen - Spoorvervoer - Trein Elektrisch</v>
          </cell>
          <cell r="B33">
            <v>8.9999999999999993E-3</v>
          </cell>
          <cell r="C33">
            <v>0</v>
          </cell>
          <cell r="D33">
            <v>8.9999999999999993E-3</v>
          </cell>
          <cell r="F33" t="str">
            <v>tonkilometer</v>
          </cell>
          <cell r="G33">
            <v>7.0000000000000007E-2</v>
          </cell>
          <cell r="H33" t="str">
            <v>Link</v>
          </cell>
        </row>
        <row r="34">
          <cell r="A34" t="str">
            <v>Bulk- en stukgoederen - Watervervoer - Binnenvaart Gemiddeld, 1500-3000 ton (RHK-groot Rijnschip)</v>
          </cell>
          <cell r="B34">
            <v>3.1E-2</v>
          </cell>
          <cell r="C34">
            <v>2.3E-2</v>
          </cell>
          <cell r="D34">
            <v>8.0000000000000002E-3</v>
          </cell>
          <cell r="F34" t="str">
            <v>tonkilometer</v>
          </cell>
          <cell r="G34">
            <v>0.34</v>
          </cell>
          <cell r="H34" t="str">
            <v>Link</v>
          </cell>
        </row>
        <row r="35">
          <cell r="A35" t="str">
            <v>Bulk- en stukgoederen - Watervervoer - Binnenvaart Groot, 5000-11000 ton (koppelverband-duwbak)</v>
          </cell>
          <cell r="B35">
            <v>2.1000000000000001E-2</v>
          </cell>
          <cell r="C35">
            <v>1.6E-2</v>
          </cell>
          <cell r="D35">
            <v>5.0000000000000001E-3</v>
          </cell>
          <cell r="F35" t="str">
            <v>tonkilometer</v>
          </cell>
          <cell r="G35">
            <v>0.23</v>
          </cell>
          <cell r="H35" t="str">
            <v>Link</v>
          </cell>
        </row>
        <row r="36">
          <cell r="A36" t="str">
            <v>Bulk- en stukgoederen - Watervervoer - Binnenvaart Klein, 300-600 ton (Spits-Kempenaar)</v>
          </cell>
          <cell r="B36">
            <v>4.1000000000000002E-2</v>
          </cell>
          <cell r="C36">
            <v>3.1E-2</v>
          </cell>
          <cell r="D36">
            <v>0.01</v>
          </cell>
          <cell r="F36" t="str">
            <v>tonkilometer</v>
          </cell>
          <cell r="G36">
            <v>0.45</v>
          </cell>
          <cell r="H36" t="str">
            <v>Link</v>
          </cell>
        </row>
        <row r="37">
          <cell r="A37" t="str">
            <v>Bulk- en stukgoederen - Watervervoer - Zeevaart Deep Sea</v>
          </cell>
          <cell r="B37">
            <v>7.0000000000000001E-3</v>
          </cell>
          <cell r="C37">
            <v>5.0000000000000001E-3</v>
          </cell>
          <cell r="D37">
            <v>2E-3</v>
          </cell>
          <cell r="F37" t="str">
            <v>tonkilometer</v>
          </cell>
          <cell r="G37">
            <v>7.0000000000000007E-2</v>
          </cell>
          <cell r="H37" t="str">
            <v>Link</v>
          </cell>
        </row>
        <row r="38">
          <cell r="A38" t="str">
            <v>Bulk- en stukgoederen - Watervervoer - Zeevaart Gemiddelde</v>
          </cell>
          <cell r="B38">
            <v>7.0000000000000001E-3</v>
          </cell>
          <cell r="C38">
            <v>5.0000000000000001E-3</v>
          </cell>
          <cell r="D38">
            <v>2E-3</v>
          </cell>
          <cell r="F38" t="str">
            <v>tonkilometer</v>
          </cell>
          <cell r="G38">
            <v>7.0000000000000007E-2</v>
          </cell>
          <cell r="H38" t="str">
            <v>Link</v>
          </cell>
        </row>
        <row r="39">
          <cell r="A39" t="str">
            <v>Bulk- en stukgoederen - Watervervoer - Zeevaart Kustvaart</v>
          </cell>
          <cell r="B39">
            <v>2.1999999999999999E-2</v>
          </cell>
          <cell r="C39">
            <v>1.7999999999999999E-2</v>
          </cell>
          <cell r="D39">
            <v>4.0000000000000001E-3</v>
          </cell>
          <cell r="F39" t="str">
            <v>tonkilometer</v>
          </cell>
          <cell r="G39">
            <v>0.23</v>
          </cell>
          <cell r="H39" t="str">
            <v>Link</v>
          </cell>
        </row>
        <row r="40">
          <cell r="A40" t="str">
            <v>Bulk- en stukgoederen - Wegvervoer - Bestelauto &lt;2 ton</v>
          </cell>
          <cell r="B40">
            <v>1.3260000000000001</v>
          </cell>
          <cell r="C40">
            <v>1.0049999999999999</v>
          </cell>
          <cell r="D40">
            <v>0.32100000000000001</v>
          </cell>
          <cell r="F40" t="str">
            <v>tonkilometer</v>
          </cell>
          <cell r="G40">
            <v>14.5</v>
          </cell>
          <cell r="H40" t="str">
            <v>Link</v>
          </cell>
        </row>
        <row r="41">
          <cell r="A41" t="str">
            <v>Bulk- en stukgoederen - Wegvervoer - Vrachtwagen &lt; 10 ton</v>
          </cell>
          <cell r="B41">
            <v>0.36299999999999999</v>
          </cell>
          <cell r="C41">
            <v>0.27500000000000002</v>
          </cell>
          <cell r="D41">
            <v>8.7999999999999995E-2</v>
          </cell>
          <cell r="F41" t="str">
            <v>tonkilometer</v>
          </cell>
          <cell r="G41">
            <v>4</v>
          </cell>
          <cell r="H41" t="str">
            <v>Link</v>
          </cell>
        </row>
        <row r="42">
          <cell r="A42" t="str">
            <v>Bulk- en stukgoederen - Wegvervoer - Vrachtwagen LZV</v>
          </cell>
          <cell r="B42">
            <v>8.5000000000000006E-2</v>
          </cell>
          <cell r="C42">
            <v>6.7000000000000004E-2</v>
          </cell>
          <cell r="D42">
            <v>2.1000000000000001E-2</v>
          </cell>
          <cell r="F42" t="str">
            <v>tonkilometer</v>
          </cell>
          <cell r="G42">
            <v>0.9</v>
          </cell>
          <cell r="H42" t="str">
            <v>Link</v>
          </cell>
        </row>
        <row r="43">
          <cell r="A43" t="str">
            <v>Bulk- en stukgoederen - Wegvervoer - Vrachtwagen vrachtwagen &gt; 20 ton plus aanhanger</v>
          </cell>
          <cell r="B43">
            <v>0.105</v>
          </cell>
          <cell r="C43">
            <v>0.08</v>
          </cell>
          <cell r="D43">
            <v>2.5000000000000001E-2</v>
          </cell>
          <cell r="F43" t="str">
            <v>tonkilometer</v>
          </cell>
          <cell r="G43">
            <v>1.1000000000000001</v>
          </cell>
          <cell r="H43" t="str">
            <v>Link</v>
          </cell>
        </row>
        <row r="44">
          <cell r="A44" t="str">
            <v>Bulk- en stukgoederen - Wegvervoer - Vrachtwagen vrachtwagen 10-20 ton</v>
          </cell>
          <cell r="B44">
            <v>0.25600000000000001</v>
          </cell>
          <cell r="C44">
            <v>0.19400000000000001</v>
          </cell>
          <cell r="D44">
            <v>6.2E-2</v>
          </cell>
          <cell r="F44" t="str">
            <v>tonkilometer</v>
          </cell>
          <cell r="G44">
            <v>2.8</v>
          </cell>
          <cell r="H44" t="str">
            <v>Link</v>
          </cell>
        </row>
        <row r="45">
          <cell r="A45" t="str">
            <v>Bulk- en stukgoederen - Wegvervoer - Vrachtwagen zware trekker + oplegger</v>
          </cell>
          <cell r="B45">
            <v>8.7999999999999995E-2</v>
          </cell>
          <cell r="C45">
            <v>6.7000000000000004E-2</v>
          </cell>
          <cell r="D45">
            <v>2.1000000000000001E-2</v>
          </cell>
          <cell r="F45" t="str">
            <v>tonkilometer</v>
          </cell>
          <cell r="G45">
            <v>1</v>
          </cell>
          <cell r="H45" t="str">
            <v>Link</v>
          </cell>
        </row>
        <row r="46">
          <cell r="A46" t="str">
            <v>Containers - Spoorvervoer - Trein Combinatie</v>
          </cell>
          <cell r="B46">
            <v>1.7999999999999999E-2</v>
          </cell>
          <cell r="C46">
            <v>5.0000000000000001E-3</v>
          </cell>
          <cell r="D46">
            <v>1.2999999999999999E-2</v>
          </cell>
          <cell r="F46" t="str">
            <v>tonkilometer</v>
          </cell>
          <cell r="G46">
            <v>0.16</v>
          </cell>
          <cell r="H46" t="str">
            <v>Link</v>
          </cell>
        </row>
        <row r="47">
          <cell r="A47" t="str">
            <v>Containers - Spoorvervoer - Trein Diesel</v>
          </cell>
          <cell r="B47">
            <v>2.7E-2</v>
          </cell>
          <cell r="C47">
            <v>0.02</v>
          </cell>
          <cell r="D47">
            <v>7.0000000000000001E-3</v>
          </cell>
          <cell r="F47" t="str">
            <v>tonkilometer</v>
          </cell>
          <cell r="G47">
            <v>0.28999999999999998</v>
          </cell>
          <cell r="H47" t="str">
            <v>Link</v>
          </cell>
        </row>
        <row r="48">
          <cell r="A48" t="str">
            <v>Containers - Spoorvervoer - Trein Elektrisch</v>
          </cell>
          <cell r="B48">
            <v>1.4999999999999999E-2</v>
          </cell>
          <cell r="C48">
            <v>0</v>
          </cell>
          <cell r="D48">
            <v>1.4999999999999999E-2</v>
          </cell>
          <cell r="F48" t="str">
            <v>tonkilometer</v>
          </cell>
          <cell r="G48">
            <v>0.11</v>
          </cell>
          <cell r="H48" t="str">
            <v>Link</v>
          </cell>
        </row>
        <row r="49">
          <cell r="A49" t="str">
            <v>Containers - Watervervoer - Binnenvaart (gemiddelde) 208 TEU (Groot Rijnschip)</v>
          </cell>
          <cell r="B49">
            <v>3.2000000000000001E-2</v>
          </cell>
          <cell r="C49">
            <v>2.4E-2</v>
          </cell>
          <cell r="D49">
            <v>8.0000000000000002E-3</v>
          </cell>
          <cell r="F49" t="str">
            <v>tonkilometer</v>
          </cell>
          <cell r="G49">
            <v>0.35</v>
          </cell>
          <cell r="H49" t="str">
            <v>Link</v>
          </cell>
        </row>
        <row r="50">
          <cell r="A50" t="str">
            <v>Containers - Watervervoer - Binnenvaart 348 TEU (koppelverband)</v>
          </cell>
          <cell r="B50">
            <v>2.7E-2</v>
          </cell>
          <cell r="C50">
            <v>0.02</v>
          </cell>
          <cell r="D50">
            <v>7.0000000000000001E-3</v>
          </cell>
          <cell r="F50" t="str">
            <v>tonkilometer</v>
          </cell>
          <cell r="G50">
            <v>0.28999999999999998</v>
          </cell>
          <cell r="H50" t="str">
            <v>Link</v>
          </cell>
        </row>
        <row r="51">
          <cell r="A51" t="str">
            <v>Containers - Watervervoer - Binnenvaart 40 TEU (Neo Kemp)</v>
          </cell>
          <cell r="B51">
            <v>5.3999999999999999E-2</v>
          </cell>
          <cell r="C51">
            <v>4.1000000000000002E-2</v>
          </cell>
          <cell r="D51">
            <v>1.2999999999999999E-2</v>
          </cell>
          <cell r="F51" t="str">
            <v>tonkilometer</v>
          </cell>
          <cell r="G51">
            <v>0.57999999999999996</v>
          </cell>
          <cell r="H51" t="str">
            <v>Link</v>
          </cell>
        </row>
        <row r="52">
          <cell r="A52" t="str">
            <v>Containers - Watervervoer - Binnenvaart 96 TEU (Rijn Herne Kanaal)</v>
          </cell>
          <cell r="B52">
            <v>5.1999999999999998E-2</v>
          </cell>
          <cell r="C52">
            <v>3.9E-2</v>
          </cell>
          <cell r="D52">
            <v>1.2999999999999999E-2</v>
          </cell>
          <cell r="F52" t="str">
            <v>tonkilometer</v>
          </cell>
          <cell r="G52">
            <v>0.56000000000000005</v>
          </cell>
          <cell r="H52" t="str">
            <v>Link</v>
          </cell>
        </row>
        <row r="53">
          <cell r="A53" t="str">
            <v>Containers - Watervervoer - Zeevaart Deep Sea</v>
          </cell>
          <cell r="B53">
            <v>1.2E-2</v>
          </cell>
          <cell r="C53">
            <v>0.01</v>
          </cell>
          <cell r="D53">
            <v>2E-3</v>
          </cell>
          <cell r="F53" t="str">
            <v>tonkilometer</v>
          </cell>
          <cell r="G53">
            <v>0.12</v>
          </cell>
          <cell r="H53" t="str">
            <v>Link</v>
          </cell>
        </row>
        <row r="54">
          <cell r="A54" t="str">
            <v>Containers - Watervervoer - Zeevaart Gemiddelde</v>
          </cell>
          <cell r="B54">
            <v>1.2E-2</v>
          </cell>
          <cell r="C54">
            <v>0.01</v>
          </cell>
          <cell r="D54">
            <v>2E-3</v>
          </cell>
          <cell r="F54" t="str">
            <v>tonkilometer</v>
          </cell>
          <cell r="G54">
            <v>0.12</v>
          </cell>
          <cell r="H54" t="str">
            <v>Link</v>
          </cell>
        </row>
        <row r="55">
          <cell r="A55" t="str">
            <v>Containers - Watervervoer - Zeevaart Kustvaart</v>
          </cell>
          <cell r="B55">
            <v>3.2000000000000001E-2</v>
          </cell>
          <cell r="C55">
            <v>2.5999999999999999E-2</v>
          </cell>
          <cell r="D55">
            <v>6.0000000000000001E-3</v>
          </cell>
          <cell r="F55" t="str">
            <v>tonkilometer</v>
          </cell>
          <cell r="G55">
            <v>0.33</v>
          </cell>
          <cell r="H55" t="str">
            <v>Link</v>
          </cell>
        </row>
        <row r="56">
          <cell r="A56" t="str">
            <v>Containers - Wegvervoer - Vrachtwagen &gt; 20 ton</v>
          </cell>
          <cell r="B56">
            <v>0.21199999999999999</v>
          </cell>
          <cell r="C56">
            <v>0.161</v>
          </cell>
          <cell r="D56">
            <v>5.0999999999999997E-2</v>
          </cell>
          <cell r="F56" t="str">
            <v>tonkilometer</v>
          </cell>
          <cell r="G56">
            <v>2.2999999999999998</v>
          </cell>
          <cell r="H56" t="str">
            <v>Link</v>
          </cell>
        </row>
        <row r="57">
          <cell r="A57" t="str">
            <v>Containers - Wegvervoer - Vrachtwagen &gt; 20 ton met aanhanger</v>
          </cell>
          <cell r="B57">
            <v>0.122</v>
          </cell>
          <cell r="C57">
            <v>9.2999999999999999E-2</v>
          </cell>
          <cell r="D57">
            <v>2.9000000000000001E-2</v>
          </cell>
          <cell r="F57" t="str">
            <v>tonkilometer</v>
          </cell>
          <cell r="G57">
            <v>1.3</v>
          </cell>
          <cell r="H57" t="str">
            <v>Link</v>
          </cell>
        </row>
        <row r="58">
          <cell r="A58" t="str">
            <v>Containers - Wegvervoer - Vrachtwagen LZV</v>
          </cell>
          <cell r="B58">
            <v>0.109</v>
          </cell>
          <cell r="C58">
            <v>8.3000000000000004E-2</v>
          </cell>
          <cell r="D58">
            <v>2.5999999999999999E-2</v>
          </cell>
          <cell r="F58" t="str">
            <v>tonkilometer</v>
          </cell>
          <cell r="G58">
            <v>1.2</v>
          </cell>
          <cell r="H58" t="str">
            <v>Link</v>
          </cell>
        </row>
        <row r="59">
          <cell r="A59" t="str">
            <v>Containers - Wegvervoer - Vrachtwagen Trekker met oplegger zwaar</v>
          </cell>
          <cell r="B59">
            <v>0.121</v>
          </cell>
          <cell r="C59">
            <v>9.1999999999999998E-2</v>
          </cell>
          <cell r="D59">
            <v>2.9000000000000001E-2</v>
          </cell>
          <cell r="F59" t="str">
            <v>tonkilometer</v>
          </cell>
          <cell r="G59">
            <v>1.3</v>
          </cell>
          <cell r="H59" t="str">
            <v>Link</v>
          </cell>
        </row>
        <row r="60">
          <cell r="A60" t="str">
            <v xml:space="preserve">Elektriciteit - Biomassa </v>
          </cell>
          <cell r="B60">
            <v>7.0999999999999994E-2</v>
          </cell>
          <cell r="C60">
            <v>0</v>
          </cell>
          <cell r="D60">
            <v>7.0999999999999994E-2</v>
          </cell>
          <cell r="E60">
            <v>2E-3</v>
          </cell>
          <cell r="F60" t="str">
            <v>kWh</v>
          </cell>
          <cell r="G60">
            <v>3.6</v>
          </cell>
          <cell r="H60" t="str">
            <v>Link</v>
          </cell>
        </row>
        <row r="61">
          <cell r="A61" t="str">
            <v xml:space="preserve">Elektriciteit - Grijze Stroom </v>
          </cell>
          <cell r="B61">
            <v>0.497</v>
          </cell>
          <cell r="C61">
            <v>0.41399999999999998</v>
          </cell>
          <cell r="D61">
            <v>8.3000000000000004E-2</v>
          </cell>
          <cell r="E61">
            <v>2E-3</v>
          </cell>
          <cell r="F61" t="str">
            <v>kWh</v>
          </cell>
          <cell r="G61">
            <v>3.6</v>
          </cell>
          <cell r="H61" t="str">
            <v>Link</v>
          </cell>
        </row>
        <row r="62">
          <cell r="A62" t="str">
            <v>Elektriciteit - Stroom (onbekend) gridmix</v>
          </cell>
          <cell r="B62">
            <v>0.26800000000000002</v>
          </cell>
          <cell r="C62">
            <v>0.22</v>
          </cell>
          <cell r="D62">
            <v>4.8000000000000001E-2</v>
          </cell>
          <cell r="E62">
            <v>1.4999999999999999E-2</v>
          </cell>
          <cell r="F62" t="str">
            <v>kWh</v>
          </cell>
          <cell r="G62">
            <v>3.6</v>
          </cell>
          <cell r="H62" t="str">
            <v>Link</v>
          </cell>
        </row>
        <row r="63">
          <cell r="A63" t="str">
            <v xml:space="preserve">Elektriciteit - Stroometiket </v>
          </cell>
          <cell r="B63" t="str">
            <v>Variabel</v>
          </cell>
          <cell r="D63">
            <v>4.8000000000000001E-2</v>
          </cell>
          <cell r="F63" t="str">
            <v>kWh</v>
          </cell>
          <cell r="G63">
            <v>3.6</v>
          </cell>
          <cell r="H63" t="str">
            <v>Link</v>
          </cell>
        </row>
        <row r="64">
          <cell r="A64" t="str">
            <v xml:space="preserve">Elektriciteit - Waterkracht </v>
          </cell>
          <cell r="B64">
            <v>0</v>
          </cell>
          <cell r="C64">
            <v>0</v>
          </cell>
          <cell r="D64">
            <v>0</v>
          </cell>
          <cell r="E64">
            <v>4.0000000000000001E-3</v>
          </cell>
          <cell r="F64" t="str">
            <v>kWh</v>
          </cell>
          <cell r="G64">
            <v>3.6</v>
          </cell>
          <cell r="H64" t="str">
            <v>Link</v>
          </cell>
        </row>
        <row r="65">
          <cell r="A65" t="str">
            <v xml:space="preserve">Elektriciteit - Windkracht </v>
          </cell>
          <cell r="B65">
            <v>0</v>
          </cell>
          <cell r="C65">
            <v>0</v>
          </cell>
          <cell r="D65">
            <v>0</v>
          </cell>
          <cell r="E65">
            <v>1.6E-2</v>
          </cell>
          <cell r="F65" t="str">
            <v>kWh</v>
          </cell>
          <cell r="G65">
            <v>3.6</v>
          </cell>
          <cell r="H65" t="str">
            <v>Link</v>
          </cell>
        </row>
        <row r="66">
          <cell r="A66" t="str">
            <v xml:space="preserve">Elektriciteit - Zonne-energie </v>
          </cell>
          <cell r="B66">
            <v>0</v>
          </cell>
          <cell r="C66">
            <v>0</v>
          </cell>
          <cell r="D66">
            <v>0</v>
          </cell>
          <cell r="E66">
            <v>6.2E-2</v>
          </cell>
          <cell r="F66" t="str">
            <v>kWh</v>
          </cell>
          <cell r="G66">
            <v>3.6</v>
          </cell>
          <cell r="H66" t="str">
            <v>Link</v>
          </cell>
        </row>
        <row r="67">
          <cell r="A67" t="str">
            <v>Fossiele brandstoffen - Benzine (fossiel) E0</v>
          </cell>
          <cell r="B67">
            <v>3.0590000000000002</v>
          </cell>
          <cell r="C67">
            <v>2.3740000000000001</v>
          </cell>
          <cell r="D67">
            <v>0.68500000000000005</v>
          </cell>
          <cell r="E67">
            <v>0</v>
          </cell>
          <cell r="F67" t="str">
            <v>liter</v>
          </cell>
          <cell r="G67">
            <v>32.47</v>
          </cell>
          <cell r="H67" t="str">
            <v>Link</v>
          </cell>
        </row>
        <row r="68">
          <cell r="A68" t="str">
            <v>Fossiele brandstoffen - CNG (aardgas)</v>
          </cell>
          <cell r="B68">
            <v>2.831</v>
          </cell>
          <cell r="C68">
            <v>2.246</v>
          </cell>
          <cell r="D68">
            <v>0.58499999999999996</v>
          </cell>
          <cell r="E68">
            <v>0</v>
          </cell>
          <cell r="F68" t="str">
            <v>kg</v>
          </cell>
          <cell r="G68">
            <v>38</v>
          </cell>
          <cell r="H68" t="str">
            <v>Link</v>
          </cell>
        </row>
        <row r="69">
          <cell r="A69" t="str">
            <v>Fossiele brandstoffen - Diesel (fossiel) B0</v>
          </cell>
          <cell r="B69">
            <v>3.4620000000000002</v>
          </cell>
          <cell r="C69">
            <v>2.6459999999999999</v>
          </cell>
          <cell r="D69">
            <v>0.81599999999999995</v>
          </cell>
          <cell r="E69">
            <v>0</v>
          </cell>
          <cell r="F69" t="str">
            <v>liter</v>
          </cell>
          <cell r="G69">
            <v>36.11</v>
          </cell>
          <cell r="H69" t="str">
            <v>Link</v>
          </cell>
        </row>
        <row r="70">
          <cell r="A70" t="str">
            <v>Fossiele brandstoffen - GTL (diesel)</v>
          </cell>
          <cell r="B70">
            <v>3.2629999999999999</v>
          </cell>
          <cell r="C70">
            <v>2.46</v>
          </cell>
          <cell r="D70">
            <v>0.80300000000000005</v>
          </cell>
          <cell r="E70">
            <v>0</v>
          </cell>
          <cell r="F70" t="str">
            <v>liter</v>
          </cell>
          <cell r="G70">
            <v>34.32</v>
          </cell>
          <cell r="H70" t="str">
            <v>Link</v>
          </cell>
        </row>
        <row r="71">
          <cell r="A71" t="str">
            <v>Fossiele brandstoffen - HFO (Heavy Fuel Oil)</v>
          </cell>
          <cell r="B71">
            <v>3.762</v>
          </cell>
          <cell r="C71">
            <v>3.11</v>
          </cell>
          <cell r="D71">
            <v>0.65200000000000002</v>
          </cell>
          <cell r="E71">
            <v>0</v>
          </cell>
          <cell r="F71" t="str">
            <v>Liter</v>
          </cell>
          <cell r="G71">
            <v>39.770000000000003</v>
          </cell>
          <cell r="H71" t="str">
            <v>Link</v>
          </cell>
        </row>
        <row r="72">
          <cell r="A72" t="str">
            <v>Fossiele brandstoffen - Kerosine (Jet A1)</v>
          </cell>
          <cell r="B72">
            <v>3.2280000000000002</v>
          </cell>
          <cell r="C72">
            <v>2.532</v>
          </cell>
          <cell r="D72">
            <v>0.69599999999999995</v>
          </cell>
          <cell r="E72">
            <v>0</v>
          </cell>
          <cell r="F72" t="str">
            <v>liter</v>
          </cell>
          <cell r="G72">
            <v>34.799999999999997</v>
          </cell>
          <cell r="H72" t="str">
            <v>Link</v>
          </cell>
        </row>
        <row r="73">
          <cell r="A73" t="str">
            <v>Fossiele brandstoffen - LNG (aardgas)</v>
          </cell>
          <cell r="B73">
            <v>3.6509999999999998</v>
          </cell>
          <cell r="C73">
            <v>2.9449999999999998</v>
          </cell>
          <cell r="D73">
            <v>0.70599999999999996</v>
          </cell>
          <cell r="E73">
            <v>0</v>
          </cell>
          <cell r="F73" t="str">
            <v>kg</v>
          </cell>
          <cell r="G73">
            <v>49</v>
          </cell>
          <cell r="H73" t="str">
            <v>Link</v>
          </cell>
        </row>
        <row r="74">
          <cell r="A74" t="str">
            <v xml:space="preserve">Fossiele brandstoffen - LPG </v>
          </cell>
          <cell r="B74">
            <v>1.792</v>
          </cell>
          <cell r="C74">
            <v>1.625</v>
          </cell>
          <cell r="D74">
            <v>0.16700000000000001</v>
          </cell>
          <cell r="E74">
            <v>0</v>
          </cell>
          <cell r="F74" t="str">
            <v>liter</v>
          </cell>
          <cell r="G74">
            <v>24.23</v>
          </cell>
          <cell r="H74" t="str">
            <v>Link</v>
          </cell>
        </row>
        <row r="75">
          <cell r="A75" t="str">
            <v>Fossiele brandstoffen - MDO (Marine Diesel Oil)</v>
          </cell>
          <cell r="B75">
            <v>3.4359999999999999</v>
          </cell>
          <cell r="C75">
            <v>2.7189999999999999</v>
          </cell>
          <cell r="D75">
            <v>0.71699999999999997</v>
          </cell>
          <cell r="E75">
            <v>0</v>
          </cell>
          <cell r="F75" t="str">
            <v>Liter</v>
          </cell>
          <cell r="G75">
            <v>35.869999999999997</v>
          </cell>
          <cell r="H75" t="str">
            <v>Link</v>
          </cell>
        </row>
        <row r="76">
          <cell r="A76" t="str">
            <v xml:space="preserve">Fossiele brandstoffen - Waterstof Grijs </v>
          </cell>
          <cell r="B76">
            <v>12.516</v>
          </cell>
          <cell r="C76">
            <v>0</v>
          </cell>
          <cell r="D76">
            <v>12.516</v>
          </cell>
          <cell r="E76">
            <v>0</v>
          </cell>
          <cell r="F76" t="str">
            <v>kg</v>
          </cell>
          <cell r="G76">
            <v>120</v>
          </cell>
          <cell r="H76" t="str">
            <v>Link</v>
          </cell>
        </row>
        <row r="77">
          <cell r="A77" t="str">
            <v xml:space="preserve">Fossiele brandstoffen met bio-bijmenging - Benzine E10 </v>
          </cell>
          <cell r="B77">
            <v>2.7970000000000002</v>
          </cell>
          <cell r="C77">
            <v>2.1389999999999998</v>
          </cell>
          <cell r="D77">
            <v>0.65800000000000003</v>
          </cell>
          <cell r="E77">
            <v>0.14899999999999999</v>
          </cell>
          <cell r="F77" t="str">
            <v>liter</v>
          </cell>
          <cell r="G77">
            <v>31.31</v>
          </cell>
          <cell r="H77" t="str">
            <v>Link</v>
          </cell>
        </row>
        <row r="78">
          <cell r="A78" t="str">
            <v xml:space="preserve">Fossiele brandstoffen met bio-bijmenging - Benzinevervanger E85 </v>
          </cell>
          <cell r="B78">
            <v>0.83</v>
          </cell>
          <cell r="C78">
            <v>0.372</v>
          </cell>
          <cell r="D78">
            <v>0.45800000000000002</v>
          </cell>
          <cell r="E78">
            <v>1.266</v>
          </cell>
          <cell r="F78" t="str">
            <v>liter</v>
          </cell>
          <cell r="G78">
            <v>22.61</v>
          </cell>
          <cell r="H78" t="str">
            <v>Link</v>
          </cell>
        </row>
        <row r="79">
          <cell r="A79" t="str">
            <v xml:space="preserve">Fossiele brandstoffen met bio-bijmenging - Diesel B7 </v>
          </cell>
          <cell r="B79">
            <v>3.2509999999999999</v>
          </cell>
          <cell r="C79">
            <v>2.4620000000000002</v>
          </cell>
          <cell r="D79">
            <v>0.78800000000000003</v>
          </cell>
          <cell r="E79">
            <v>0.17599999999999999</v>
          </cell>
          <cell r="F79" t="str">
            <v>liter</v>
          </cell>
          <cell r="G79">
            <v>35.9</v>
          </cell>
          <cell r="H79" t="str">
            <v>Link</v>
          </cell>
        </row>
        <row r="80">
          <cell r="A80" t="str">
            <v>Fossiele brandstoffen met bio-bijmenging - Dieselvervanger HVO7</v>
          </cell>
          <cell r="B80">
            <v>0.65247000000000011</v>
          </cell>
          <cell r="C80">
            <v>0.20940000000000003</v>
          </cell>
          <cell r="D80">
            <v>0.44307000000000002</v>
          </cell>
          <cell r="E80">
            <v>2.2747800000000002</v>
          </cell>
          <cell r="G80">
            <v>34.649900000000002</v>
          </cell>
        </row>
        <row r="81">
          <cell r="A81" t="str">
            <v xml:space="preserve">Fossiele brandstoffen met bio-bijmenging - Dieselvervanger HVO20 </v>
          </cell>
          <cell r="B81">
            <v>1.0452000000000001</v>
          </cell>
          <cell r="C81">
            <v>0.55000000000000004</v>
          </cell>
          <cell r="D81">
            <v>0.49520000000000003</v>
          </cell>
          <cell r="E81">
            <v>1.9568000000000003</v>
          </cell>
          <cell r="G81">
            <v>34.853999999999999</v>
          </cell>
        </row>
        <row r="82">
          <cell r="A82" t="str">
            <v xml:space="preserve">Fossiele brandstoffen met bio-bijmenging - Dieselvervanger HVO30 </v>
          </cell>
          <cell r="B82">
            <v>1.3472999999999999</v>
          </cell>
          <cell r="C82">
            <v>0.81199999999999994</v>
          </cell>
          <cell r="D82">
            <v>0.53529999999999989</v>
          </cell>
          <cell r="E82">
            <v>1.7121999999999999</v>
          </cell>
          <cell r="G82">
            <v>35.010999999999996</v>
          </cell>
        </row>
        <row r="83">
          <cell r="A83" t="str">
            <v xml:space="preserve">Fossiele brandstoffen met bio-bijmenging - Dieselvervanger HVO50 </v>
          </cell>
          <cell r="B83">
            <v>1.9515</v>
          </cell>
          <cell r="C83">
            <v>1.3359999999999999</v>
          </cell>
          <cell r="D83">
            <v>0.61549999999999994</v>
          </cell>
          <cell r="E83">
            <v>1.2230000000000001</v>
          </cell>
          <cell r="G83">
            <v>35.325000000000003</v>
          </cell>
        </row>
        <row r="84">
          <cell r="A84" t="str">
            <v>Gasvormige brandstoffen - Aardgas (G-gas)</v>
          </cell>
          <cell r="B84">
            <v>2.1339999999999999</v>
          </cell>
          <cell r="C84">
            <v>1.7789999999999999</v>
          </cell>
          <cell r="D84">
            <v>0.35499999999999998</v>
          </cell>
          <cell r="E84">
            <v>0</v>
          </cell>
          <cell r="F84" t="str">
            <v>Nm3</v>
          </cell>
          <cell r="G84">
            <v>31.65</v>
          </cell>
          <cell r="H84" t="str">
            <v>Link</v>
          </cell>
        </row>
        <row r="85">
          <cell r="A85" t="str">
            <v xml:space="preserve">Gasvormige brandstoffen - Biopropaan </v>
          </cell>
          <cell r="B85">
            <v>0.50900000000000001</v>
          </cell>
          <cell r="C85">
            <v>0</v>
          </cell>
          <cell r="D85">
            <v>0.50900000000000001</v>
          </cell>
          <cell r="E85">
            <v>1.53</v>
          </cell>
          <cell r="F85" t="str">
            <v>liter</v>
          </cell>
          <cell r="G85">
            <v>25.41</v>
          </cell>
          <cell r="H85" t="str">
            <v>Link</v>
          </cell>
        </row>
        <row r="86">
          <cell r="A86" t="str">
            <v>Gasvormige brandstoffen - Groengas (Covergisting)</v>
          </cell>
          <cell r="B86">
            <v>1.0389999999999999</v>
          </cell>
          <cell r="C86">
            <v>0</v>
          </cell>
          <cell r="D86">
            <v>1.0389999999999999</v>
          </cell>
          <cell r="E86">
            <v>1.7789999999999999</v>
          </cell>
          <cell r="F86" t="str">
            <v>Nm3</v>
          </cell>
          <cell r="G86">
            <v>31.65</v>
          </cell>
          <cell r="H86" t="str">
            <v>Link</v>
          </cell>
        </row>
        <row r="87">
          <cell r="A87" t="str">
            <v>Gasvormige brandstoffen - Groengas (Gemiddeld)</v>
          </cell>
          <cell r="B87">
            <v>0.72299999999999998</v>
          </cell>
          <cell r="C87">
            <v>0</v>
          </cell>
          <cell r="D87">
            <v>0.72299999999999998</v>
          </cell>
          <cell r="E87">
            <v>1.7789999999999999</v>
          </cell>
          <cell r="F87" t="str">
            <v>Nm3</v>
          </cell>
          <cell r="G87">
            <v>31.65</v>
          </cell>
          <cell r="H87" t="str">
            <v>Link</v>
          </cell>
        </row>
        <row r="88">
          <cell r="A88" t="str">
            <v>Gasvormige brandstoffen - Groengas (GFT-vergisting)</v>
          </cell>
          <cell r="B88">
            <v>0.41599999999999998</v>
          </cell>
          <cell r="C88">
            <v>0</v>
          </cell>
          <cell r="D88">
            <v>0.41599999999999998</v>
          </cell>
          <cell r="E88">
            <v>1.7789999999999999</v>
          </cell>
          <cell r="F88" t="str">
            <v>Nm3</v>
          </cell>
          <cell r="G88">
            <v>31.65</v>
          </cell>
          <cell r="H88" t="str">
            <v>Link</v>
          </cell>
        </row>
        <row r="89">
          <cell r="A89" t="str">
            <v>Gasvormige brandstoffen - Groengas (RWZI-slib)</v>
          </cell>
          <cell r="B89">
            <v>0.85899999999999999</v>
          </cell>
          <cell r="C89">
            <v>0</v>
          </cell>
          <cell r="D89">
            <v>0.85899999999999999</v>
          </cell>
          <cell r="E89">
            <v>1.7789999999999999</v>
          </cell>
          <cell r="F89" t="str">
            <v>Nm3</v>
          </cell>
          <cell r="G89">
            <v>31.65</v>
          </cell>
          <cell r="H89" t="str">
            <v>Link</v>
          </cell>
        </row>
        <row r="90">
          <cell r="A90" t="str">
            <v xml:space="preserve">Gasvormige brandstoffen - Propaan </v>
          </cell>
          <cell r="B90">
            <v>1.7250000000000001</v>
          </cell>
          <cell r="C90">
            <v>1.53</v>
          </cell>
          <cell r="D90">
            <v>0.19539999999999999</v>
          </cell>
          <cell r="E90">
            <v>0</v>
          </cell>
          <cell r="F90" t="str">
            <v>liter</v>
          </cell>
          <cell r="G90">
            <v>25.41</v>
          </cell>
          <cell r="H90" t="str">
            <v>Link</v>
          </cell>
        </row>
        <row r="91">
          <cell r="A91" t="str">
            <v>HCFK's - R1233zd (Z)</v>
          </cell>
          <cell r="B91">
            <v>0.45400000000000001</v>
          </cell>
          <cell r="F91" t="str">
            <v>kg</v>
          </cell>
          <cell r="H91" t="str">
            <v>Link</v>
          </cell>
        </row>
        <row r="92">
          <cell r="A92" t="str">
            <v xml:space="preserve">HCFK's - R22 </v>
          </cell>
          <cell r="B92">
            <v>1960</v>
          </cell>
          <cell r="E92">
            <v>1810</v>
          </cell>
          <cell r="F92" t="str">
            <v>kg</v>
          </cell>
          <cell r="H92" t="str">
            <v>Link</v>
          </cell>
        </row>
        <row r="93">
          <cell r="A93" t="str">
            <v>Hernieuwbare brandstoffen - Ad Blue (additief)</v>
          </cell>
          <cell r="C93">
            <v>0.26</v>
          </cell>
          <cell r="F93" t="str">
            <v>liter</v>
          </cell>
          <cell r="H93" t="str">
            <v>Link</v>
          </cell>
        </row>
        <row r="94">
          <cell r="A94" t="str">
            <v>Hernieuwbare brandstoffen - Bio-CNG (Groengas)</v>
          </cell>
          <cell r="B94">
            <v>0.79400000000000004</v>
          </cell>
          <cell r="C94">
            <v>0.11</v>
          </cell>
          <cell r="D94">
            <v>0.68400000000000005</v>
          </cell>
          <cell r="E94">
            <v>2.1360000000000001</v>
          </cell>
          <cell r="F94" t="str">
            <v>kg</v>
          </cell>
          <cell r="G94">
            <v>38</v>
          </cell>
          <cell r="H94" t="str">
            <v>Link</v>
          </cell>
        </row>
        <row r="95">
          <cell r="A95" t="str">
            <v xml:space="preserve">Hernieuwbare brandstoffen - Biodiesel FAME </v>
          </cell>
          <cell r="B95">
            <v>0.441</v>
          </cell>
          <cell r="C95">
            <v>2.5000000000000001E-2</v>
          </cell>
          <cell r="D95">
            <v>0.41599999999999998</v>
          </cell>
          <cell r="E95">
            <v>2.5089999999999999</v>
          </cell>
          <cell r="F95" t="str">
            <v>liter</v>
          </cell>
          <cell r="G95">
            <v>33.020000000000003</v>
          </cell>
          <cell r="H95" t="str">
            <v>Link</v>
          </cell>
        </row>
        <row r="96">
          <cell r="A96" t="str">
            <v xml:space="preserve">Hernieuwbare brandstoffen - Biodiesel HVO </v>
          </cell>
          <cell r="B96">
            <v>0.441</v>
          </cell>
          <cell r="C96">
            <v>2.5999999999999999E-2</v>
          </cell>
          <cell r="D96">
            <v>0.41499999999999998</v>
          </cell>
          <cell r="E96">
            <v>2.4460000000000002</v>
          </cell>
          <cell r="F96" t="str">
            <v>liter</v>
          </cell>
          <cell r="G96">
            <v>34.54</v>
          </cell>
          <cell r="H96" t="str">
            <v>Link</v>
          </cell>
        </row>
        <row r="97">
          <cell r="A97" t="str">
            <v>Hernieuwbare brandstoffen - Bio-Ethanol (100%)</v>
          </cell>
          <cell r="B97">
            <v>0.436</v>
          </cell>
          <cell r="C97">
            <v>1.9E-2</v>
          </cell>
          <cell r="D97">
            <v>0.41699999999999998</v>
          </cell>
          <cell r="E97">
            <v>1.49</v>
          </cell>
          <cell r="F97" t="str">
            <v>liter</v>
          </cell>
          <cell r="G97">
            <v>20.87</v>
          </cell>
          <cell r="H97" t="str">
            <v>Link</v>
          </cell>
        </row>
        <row r="98">
          <cell r="A98" t="str">
            <v>Hernieuwbare brandstoffen - Bio-Kerosine (SAF)</v>
          </cell>
          <cell r="B98">
            <v>0.28999999999999998</v>
          </cell>
          <cell r="C98">
            <v>1.7999999999999999E-2</v>
          </cell>
          <cell r="D98">
            <v>0.27100000000000002</v>
          </cell>
          <cell r="E98">
            <v>2.4769999999999999</v>
          </cell>
          <cell r="F98" t="str">
            <v>liter</v>
          </cell>
          <cell r="G98">
            <v>33.880000000000003</v>
          </cell>
          <cell r="H98" t="str">
            <v>Link</v>
          </cell>
        </row>
        <row r="99">
          <cell r="A99" t="str">
            <v>Hernieuwbare brandstoffen - Bio-LNG (Groengas)</v>
          </cell>
          <cell r="B99">
            <v>0.59499999999999997</v>
          </cell>
          <cell r="C99">
            <v>0.14499999999999999</v>
          </cell>
          <cell r="D99">
            <v>0.45</v>
          </cell>
          <cell r="E99">
            <v>2.754</v>
          </cell>
          <cell r="F99" t="str">
            <v>kg</v>
          </cell>
          <cell r="G99">
            <v>49</v>
          </cell>
          <cell r="H99" t="str">
            <v>Link</v>
          </cell>
        </row>
        <row r="100">
          <cell r="A100" t="str">
            <v xml:space="preserve">Hernieuwbare brandstoffen - Waterstof groen </v>
          </cell>
          <cell r="B100">
            <v>1.08</v>
          </cell>
          <cell r="C100">
            <v>0</v>
          </cell>
          <cell r="D100">
            <v>1.08</v>
          </cell>
          <cell r="E100">
            <v>0</v>
          </cell>
          <cell r="F100" t="str">
            <v>kg</v>
          </cell>
          <cell r="G100">
            <v>120</v>
          </cell>
          <cell r="H100" t="str">
            <v>Link</v>
          </cell>
        </row>
        <row r="101">
          <cell r="A101" t="str">
            <v xml:space="preserve">HFC's - 1234yf </v>
          </cell>
          <cell r="B101">
            <v>0.501</v>
          </cell>
          <cell r="F101" t="str">
            <v>kg</v>
          </cell>
          <cell r="H101" t="str">
            <v>Link</v>
          </cell>
        </row>
        <row r="102">
          <cell r="A102" t="str">
            <v>HFC's - 1234ze (Z)</v>
          </cell>
          <cell r="B102">
            <v>0.315</v>
          </cell>
          <cell r="F102" t="str">
            <v>kg</v>
          </cell>
          <cell r="H102" t="str">
            <v>Link</v>
          </cell>
        </row>
        <row r="103">
          <cell r="A103" t="str">
            <v xml:space="preserve">HFC's - R125 </v>
          </cell>
          <cell r="B103">
            <v>3740</v>
          </cell>
          <cell r="E103">
            <v>3500</v>
          </cell>
          <cell r="F103" t="str">
            <v>kg</v>
          </cell>
          <cell r="H103" t="str">
            <v>Link</v>
          </cell>
        </row>
        <row r="104">
          <cell r="A104" t="str">
            <v xml:space="preserve">HFC's - R134a </v>
          </cell>
          <cell r="B104">
            <v>1530</v>
          </cell>
          <cell r="E104">
            <v>1430</v>
          </cell>
          <cell r="F104" t="str">
            <v>kg</v>
          </cell>
          <cell r="H104" t="str">
            <v>Link</v>
          </cell>
        </row>
        <row r="105">
          <cell r="A105" t="str">
            <v xml:space="preserve">HFC's - R143a </v>
          </cell>
          <cell r="B105">
            <v>5810</v>
          </cell>
          <cell r="E105">
            <v>4470</v>
          </cell>
          <cell r="F105" t="str">
            <v>kg</v>
          </cell>
          <cell r="H105" t="str">
            <v>Link</v>
          </cell>
        </row>
        <row r="106">
          <cell r="A106" t="str">
            <v xml:space="preserve">HFC's - R23 </v>
          </cell>
          <cell r="B106">
            <v>14600</v>
          </cell>
          <cell r="E106">
            <v>14800</v>
          </cell>
          <cell r="F106" t="str">
            <v>kg</v>
          </cell>
          <cell r="H106" t="str">
            <v>Link</v>
          </cell>
        </row>
        <row r="107">
          <cell r="A107" t="str">
            <v xml:space="preserve">HFC's - R245fa </v>
          </cell>
          <cell r="B107">
            <v>962</v>
          </cell>
          <cell r="E107">
            <v>1030</v>
          </cell>
          <cell r="F107" t="str">
            <v>kg</v>
          </cell>
          <cell r="H107" t="str">
            <v>Link</v>
          </cell>
        </row>
        <row r="108">
          <cell r="A108" t="str">
            <v xml:space="preserve">HFC's - R32 </v>
          </cell>
          <cell r="B108">
            <v>771</v>
          </cell>
          <cell r="E108">
            <v>675</v>
          </cell>
          <cell r="F108" t="str">
            <v>kg</v>
          </cell>
          <cell r="H108" t="str">
            <v>Link</v>
          </cell>
        </row>
        <row r="109">
          <cell r="A109" t="str">
            <v>Houtige biomassa - Houtblokken (NL)</v>
          </cell>
          <cell r="B109">
            <v>7.6999999999999999E-2</v>
          </cell>
          <cell r="C109">
            <v>8.9999999999999993E-3</v>
          </cell>
          <cell r="D109">
            <v>6.8000000000000005E-2</v>
          </cell>
          <cell r="E109">
            <v>1.833</v>
          </cell>
          <cell r="F109" t="str">
            <v>kg ds</v>
          </cell>
          <cell r="G109">
            <v>19.3</v>
          </cell>
          <cell r="H109" t="str">
            <v>Link</v>
          </cell>
        </row>
        <row r="110">
          <cell r="A110" t="str">
            <v>Houtige biomassa - Houtchips (NL)</v>
          </cell>
          <cell r="B110">
            <v>6.2E-2</v>
          </cell>
          <cell r="C110">
            <v>8.9999999999999993E-3</v>
          </cell>
          <cell r="D110">
            <v>5.2999999999999999E-2</v>
          </cell>
          <cell r="E110">
            <v>1.833</v>
          </cell>
          <cell r="F110" t="str">
            <v>kg ds</v>
          </cell>
          <cell r="G110">
            <v>19.3</v>
          </cell>
          <cell r="H110" t="str">
            <v>Link</v>
          </cell>
        </row>
        <row r="111">
          <cell r="A111" t="str">
            <v>Houtige biomassa - Houtpellets (uit (droge) industriele reststroom, NL)</v>
          </cell>
          <cell r="B111">
            <v>3.5000000000000003E-2</v>
          </cell>
          <cell r="C111">
            <v>6.0000000000000001E-3</v>
          </cell>
          <cell r="D111">
            <v>2.9000000000000001E-2</v>
          </cell>
          <cell r="E111">
            <v>1.833</v>
          </cell>
          <cell r="F111" t="str">
            <v>kg ds</v>
          </cell>
          <cell r="G111">
            <v>19.3</v>
          </cell>
          <cell r="H111" t="str">
            <v>Link</v>
          </cell>
        </row>
        <row r="112">
          <cell r="A112" t="str">
            <v>Houtige biomassa - Houtpellets (uit vers hout, NL)</v>
          </cell>
          <cell r="B112">
            <v>0.55600000000000005</v>
          </cell>
          <cell r="C112">
            <v>6.0000000000000001E-3</v>
          </cell>
          <cell r="D112">
            <v>0.55000000000000004</v>
          </cell>
          <cell r="E112">
            <v>1.833</v>
          </cell>
          <cell r="F112" t="str">
            <v>kg ds</v>
          </cell>
          <cell r="G112">
            <v>19.3</v>
          </cell>
          <cell r="H112" t="str">
            <v>Link</v>
          </cell>
        </row>
        <row r="113">
          <cell r="A113" t="str">
            <v>Houtige biomassa - Houtshreds (NL)</v>
          </cell>
          <cell r="B113">
            <v>5.3999999999999999E-2</v>
          </cell>
          <cell r="C113">
            <v>8.9999999999999993E-3</v>
          </cell>
          <cell r="D113">
            <v>4.4999999999999998E-2</v>
          </cell>
          <cell r="E113">
            <v>1.833</v>
          </cell>
          <cell r="F113" t="str">
            <v>kg ds</v>
          </cell>
          <cell r="G113">
            <v>19.3</v>
          </cell>
          <cell r="H113" t="str">
            <v>Link</v>
          </cell>
        </row>
        <row r="114">
          <cell r="A114" t="str">
            <v xml:space="preserve">Koudemiddelen - R404a </v>
          </cell>
          <cell r="B114">
            <v>4728</v>
          </cell>
          <cell r="E114">
            <v>3922</v>
          </cell>
          <cell r="F114" t="str">
            <v>kg</v>
          </cell>
          <cell r="H114" t="str">
            <v>Link</v>
          </cell>
        </row>
        <row r="115">
          <cell r="A115" t="str">
            <v xml:space="preserve">Koudemiddelen - R407a </v>
          </cell>
          <cell r="B115">
            <v>2262</v>
          </cell>
          <cell r="E115">
            <v>2107</v>
          </cell>
          <cell r="F115" t="str">
            <v>kg</v>
          </cell>
          <cell r="H115" t="str">
            <v>Link</v>
          </cell>
        </row>
        <row r="116">
          <cell r="A116" t="str">
            <v xml:space="preserve">Koudemiddelen - R407c </v>
          </cell>
          <cell r="B116">
            <v>1908</v>
          </cell>
          <cell r="E116">
            <v>1774</v>
          </cell>
          <cell r="F116" t="str">
            <v>kg</v>
          </cell>
          <cell r="H116" t="str">
            <v>Link</v>
          </cell>
        </row>
        <row r="117">
          <cell r="A117" t="str">
            <v xml:space="preserve">Koudemiddelen - R407f </v>
          </cell>
          <cell r="B117">
            <v>1965</v>
          </cell>
          <cell r="E117">
            <v>1825</v>
          </cell>
          <cell r="F117" t="str">
            <v>kg</v>
          </cell>
          <cell r="H117" t="str">
            <v>Link</v>
          </cell>
        </row>
        <row r="118">
          <cell r="A118" t="str">
            <v xml:space="preserve">Koudemiddelen - R410a </v>
          </cell>
          <cell r="B118">
            <v>2256</v>
          </cell>
          <cell r="E118">
            <v>2088</v>
          </cell>
          <cell r="F118" t="str">
            <v>kg</v>
          </cell>
          <cell r="H118" t="str">
            <v>Link</v>
          </cell>
        </row>
        <row r="119">
          <cell r="A119" t="str">
            <v xml:space="preserve">Koudemiddelen - R417a </v>
          </cell>
          <cell r="B119">
            <v>2508</v>
          </cell>
          <cell r="E119">
            <v>2346</v>
          </cell>
          <cell r="F119" t="str">
            <v>kg</v>
          </cell>
          <cell r="H119" t="str">
            <v>Link</v>
          </cell>
        </row>
        <row r="120">
          <cell r="A120" t="str">
            <v xml:space="preserve">Koudemiddelen - R422d </v>
          </cell>
          <cell r="B120">
            <v>2917</v>
          </cell>
          <cell r="E120">
            <v>2729</v>
          </cell>
          <cell r="F120" t="str">
            <v>kg</v>
          </cell>
          <cell r="H120" t="str">
            <v>Link</v>
          </cell>
        </row>
        <row r="121">
          <cell r="A121" t="str">
            <v xml:space="preserve">Koudemiddelen - R438a </v>
          </cell>
          <cell r="B121">
            <v>2425</v>
          </cell>
          <cell r="E121">
            <v>2265</v>
          </cell>
          <cell r="F121" t="str">
            <v>kg</v>
          </cell>
          <cell r="H121" t="str">
            <v>Link</v>
          </cell>
        </row>
        <row r="122">
          <cell r="A122" t="str">
            <v xml:space="preserve">Koudemiddelen - R448a </v>
          </cell>
          <cell r="B122">
            <v>1494</v>
          </cell>
          <cell r="E122">
            <v>1387</v>
          </cell>
          <cell r="F122" t="str">
            <v>kg</v>
          </cell>
          <cell r="H122" t="str">
            <v>Link</v>
          </cell>
        </row>
        <row r="123">
          <cell r="A123" t="str">
            <v xml:space="preserve">Koudemiddelen - R449a </v>
          </cell>
          <cell r="B123">
            <v>1505</v>
          </cell>
          <cell r="E123">
            <v>1397</v>
          </cell>
          <cell r="F123" t="str">
            <v>kg</v>
          </cell>
          <cell r="H123" t="str">
            <v>Link</v>
          </cell>
        </row>
        <row r="124">
          <cell r="A124" t="str">
            <v xml:space="preserve">Koudemiddelen - R450a </v>
          </cell>
          <cell r="B124">
            <v>643</v>
          </cell>
          <cell r="E124">
            <v>601</v>
          </cell>
          <cell r="F124" t="str">
            <v>kg</v>
          </cell>
          <cell r="H124" t="str">
            <v>Link</v>
          </cell>
        </row>
        <row r="125">
          <cell r="A125" t="str">
            <v xml:space="preserve">Koudemiddelen - R452a </v>
          </cell>
          <cell r="B125">
            <v>2292</v>
          </cell>
          <cell r="E125">
            <v>2140</v>
          </cell>
          <cell r="F125" t="str">
            <v>kg</v>
          </cell>
          <cell r="H125" t="str">
            <v>Link</v>
          </cell>
        </row>
        <row r="126">
          <cell r="A126" t="str">
            <v xml:space="preserve">Koudemiddelen - R452b </v>
          </cell>
          <cell r="B126">
            <v>779</v>
          </cell>
          <cell r="E126">
            <v>698</v>
          </cell>
          <cell r="F126" t="str">
            <v>kg</v>
          </cell>
          <cell r="H126" t="str">
            <v>Link</v>
          </cell>
        </row>
        <row r="127">
          <cell r="A127" t="str">
            <v xml:space="preserve">Koudemiddelen - R454c </v>
          </cell>
          <cell r="B127">
            <v>148</v>
          </cell>
          <cell r="E127">
            <v>146</v>
          </cell>
          <cell r="F127" t="str">
            <v>kg</v>
          </cell>
          <cell r="H127" t="str">
            <v>Link</v>
          </cell>
        </row>
        <row r="128">
          <cell r="A128" t="str">
            <v xml:space="preserve">Koudemiddelen - R507 </v>
          </cell>
          <cell r="B128">
            <v>4775</v>
          </cell>
          <cell r="E128">
            <v>3985</v>
          </cell>
          <cell r="F128" t="str">
            <v>kg</v>
          </cell>
          <cell r="H128" t="str">
            <v>Link</v>
          </cell>
        </row>
        <row r="129">
          <cell r="A129" t="str">
            <v xml:space="preserve">Koudemiddelen - R513a </v>
          </cell>
          <cell r="B129">
            <v>673</v>
          </cell>
          <cell r="E129">
            <v>631</v>
          </cell>
          <cell r="F129" t="str">
            <v>kg</v>
          </cell>
          <cell r="H129" t="str">
            <v>Link</v>
          </cell>
        </row>
        <row r="130">
          <cell r="A130" t="str">
            <v>Minibus (max. 8 personen) - Batterij/Elektrisch Gemiddelde stroommix</v>
          </cell>
          <cell r="B130">
            <v>0.10199999999999999</v>
          </cell>
          <cell r="C130">
            <v>0</v>
          </cell>
          <cell r="D130">
            <v>0.10199999999999999</v>
          </cell>
          <cell r="F130" t="str">
            <v>voertuigkilometer</v>
          </cell>
          <cell r="G130">
            <v>1.32</v>
          </cell>
          <cell r="H130" t="str">
            <v>Link</v>
          </cell>
        </row>
        <row r="131">
          <cell r="A131" t="str">
            <v xml:space="preserve">Minibus (max. 8 personen) - Diesel </v>
          </cell>
          <cell r="B131">
            <v>0.27100000000000002</v>
          </cell>
          <cell r="C131">
            <v>0.20499999999999999</v>
          </cell>
          <cell r="D131">
            <v>6.6000000000000003E-2</v>
          </cell>
          <cell r="F131" t="str">
            <v>voertuigkilometer</v>
          </cell>
          <cell r="G131">
            <v>3</v>
          </cell>
          <cell r="H131" t="str">
            <v>Link</v>
          </cell>
        </row>
        <row r="132">
          <cell r="A132" t="str">
            <v>Minibus (max. 8 personen) - Gemiddeld (reizigerskilometer)</v>
          </cell>
          <cell r="B132">
            <v>0.113</v>
          </cell>
          <cell r="C132">
            <v>8.5999999999999993E-2</v>
          </cell>
          <cell r="D132">
            <v>2.7E-2</v>
          </cell>
          <cell r="F132" t="str">
            <v>reizigerskilometer</v>
          </cell>
          <cell r="G132">
            <v>1.25</v>
          </cell>
          <cell r="H132" t="str">
            <v>Link</v>
          </cell>
        </row>
        <row r="133">
          <cell r="A133" t="str">
            <v>Openbaar vervoer - Bus (biodiesel, HVO100)</v>
          </cell>
          <cell r="B133">
            <v>1.9E-2</v>
          </cell>
          <cell r="C133">
            <v>2E-3</v>
          </cell>
          <cell r="D133">
            <v>1.7000000000000001E-2</v>
          </cell>
          <cell r="F133" t="str">
            <v>reizigerskilometer</v>
          </cell>
          <cell r="G133">
            <v>1.44</v>
          </cell>
          <cell r="H133" t="str">
            <v>Link</v>
          </cell>
        </row>
        <row r="134">
          <cell r="A134" t="str">
            <v>Openbaar vervoer - Bus (brandstofcel/waterstof)</v>
          </cell>
          <cell r="B134">
            <v>0.12</v>
          </cell>
          <cell r="C134">
            <v>0</v>
          </cell>
          <cell r="D134">
            <v>0.12</v>
          </cell>
          <cell r="F134" t="str">
            <v>reizigerskilometer</v>
          </cell>
          <cell r="G134">
            <v>0.87</v>
          </cell>
          <cell r="H134" t="str">
            <v>Link</v>
          </cell>
        </row>
        <row r="135">
          <cell r="A135" t="str">
            <v>Openbaar vervoer - Bus (diesel)</v>
          </cell>
          <cell r="B135">
            <v>0.13</v>
          </cell>
          <cell r="C135">
            <v>9.9000000000000005E-2</v>
          </cell>
          <cell r="D135">
            <v>3.1E-2</v>
          </cell>
          <cell r="F135" t="str">
            <v>reizigerskilometer</v>
          </cell>
          <cell r="G135">
            <v>1.44</v>
          </cell>
          <cell r="H135" t="str">
            <v>Link</v>
          </cell>
        </row>
        <row r="136">
          <cell r="A136" t="str">
            <v>Openbaar vervoer - Bus (elektrisch, groene stroom)</v>
          </cell>
          <cell r="B136">
            <v>0</v>
          </cell>
          <cell r="C136">
            <v>0</v>
          </cell>
          <cell r="D136">
            <v>0</v>
          </cell>
          <cell r="F136" t="str">
            <v>reizigerskilometer</v>
          </cell>
          <cell r="G136">
            <v>0.57999999999999996</v>
          </cell>
          <cell r="H136" t="str">
            <v>Link</v>
          </cell>
        </row>
        <row r="137">
          <cell r="A137" t="str">
            <v>Openbaar vervoer - Bus (gemiddeld brandstof onbekend)</v>
          </cell>
          <cell r="B137">
            <v>9.1999999999999998E-2</v>
          </cell>
          <cell r="C137">
            <v>7.0000000000000007E-2</v>
          </cell>
          <cell r="D137">
            <v>2.1999999999999999E-2</v>
          </cell>
          <cell r="F137" t="str">
            <v>reizigerskilometer</v>
          </cell>
          <cell r="G137">
            <v>1.24</v>
          </cell>
          <cell r="H137" t="str">
            <v>Link</v>
          </cell>
        </row>
        <row r="138">
          <cell r="A138" t="str">
            <v>Openbaar vervoer - Bus (groengas)</v>
          </cell>
          <cell r="B138">
            <v>0.04</v>
          </cell>
          <cell r="C138">
            <v>6.0000000000000001E-3</v>
          </cell>
          <cell r="D138">
            <v>3.4000000000000002E-2</v>
          </cell>
          <cell r="F138" t="str">
            <v>reizigerskilometer</v>
          </cell>
          <cell r="G138">
            <v>1.89</v>
          </cell>
          <cell r="H138" t="str">
            <v>Link</v>
          </cell>
        </row>
        <row r="139">
          <cell r="A139" t="str">
            <v>Openbaar vervoer - Bus, Tram, Metro gemiddelde</v>
          </cell>
          <cell r="B139">
            <v>5.6000000000000001E-2</v>
          </cell>
          <cell r="C139">
            <v>4.2000000000000003E-2</v>
          </cell>
          <cell r="D139">
            <v>1.4E-2</v>
          </cell>
          <cell r="F139" t="str">
            <v>reizigerskilometer</v>
          </cell>
          <cell r="G139">
            <v>1</v>
          </cell>
          <cell r="H139" t="str">
            <v>Link</v>
          </cell>
        </row>
        <row r="140">
          <cell r="A140" t="str">
            <v>Openbaar vervoer - Metro (groene stroom)</v>
          </cell>
          <cell r="B140">
            <v>0</v>
          </cell>
          <cell r="C140">
            <v>0</v>
          </cell>
          <cell r="D140">
            <v>0</v>
          </cell>
          <cell r="F140" t="str">
            <v>reizigerskilometer</v>
          </cell>
          <cell r="G140">
            <v>0.69</v>
          </cell>
          <cell r="H140" t="str">
            <v>Link</v>
          </cell>
        </row>
        <row r="141">
          <cell r="A141" t="str">
            <v>Openbaar vervoer - OV algemeen (trein, bus, metro, tram)</v>
          </cell>
          <cell r="B141">
            <v>1.4E-2</v>
          </cell>
          <cell r="C141">
            <v>1.0999999999999999E-2</v>
          </cell>
          <cell r="D141">
            <v>3.0000000000000001E-3</v>
          </cell>
          <cell r="F141" t="str">
            <v>reizigerskilometer</v>
          </cell>
          <cell r="G141">
            <v>0.39</v>
          </cell>
          <cell r="H141" t="str">
            <v>Link</v>
          </cell>
        </row>
        <row r="142">
          <cell r="A142" t="str">
            <v>Openbaar vervoer - Tram (groene stroom)</v>
          </cell>
          <cell r="B142">
            <v>0</v>
          </cell>
          <cell r="C142">
            <v>0</v>
          </cell>
          <cell r="D142">
            <v>0</v>
          </cell>
          <cell r="F142" t="str">
            <v>reizigerskilometer</v>
          </cell>
          <cell r="G142">
            <v>0.51</v>
          </cell>
          <cell r="H142" t="str">
            <v>Link</v>
          </cell>
        </row>
        <row r="143">
          <cell r="A143" t="str">
            <v>Openbaar vervoer - Trein (diesel)</v>
          </cell>
          <cell r="B143">
            <v>8.8999999999999996E-2</v>
          </cell>
          <cell r="C143">
            <v>6.8000000000000005E-2</v>
          </cell>
          <cell r="D143">
            <v>2.1000000000000001E-2</v>
          </cell>
          <cell r="F143" t="str">
            <v>reizigerskilometer</v>
          </cell>
          <cell r="G143">
            <v>0.93</v>
          </cell>
          <cell r="H143" t="str">
            <v>Link</v>
          </cell>
        </row>
        <row r="144">
          <cell r="A144" t="str">
            <v>Openbaar vervoer - Trein (elektrisch, groene stroom)</v>
          </cell>
          <cell r="B144">
            <v>0</v>
          </cell>
          <cell r="C144">
            <v>0</v>
          </cell>
          <cell r="D144">
            <v>0</v>
          </cell>
          <cell r="F144" t="str">
            <v>reizigerskilometer</v>
          </cell>
          <cell r="G144">
            <v>0.14000000000000001</v>
          </cell>
          <cell r="H144" t="str">
            <v>Link</v>
          </cell>
        </row>
        <row r="145">
          <cell r="A145" t="str">
            <v>Openbaar vervoer - Trein (gemiddelde/ type onbekend)</v>
          </cell>
          <cell r="B145">
            <v>3.0000000000000001E-3</v>
          </cell>
          <cell r="C145">
            <v>2E-3</v>
          </cell>
          <cell r="D145">
            <v>1E-3</v>
          </cell>
          <cell r="F145" t="str">
            <v>reizigerskilometer</v>
          </cell>
          <cell r="G145">
            <v>0.23</v>
          </cell>
          <cell r="H145" t="str">
            <v>Link</v>
          </cell>
        </row>
        <row r="146">
          <cell r="A146" t="str">
            <v>Openbaar vervoer - Trein (internationaal, gemiddelde stroommix)</v>
          </cell>
          <cell r="B146">
            <v>1.4E-2</v>
          </cell>
          <cell r="C146">
            <v>0</v>
          </cell>
          <cell r="D146">
            <v>1.4E-2</v>
          </cell>
          <cell r="F146" t="str">
            <v>reizigerskilometer</v>
          </cell>
          <cell r="G146">
            <v>0.18</v>
          </cell>
          <cell r="H146" t="str">
            <v>Link</v>
          </cell>
        </row>
        <row r="147">
          <cell r="A147" t="str">
            <v xml:space="preserve">Overige Emissies - Lachgas (N2O) </v>
          </cell>
        </row>
        <row r="148">
          <cell r="A148" t="str">
            <v>Overige Emissies - Methaan (CH4) niet fossiel</v>
          </cell>
        </row>
        <row r="149">
          <cell r="A149" t="str">
            <v xml:space="preserve">Overige Emissies - Stikstof trifluoride (NF3) </v>
          </cell>
        </row>
        <row r="150">
          <cell r="A150" t="str">
            <v xml:space="preserve">Overige Emissies - Zwavel Hexafluoride (SF6) </v>
          </cell>
        </row>
        <row r="151">
          <cell r="A151" t="str">
            <v>Overige koudemiddelen - R290 Propaan</v>
          </cell>
          <cell r="B151">
            <v>20</v>
          </cell>
          <cell r="F151" t="str">
            <v>kg</v>
          </cell>
          <cell r="H151" t="str">
            <v>Link</v>
          </cell>
        </row>
        <row r="152">
          <cell r="A152" t="str">
            <v>Overige koudemiddelen - R600 Butaan</v>
          </cell>
          <cell r="B152">
            <v>6</v>
          </cell>
          <cell r="F152" t="str">
            <v>kg</v>
          </cell>
          <cell r="H152" t="str">
            <v>Link</v>
          </cell>
        </row>
        <row r="153">
          <cell r="A153" t="str">
            <v>Overige koudemiddelen - R600a isobutaan</v>
          </cell>
          <cell r="B153">
            <v>3</v>
          </cell>
          <cell r="F153" t="str">
            <v>kg</v>
          </cell>
          <cell r="H153" t="str">
            <v>Link</v>
          </cell>
        </row>
        <row r="154">
          <cell r="A154" t="str">
            <v>Overige koudemiddelen - R601a isopentaan</v>
          </cell>
          <cell r="B154">
            <v>5</v>
          </cell>
          <cell r="F154" t="str">
            <v>kg</v>
          </cell>
          <cell r="H154" t="str">
            <v>Link</v>
          </cell>
        </row>
        <row r="155">
          <cell r="A155" t="str">
            <v>Overige koudemiddelen - R717 ammoniak</v>
          </cell>
          <cell r="B155">
            <v>0</v>
          </cell>
          <cell r="F155" t="str">
            <v>kg</v>
          </cell>
          <cell r="H155" t="str">
            <v>Link</v>
          </cell>
        </row>
        <row r="156">
          <cell r="A156" t="str">
            <v>Overige koudemiddelen - R744 CO2</v>
          </cell>
          <cell r="B156">
            <v>1</v>
          </cell>
          <cell r="F156" t="str">
            <v>kg</v>
          </cell>
          <cell r="H156" t="str">
            <v>Link</v>
          </cell>
        </row>
        <row r="157">
          <cell r="A157" t="str">
            <v xml:space="preserve">Touringcar - Batterij/elektrisch </v>
          </cell>
          <cell r="B157">
            <v>0.32200000000000001</v>
          </cell>
          <cell r="C157">
            <v>0</v>
          </cell>
          <cell r="D157">
            <v>0.32200000000000001</v>
          </cell>
          <cell r="F157" t="str">
            <v>voertuigkilometer</v>
          </cell>
          <cell r="G157">
            <v>4.1900000000000004</v>
          </cell>
          <cell r="H157" t="str">
            <v>Link</v>
          </cell>
        </row>
        <row r="158">
          <cell r="A158" t="str">
            <v>Touringcar - Batterij/elektrisch (reizigerskilometer)</v>
          </cell>
          <cell r="B158">
            <v>7.0000000000000001E-3</v>
          </cell>
          <cell r="C158">
            <v>0</v>
          </cell>
          <cell r="D158">
            <v>7.0000000000000001E-3</v>
          </cell>
          <cell r="F158" t="str">
            <v>reizigerskilometer</v>
          </cell>
          <cell r="G158">
            <v>0.09</v>
          </cell>
          <cell r="H158" t="str">
            <v>Link</v>
          </cell>
        </row>
        <row r="159">
          <cell r="A159" t="str">
            <v xml:space="preserve">Touringcar - Diesel </v>
          </cell>
          <cell r="B159">
            <v>0.88800000000000001</v>
          </cell>
          <cell r="C159">
            <v>0.67600000000000005</v>
          </cell>
          <cell r="D159">
            <v>0.21199999999999999</v>
          </cell>
          <cell r="F159" t="str">
            <v>voertuigkilometer</v>
          </cell>
          <cell r="G159">
            <v>9.65</v>
          </cell>
          <cell r="H159" t="str">
            <v>Link</v>
          </cell>
        </row>
        <row r="160">
          <cell r="A160" t="str">
            <v>Touringcar - Diesel (reizigerskilometer)</v>
          </cell>
          <cell r="B160">
            <v>1.9E-2</v>
          </cell>
          <cell r="C160">
            <v>1.4E-2</v>
          </cell>
          <cell r="D160">
            <v>5.0000000000000001E-3</v>
          </cell>
          <cell r="F160" t="str">
            <v>reizigerskilometer</v>
          </cell>
          <cell r="G160">
            <v>0.2</v>
          </cell>
          <cell r="H160" t="str">
            <v>Link</v>
          </cell>
        </row>
        <row r="161">
          <cell r="A161" t="str">
            <v xml:space="preserve">Touringcar - HVO 100/biodiesel </v>
          </cell>
          <cell r="B161">
            <v>0.125</v>
          </cell>
          <cell r="C161">
            <v>8.9999999999999993E-3</v>
          </cell>
          <cell r="D161">
            <v>0.11600000000000001</v>
          </cell>
          <cell r="F161" t="str">
            <v>voertuigkilometer</v>
          </cell>
          <cell r="G161">
            <v>9.65</v>
          </cell>
          <cell r="H161" t="str">
            <v>Link</v>
          </cell>
        </row>
        <row r="162">
          <cell r="A162" t="str">
            <v>Touringcar - HVO 100/biodiesel (reizigerskilometer)</v>
          </cell>
          <cell r="B162">
            <v>3.0000000000000001E-3</v>
          </cell>
          <cell r="C162">
            <v>0</v>
          </cell>
          <cell r="D162">
            <v>3.0000000000000001E-3</v>
          </cell>
          <cell r="F162" t="str">
            <v>reizigerskilometer</v>
          </cell>
          <cell r="G162">
            <v>0.2</v>
          </cell>
          <cell r="H162" t="str">
            <v>Link</v>
          </cell>
        </row>
        <row r="163">
          <cell r="A163" t="str">
            <v>Tweewielers - Bromfiets (elektrisch, gemiddelde stroommix)</v>
          </cell>
          <cell r="B163">
            <v>1.2999999999999999E-2</v>
          </cell>
          <cell r="C163">
            <v>0</v>
          </cell>
          <cell r="D163">
            <v>1.2999999999999999E-2</v>
          </cell>
          <cell r="F163" t="str">
            <v>voertuigkilometer</v>
          </cell>
          <cell r="G163">
            <v>0.16</v>
          </cell>
          <cell r="H163" t="str">
            <v>Link</v>
          </cell>
        </row>
        <row r="164">
          <cell r="A164" t="str">
            <v>Tweewielers - Bromfiets (gemiddeld)</v>
          </cell>
          <cell r="B164">
            <v>7.5999999999999998E-2</v>
          </cell>
          <cell r="C164">
            <v>5.8999999999999997E-2</v>
          </cell>
          <cell r="D164">
            <v>1.7000000000000001E-2</v>
          </cell>
          <cell r="F164" t="str">
            <v>voertuigkilometer</v>
          </cell>
          <cell r="G164">
            <v>0.78</v>
          </cell>
          <cell r="H164" t="str">
            <v>Link</v>
          </cell>
        </row>
        <row r="165">
          <cell r="A165" t="str">
            <v>Tweewielers - Fiets (elektrisch, gemiddelde stroommix)</v>
          </cell>
          <cell r="B165">
            <v>3.0000000000000001E-3</v>
          </cell>
          <cell r="C165">
            <v>0</v>
          </cell>
          <cell r="D165">
            <v>3.0000000000000001E-3</v>
          </cell>
          <cell r="F165" t="str">
            <v>voertuigkilometer</v>
          </cell>
          <cell r="G165">
            <v>0.03</v>
          </cell>
          <cell r="H165" t="str">
            <v>Link</v>
          </cell>
        </row>
        <row r="166">
          <cell r="A166" t="str">
            <v>Tweewielers - Motor (elektrisch, gemiddelde stroommix)</v>
          </cell>
          <cell r="B166">
            <v>5.7000000000000002E-2</v>
          </cell>
          <cell r="C166">
            <v>0</v>
          </cell>
          <cell r="D166">
            <v>5.7000000000000002E-2</v>
          </cell>
          <cell r="F166" t="str">
            <v>voertuigkilometer</v>
          </cell>
          <cell r="G166">
            <v>0.74</v>
          </cell>
          <cell r="H166" t="str">
            <v>Link</v>
          </cell>
        </row>
        <row r="167">
          <cell r="A167" t="str">
            <v>Tweewielers - Motor (gemiddeld / benzine)</v>
          </cell>
          <cell r="B167">
            <v>0.14699999999999999</v>
          </cell>
          <cell r="C167">
            <v>0.113</v>
          </cell>
          <cell r="D167">
            <v>3.4000000000000002E-2</v>
          </cell>
          <cell r="F167" t="str">
            <v>voertuigkilometer</v>
          </cell>
          <cell r="G167">
            <v>1.64</v>
          </cell>
          <cell r="H167" t="str">
            <v>Link</v>
          </cell>
        </row>
        <row r="168">
          <cell r="A168" t="str">
            <v xml:space="preserve">Vaste Brandstoffen - Antraciet </v>
          </cell>
          <cell r="C168">
            <v>2.88</v>
          </cell>
          <cell r="F168" t="str">
            <v>kg</v>
          </cell>
          <cell r="G168">
            <v>29.3</v>
          </cell>
          <cell r="H168" t="str">
            <v>Link</v>
          </cell>
        </row>
        <row r="169">
          <cell r="A169" t="str">
            <v xml:space="preserve">Vaste Brandstoffen - Bruinkool </v>
          </cell>
          <cell r="C169">
            <v>2.02</v>
          </cell>
          <cell r="F169" t="str">
            <v>kg</v>
          </cell>
          <cell r="G169">
            <v>20</v>
          </cell>
          <cell r="H169" t="str">
            <v>Link</v>
          </cell>
        </row>
        <row r="170">
          <cell r="A170" t="str">
            <v xml:space="preserve">Vaste Brandstoffen - Cokeskolen </v>
          </cell>
          <cell r="C170">
            <v>2.6880000000000002</v>
          </cell>
          <cell r="F170" t="str">
            <v>kg</v>
          </cell>
          <cell r="G170">
            <v>28.6</v>
          </cell>
          <cell r="H170" t="str">
            <v>Link</v>
          </cell>
        </row>
        <row r="171">
          <cell r="A171" t="str">
            <v>Vaste Brandstoffen - Cokeskolen (cokeovens)</v>
          </cell>
          <cell r="C171">
            <v>2.7280000000000002</v>
          </cell>
          <cell r="F171" t="str">
            <v>kg</v>
          </cell>
          <cell r="G171">
            <v>28.6</v>
          </cell>
          <cell r="H171" t="str">
            <v>Link</v>
          </cell>
        </row>
        <row r="172">
          <cell r="A172" t="str">
            <v>Vaste Brandstoffen - Cokeskolen (hoogovens)</v>
          </cell>
          <cell r="C172">
            <v>2.5680000000000001</v>
          </cell>
          <cell r="F172" t="str">
            <v>kg</v>
          </cell>
          <cell r="G172">
            <v>28.6</v>
          </cell>
          <cell r="H172" t="str">
            <v>Link</v>
          </cell>
        </row>
        <row r="173">
          <cell r="A173" t="str">
            <v>Vaste Brandstoffen - Steenkool (bitumineus)</v>
          </cell>
          <cell r="C173">
            <v>2.29</v>
          </cell>
          <cell r="F173" t="str">
            <v>kg</v>
          </cell>
          <cell r="G173">
            <v>24.7</v>
          </cell>
          <cell r="H173" t="str">
            <v>Link</v>
          </cell>
        </row>
        <row r="174">
          <cell r="A174" t="str">
            <v>Vaste Brandstoffen - Steenkool (sub-bitumineus)</v>
          </cell>
          <cell r="C174">
            <v>1.8160000000000001</v>
          </cell>
          <cell r="F174" t="str">
            <v>kg</v>
          </cell>
          <cell r="G174">
            <v>18.899999999999999</v>
          </cell>
          <cell r="H174" t="str">
            <v>Link</v>
          </cell>
        </row>
        <row r="175">
          <cell r="A175" t="str">
            <v xml:space="preserve">Vaste Brandstoffen - Steenkool en bruinkool briketten </v>
          </cell>
          <cell r="C175">
            <v>2.0179999999999998</v>
          </cell>
          <cell r="F175" t="str">
            <v>kg</v>
          </cell>
          <cell r="G175">
            <v>20.7</v>
          </cell>
          <cell r="H175" t="str">
            <v>Link</v>
          </cell>
        </row>
        <row r="176">
          <cell r="A176" t="str">
            <v xml:space="preserve">Vaste Brandstoffen - Turf </v>
          </cell>
          <cell r="C176">
            <v>1.0349999999999999</v>
          </cell>
          <cell r="F176" t="str">
            <v>kg</v>
          </cell>
          <cell r="G176">
            <v>9.76</v>
          </cell>
          <cell r="H176" t="str">
            <v>Link</v>
          </cell>
        </row>
        <row r="177">
          <cell r="A177" t="str">
            <v xml:space="preserve">Veerboot - Gemiddeld </v>
          </cell>
          <cell r="B177">
            <v>1.42</v>
          </cell>
          <cell r="C177">
            <v>1.085</v>
          </cell>
          <cell r="D177">
            <v>0.33500000000000002</v>
          </cell>
          <cell r="F177" t="str">
            <v>reizigerskilometer</v>
          </cell>
          <cell r="G177">
            <v>14.82</v>
          </cell>
          <cell r="H177" t="str">
            <v>Link</v>
          </cell>
        </row>
        <row r="178">
          <cell r="A178" t="str">
            <v>Vliegtuig - Europees (700 - 2.500 km)</v>
          </cell>
          <cell r="B178">
            <v>0.17199999999999999</v>
          </cell>
          <cell r="C178">
            <v>0.152</v>
          </cell>
          <cell r="D178">
            <v>2.1000000000000001E-2</v>
          </cell>
          <cell r="F178" t="str">
            <v>reizigerskilometer</v>
          </cell>
          <cell r="G178">
            <v>1.01</v>
          </cell>
          <cell r="H178" t="str">
            <v>Link</v>
          </cell>
        </row>
        <row r="179">
          <cell r="A179" t="str">
            <v>Vliegtuig - Gemiddelde (alle afstanden)</v>
          </cell>
          <cell r="B179">
            <v>0.182</v>
          </cell>
          <cell r="C179">
            <v>0.16</v>
          </cell>
          <cell r="D179">
            <v>2.1999999999999999E-2</v>
          </cell>
          <cell r="F179" t="str">
            <v>reizigerskilometer</v>
          </cell>
          <cell r="G179">
            <v>1.02</v>
          </cell>
          <cell r="H179" t="str">
            <v>Link</v>
          </cell>
        </row>
        <row r="180">
          <cell r="A180" t="str">
            <v>Vliegtuig - Intercontinentaal (&gt; 2.500 km)</v>
          </cell>
          <cell r="B180">
            <v>0.157</v>
          </cell>
          <cell r="C180">
            <v>0.14000000000000001</v>
          </cell>
          <cell r="D180">
            <v>1.7999999999999999E-2</v>
          </cell>
          <cell r="F180" t="str">
            <v>reizigerskilometer</v>
          </cell>
          <cell r="G180">
            <v>0.91</v>
          </cell>
          <cell r="H180" t="str">
            <v>Link</v>
          </cell>
        </row>
        <row r="181">
          <cell r="A181" t="str">
            <v>Vliegtuig - Regionaal (&lt;700 km)</v>
          </cell>
          <cell r="B181">
            <v>0.23400000000000001</v>
          </cell>
          <cell r="C181">
            <v>0.20200000000000001</v>
          </cell>
          <cell r="D181">
            <v>3.2000000000000001E-2</v>
          </cell>
          <cell r="F181" t="str">
            <v>reizigerskilometer</v>
          </cell>
          <cell r="G181">
            <v>1.52</v>
          </cell>
          <cell r="H181" t="str">
            <v>Link</v>
          </cell>
        </row>
        <row r="182">
          <cell r="A182" t="str">
            <v xml:space="preserve">Vloeibare brandstoffen - Aardgascondensaat </v>
          </cell>
          <cell r="C182">
            <v>2.8250000000000002</v>
          </cell>
          <cell r="F182" t="str">
            <v>kg</v>
          </cell>
          <cell r="G182">
            <v>44</v>
          </cell>
          <cell r="H182" t="str">
            <v>Link</v>
          </cell>
        </row>
        <row r="183">
          <cell r="A183" t="str">
            <v xml:space="preserve">Vloeibare brandstoffen - Bitumen </v>
          </cell>
          <cell r="C183">
            <v>3.3809999999999998</v>
          </cell>
          <cell r="F183" t="str">
            <v>kg</v>
          </cell>
          <cell r="G183">
            <v>41.9</v>
          </cell>
          <cell r="H183" t="str">
            <v>Link</v>
          </cell>
        </row>
        <row r="184">
          <cell r="A184" t="str">
            <v xml:space="preserve">Vloeibare brandstoffen - Chemisch restgas </v>
          </cell>
          <cell r="C184">
            <v>2.7930000000000001</v>
          </cell>
          <cell r="F184" t="str">
            <v>kg</v>
          </cell>
          <cell r="G184">
            <v>45.2</v>
          </cell>
          <cell r="H184" t="str">
            <v>Link</v>
          </cell>
        </row>
        <row r="185">
          <cell r="A185" t="str">
            <v xml:space="preserve">Vloeibare brandstoffen - Ethaan </v>
          </cell>
          <cell r="C185">
            <v>2.7839999999999998</v>
          </cell>
          <cell r="F185" t="str">
            <v>kg</v>
          </cell>
          <cell r="G185">
            <v>45.2</v>
          </cell>
          <cell r="H185" t="str">
            <v>Link</v>
          </cell>
        </row>
        <row r="186">
          <cell r="A186" t="str">
            <v xml:space="preserve">Vloeibare brandstoffen - Leisteenolie </v>
          </cell>
          <cell r="C186">
            <v>2.7930000000000001</v>
          </cell>
          <cell r="F186" t="str">
            <v>kg</v>
          </cell>
          <cell r="G186">
            <v>38.1</v>
          </cell>
          <cell r="H186" t="str">
            <v>Link</v>
          </cell>
        </row>
        <row r="187">
          <cell r="A187" t="str">
            <v xml:space="preserve">Vloeibare brandstoffen - Nafta's </v>
          </cell>
          <cell r="C187">
            <v>3.2250000000000001</v>
          </cell>
          <cell r="F187" t="str">
            <v>kg</v>
          </cell>
          <cell r="G187">
            <v>44</v>
          </cell>
          <cell r="H187" t="str">
            <v>Link</v>
          </cell>
        </row>
        <row r="188">
          <cell r="A188" t="str">
            <v xml:space="preserve">Vloeibare brandstoffen - Orimulsion </v>
          </cell>
          <cell r="C188">
            <v>2.1179999999999999</v>
          </cell>
          <cell r="F188" t="str">
            <v>kg</v>
          </cell>
          <cell r="G188">
            <v>27.5</v>
          </cell>
          <cell r="H188" t="str">
            <v>Link</v>
          </cell>
        </row>
        <row r="189">
          <cell r="A189" t="str">
            <v xml:space="preserve">Vloeibare brandstoffen - Overige Oliën </v>
          </cell>
          <cell r="C189">
            <v>2.9470000000000001</v>
          </cell>
          <cell r="F189" t="str">
            <v>kg</v>
          </cell>
          <cell r="G189">
            <v>40.200000000000003</v>
          </cell>
          <cell r="H189" t="str">
            <v>Link</v>
          </cell>
        </row>
        <row r="190">
          <cell r="A190" t="str">
            <v xml:space="preserve">Vloeibare brandstoffen - Petroleum </v>
          </cell>
          <cell r="C190">
            <v>3.0990000000000002</v>
          </cell>
          <cell r="F190" t="str">
            <v>kg</v>
          </cell>
          <cell r="G190">
            <v>43.1</v>
          </cell>
          <cell r="H190" t="str">
            <v>Link</v>
          </cell>
        </row>
        <row r="191">
          <cell r="A191" t="str">
            <v xml:space="preserve">Vloeibare brandstoffen - Petroleumcokes </v>
          </cell>
          <cell r="C191">
            <v>3.4319999999999999</v>
          </cell>
          <cell r="F191" t="str">
            <v>kg</v>
          </cell>
          <cell r="G191">
            <v>35.200000000000003</v>
          </cell>
          <cell r="H191" t="str">
            <v>Link</v>
          </cell>
        </row>
        <row r="192">
          <cell r="A192" t="str">
            <v xml:space="preserve">Vloeibare brandstoffen - Raffinaderij Grondstoffen </v>
          </cell>
          <cell r="C192">
            <v>3.1520000000000001</v>
          </cell>
          <cell r="F192" t="str">
            <v>kg</v>
          </cell>
          <cell r="G192">
            <v>43</v>
          </cell>
          <cell r="H192" t="str">
            <v>Link</v>
          </cell>
        </row>
        <row r="193">
          <cell r="A193" t="str">
            <v xml:space="preserve">Vloeibare brandstoffen - Raffinaderijgas </v>
          </cell>
          <cell r="C193">
            <v>2.911</v>
          </cell>
          <cell r="F193" t="str">
            <v>kg</v>
          </cell>
          <cell r="G193">
            <v>45.2</v>
          </cell>
          <cell r="H193" t="str">
            <v>Link</v>
          </cell>
        </row>
        <row r="194">
          <cell r="A194" t="str">
            <v xml:space="preserve">Vloeibare brandstoffen - Ruwe Aardolie </v>
          </cell>
          <cell r="C194">
            <v>3.13</v>
          </cell>
          <cell r="F194" t="str">
            <v>kg</v>
          </cell>
          <cell r="G194">
            <v>42.7</v>
          </cell>
          <cell r="H194" t="str">
            <v>Link</v>
          </cell>
        </row>
        <row r="195">
          <cell r="A195" t="str">
            <v xml:space="preserve">Vloeibare brandstoffen - Smeeroliën </v>
          </cell>
          <cell r="C195">
            <v>3.0350000000000001</v>
          </cell>
          <cell r="F195" t="str">
            <v>kg</v>
          </cell>
          <cell r="G195">
            <v>41.4</v>
          </cell>
          <cell r="H195" t="str">
            <v>Link</v>
          </cell>
        </row>
        <row r="196">
          <cell r="A196" t="str">
            <v xml:space="preserve">Warmtelevering - Gemiddelde Warmtenetten </v>
          </cell>
          <cell r="B196">
            <v>38.43</v>
          </cell>
          <cell r="C196">
            <v>31.95</v>
          </cell>
          <cell r="D196">
            <v>6.48</v>
          </cell>
          <cell r="F196" t="str">
            <v>GJ</v>
          </cell>
          <cell r="G196">
            <v>1000</v>
          </cell>
          <cell r="H196" t="str">
            <v>Link</v>
          </cell>
        </row>
        <row r="197">
          <cell r="A197" t="str">
            <v xml:space="preserve">Warmtelevering - Restwarmte zonder bijstook </v>
          </cell>
          <cell r="B197">
            <v>11.3</v>
          </cell>
          <cell r="C197">
            <v>9.3000000000000007</v>
          </cell>
          <cell r="D197">
            <v>2</v>
          </cell>
          <cell r="F197" t="str">
            <v>GJ</v>
          </cell>
          <cell r="G197">
            <v>1000</v>
          </cell>
          <cell r="H197" t="str">
            <v>Link</v>
          </cell>
        </row>
      </sheetData>
      <sheetData sheetId="8" refreshError="1">
        <row r="9">
          <cell r="B9">
            <v>2851.34</v>
          </cell>
        </row>
        <row r="12">
          <cell r="B12">
            <v>54167.02</v>
          </cell>
        </row>
        <row r="20">
          <cell r="B20">
            <v>32128.02</v>
          </cell>
          <cell r="K20">
            <v>291.58</v>
          </cell>
        </row>
        <row r="21">
          <cell r="B21">
            <v>2200.0299999999997</v>
          </cell>
        </row>
        <row r="47">
          <cell r="B47">
            <v>1059.0160000000001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edrijfsdata"/>
      <sheetName val="Berekening OZK"/>
      <sheetName val="Verbruik"/>
      <sheetName val="Totalen uit bronnen"/>
      <sheetName val="CO2 en Energie balans"/>
      <sheetName val="Voortgang scope 1 en 2"/>
      <sheetName val="Voortgang totale Energie"/>
      <sheetName val="GWP waarde berekening"/>
      <sheetName val="Factoren"/>
    </sheetNames>
    <sheetDataSet>
      <sheetData sheetId="0"/>
      <sheetData sheetId="1"/>
      <sheetData sheetId="2">
        <row r="21">
          <cell r="F21" t="str">
            <v>Stroom projecten groen</v>
          </cell>
          <cell r="H21" t="str">
            <v>Stroom projecten grijs</v>
          </cell>
          <cell r="J21" t="str">
            <v>Totaal stroomverbruik op kantoor</v>
          </cell>
        </row>
        <row r="22">
          <cell r="H22" t="str">
            <v xml:space="preserve">Elektriciteit - Grijze Stroom </v>
          </cell>
          <cell r="J22" t="str">
            <v xml:space="preserve">Elektriciteit - Windkracht </v>
          </cell>
        </row>
        <row r="24">
          <cell r="F24">
            <v>2379</v>
          </cell>
          <cell r="H24">
            <v>7137</v>
          </cell>
          <cell r="J24">
            <v>66637</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7A81-9908-4BC4-B24E-44050CAE5086}">
  <dimension ref="A1:B4"/>
  <sheetViews>
    <sheetView workbookViewId="0">
      <selection activeCell="B4" sqref="B4"/>
    </sheetView>
  </sheetViews>
  <sheetFormatPr defaultRowHeight="14.5" x14ac:dyDescent="0.35"/>
  <cols>
    <col min="1" max="1" width="36.453125" customWidth="1"/>
    <col min="2" max="2" width="15.08984375" bestFit="1" customWidth="1"/>
  </cols>
  <sheetData>
    <row r="1" spans="1:2" x14ac:dyDescent="0.35">
      <c r="A1" t="s">
        <v>0</v>
      </c>
    </row>
    <row r="2" spans="1:2" x14ac:dyDescent="0.35">
      <c r="A2" t="s">
        <v>1</v>
      </c>
      <c r="B2" s="74">
        <v>1351029.83</v>
      </c>
    </row>
    <row r="3" spans="1:2" x14ac:dyDescent="0.35">
      <c r="A3" t="s">
        <v>2</v>
      </c>
      <c r="B3" s="75">
        <v>24100000</v>
      </c>
    </row>
    <row r="4" spans="1:2" x14ac:dyDescent="0.35">
      <c r="A4" t="s">
        <v>3</v>
      </c>
      <c r="B4" s="132">
        <f>B2/B3</f>
        <v>5.6059329045643154E-2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F6F6-FF6C-49C3-B86C-51433E72D417}">
  <dimension ref="A1:R35"/>
  <sheetViews>
    <sheetView topLeftCell="A3" workbookViewId="0">
      <selection activeCell="B6" sqref="B6:O16"/>
    </sheetView>
  </sheetViews>
  <sheetFormatPr defaultColWidth="8.6328125" defaultRowHeight="14.5" x14ac:dyDescent="0.35"/>
  <cols>
    <col min="2" max="2" width="9.6328125" bestFit="1" customWidth="1"/>
    <col min="3" max="3" width="9.6328125" customWidth="1"/>
    <col min="4" max="4" width="49.6328125" bestFit="1" customWidth="1"/>
    <col min="5" max="5" width="7.453125" bestFit="1" customWidth="1"/>
    <col min="6" max="6" width="49.6328125" bestFit="1" customWidth="1"/>
    <col min="7" max="7" width="7.453125" customWidth="1"/>
    <col min="8" max="8" width="39.6328125" bestFit="1" customWidth="1"/>
    <col min="9" max="9" width="7.453125" customWidth="1"/>
    <col min="10" max="10" width="49.36328125" bestFit="1" customWidth="1"/>
    <col min="11" max="11" width="7.453125" customWidth="1"/>
    <col min="12" max="12" width="52.36328125" bestFit="1" customWidth="1"/>
    <col min="13" max="13" width="4.6328125" bestFit="1" customWidth="1"/>
    <col min="14" max="14" width="41.453125" bestFit="1" customWidth="1"/>
    <col min="15" max="15" width="7.453125" bestFit="1" customWidth="1"/>
    <col min="16" max="16" width="17.6328125" bestFit="1" customWidth="1"/>
    <col min="17" max="17" width="7.453125" customWidth="1"/>
    <col min="19" max="19" width="22.6328125" customWidth="1"/>
    <col min="21" max="22" width="10.08984375" bestFit="1" customWidth="1"/>
  </cols>
  <sheetData>
    <row r="1" spans="1:18" ht="15" thickBot="1" x14ac:dyDescent="0.4">
      <c r="A1" s="225"/>
      <c r="B1" s="225"/>
      <c r="C1" s="225"/>
      <c r="D1" s="225"/>
      <c r="E1" s="225"/>
      <c r="F1" s="225"/>
      <c r="G1" s="225"/>
      <c r="H1" s="225"/>
      <c r="I1" s="225"/>
      <c r="J1" s="225"/>
      <c r="K1" s="225"/>
      <c r="L1" s="225"/>
      <c r="M1" s="225"/>
      <c r="N1" s="225"/>
      <c r="O1" s="225"/>
      <c r="P1" s="1"/>
      <c r="Q1" s="1"/>
      <c r="R1" s="1"/>
    </row>
    <row r="2" spans="1:18" ht="21" x14ac:dyDescent="0.35">
      <c r="A2" s="225"/>
      <c r="B2" s="226" t="s">
        <v>4</v>
      </c>
      <c r="C2" s="227"/>
      <c r="D2" s="227"/>
      <c r="E2" s="227"/>
      <c r="F2" s="227"/>
      <c r="G2" s="227"/>
      <c r="H2" s="227"/>
      <c r="I2" s="227"/>
      <c r="J2" s="227"/>
      <c r="K2" s="227"/>
      <c r="L2" s="227"/>
      <c r="M2" s="227"/>
      <c r="N2" s="227"/>
      <c r="O2" s="228"/>
      <c r="P2" s="134"/>
      <c r="Q2" s="134"/>
      <c r="R2" s="1"/>
    </row>
    <row r="3" spans="1:18" ht="21.5" thickBot="1" x14ac:dyDescent="0.4">
      <c r="A3" s="225"/>
      <c r="B3" s="229"/>
      <c r="C3" s="230"/>
      <c r="D3" s="230"/>
      <c r="E3" s="230"/>
      <c r="F3" s="230"/>
      <c r="G3" s="230"/>
      <c r="H3" s="230"/>
      <c r="I3" s="230"/>
      <c r="J3" s="230"/>
      <c r="K3" s="230"/>
      <c r="L3" s="230"/>
      <c r="M3" s="230"/>
      <c r="N3" s="230"/>
      <c r="O3" s="231"/>
      <c r="P3" s="134"/>
      <c r="Q3" s="134"/>
      <c r="R3" s="1"/>
    </row>
    <row r="4" spans="1:18" x14ac:dyDescent="0.35">
      <c r="A4" s="225"/>
      <c r="B4" s="232"/>
      <c r="C4" s="232"/>
      <c r="D4" s="232"/>
      <c r="E4" s="232"/>
      <c r="F4" s="232"/>
      <c r="G4" s="232"/>
      <c r="H4" s="232"/>
      <c r="I4" s="232"/>
      <c r="J4" s="232"/>
      <c r="K4" s="232"/>
      <c r="L4" s="232"/>
      <c r="M4" s="232"/>
      <c r="N4" s="232"/>
      <c r="O4" s="232"/>
      <c r="P4" s="133"/>
      <c r="Q4" s="133"/>
      <c r="R4" s="1"/>
    </row>
    <row r="5" spans="1:18" ht="15" thickBot="1" x14ac:dyDescent="0.4">
      <c r="A5" s="225"/>
      <c r="B5" s="232"/>
      <c r="C5" s="232"/>
      <c r="D5" s="232"/>
      <c r="E5" s="232"/>
      <c r="F5" s="232"/>
      <c r="G5" s="232"/>
      <c r="H5" s="232"/>
      <c r="I5" s="232"/>
      <c r="J5" s="232"/>
      <c r="K5" s="232"/>
      <c r="L5" s="232"/>
      <c r="M5" s="232"/>
      <c r="N5" s="232"/>
      <c r="O5" s="232"/>
      <c r="P5" s="133"/>
      <c r="Q5" s="133"/>
      <c r="R5" s="1"/>
    </row>
    <row r="6" spans="1:18" x14ac:dyDescent="0.35">
      <c r="A6" s="225"/>
      <c r="B6" s="239" t="s">
        <v>5</v>
      </c>
      <c r="C6" s="240"/>
      <c r="D6" s="240"/>
      <c r="E6" s="240"/>
      <c r="F6" s="240"/>
      <c r="G6" s="240"/>
      <c r="H6" s="240"/>
      <c r="I6" s="240"/>
      <c r="J6" s="240"/>
      <c r="K6" s="240"/>
      <c r="L6" s="240"/>
      <c r="M6" s="240"/>
      <c r="N6" s="240"/>
      <c r="O6" s="241"/>
      <c r="P6" s="51"/>
      <c r="Q6" s="51"/>
      <c r="R6" s="1"/>
    </row>
    <row r="7" spans="1:18" ht="15" thickBot="1" x14ac:dyDescent="0.4">
      <c r="A7" s="225"/>
      <c r="B7" s="242"/>
      <c r="C7" s="243"/>
      <c r="D7" s="243"/>
      <c r="E7" s="243"/>
      <c r="F7" s="243"/>
      <c r="G7" s="243"/>
      <c r="H7" s="243"/>
      <c r="I7" s="243"/>
      <c r="J7" s="243"/>
      <c r="K7" s="243"/>
      <c r="L7" s="243"/>
      <c r="M7" s="243"/>
      <c r="N7" s="243"/>
      <c r="O7" s="244"/>
      <c r="P7" s="51"/>
      <c r="Q7" s="51"/>
      <c r="R7" s="1"/>
    </row>
    <row r="8" spans="1:18" ht="15" thickBot="1" x14ac:dyDescent="0.4">
      <c r="A8" s="225"/>
      <c r="B8" s="2"/>
      <c r="C8" s="3"/>
      <c r="D8" s="3" t="s">
        <v>6</v>
      </c>
      <c r="E8" s="3"/>
      <c r="F8" s="3" t="s">
        <v>7</v>
      </c>
      <c r="G8" s="3"/>
      <c r="H8" s="3" t="s">
        <v>8</v>
      </c>
      <c r="I8" s="3"/>
      <c r="J8" s="3" t="s">
        <v>9</v>
      </c>
      <c r="K8" s="3"/>
      <c r="L8" s="3" t="s">
        <v>10</v>
      </c>
      <c r="M8" s="3"/>
      <c r="N8" s="3" t="s">
        <v>11</v>
      </c>
      <c r="O8" s="4"/>
      <c r="P8" s="1"/>
      <c r="Q8" s="135"/>
      <c r="R8" s="135"/>
    </row>
    <row r="9" spans="1:18" ht="15" thickBot="1" x14ac:dyDescent="0.4">
      <c r="A9" s="225"/>
      <c r="B9" s="5" t="s">
        <v>12</v>
      </c>
      <c r="C9" s="6"/>
      <c r="D9" s="7" t="s">
        <v>13</v>
      </c>
      <c r="E9" s="8" t="str">
        <f>VLOOKUP(D9,[2]Factoren!$A$1:$H$133,6,FALSE)</f>
        <v>liter</v>
      </c>
      <c r="F9" s="7" t="s">
        <v>13</v>
      </c>
      <c r="G9" s="8" t="str">
        <f>VLOOKUP(F9,[2]Factoren!$A$1:$H$133,6,FALSE)</f>
        <v>liter</v>
      </c>
      <c r="H9" s="7" t="s">
        <v>14</v>
      </c>
      <c r="I9" s="8" t="str">
        <f>VLOOKUP(H9,[2]Factoren!$A$1:$H$133,6,FALSE)</f>
        <v>liter</v>
      </c>
      <c r="J9" s="7" t="s">
        <v>14</v>
      </c>
      <c r="K9" s="8" t="str">
        <f>VLOOKUP(J9,[2]Factoren!$A$1:$H$133,6,FALSE)</f>
        <v>liter</v>
      </c>
      <c r="L9" s="7" t="s">
        <v>15</v>
      </c>
      <c r="M9" s="9" t="str">
        <f>VLOOKUP(L9,[2]Factoren!$A$1:$H$133,6,FALSE)</f>
        <v>liter</v>
      </c>
      <c r="N9" s="7" t="s">
        <v>16</v>
      </c>
      <c r="O9" s="8" t="str">
        <f>VLOOKUP(N9,[2]Factoren!$A$1:$H$133,6,FALSE)</f>
        <v>liter</v>
      </c>
      <c r="P9" s="1"/>
      <c r="Q9" s="135"/>
      <c r="R9" s="135"/>
    </row>
    <row r="10" spans="1:18" x14ac:dyDescent="0.35">
      <c r="A10" s="225"/>
      <c r="B10" s="10">
        <v>2024</v>
      </c>
      <c r="C10" s="11" t="s">
        <v>17</v>
      </c>
      <c r="D10" s="12"/>
      <c r="E10" s="13"/>
      <c r="F10" s="12"/>
      <c r="G10" s="13"/>
      <c r="H10" s="14"/>
      <c r="I10" s="15"/>
      <c r="J10" s="14"/>
      <c r="K10" s="15"/>
      <c r="L10" s="14"/>
      <c r="M10" s="15"/>
      <c r="N10" s="17"/>
      <c r="O10" s="16"/>
      <c r="P10" s="1"/>
      <c r="Q10" s="135"/>
      <c r="R10" s="135"/>
    </row>
    <row r="11" spans="1:18" x14ac:dyDescent="0.35">
      <c r="A11" s="225"/>
      <c r="B11" s="18">
        <v>2025</v>
      </c>
      <c r="C11" s="19"/>
      <c r="D11" s="20">
        <f>'[2]Totalen uit bronnen'!B12*0.0561</f>
        <v>3038.7698219999997</v>
      </c>
      <c r="E11" s="21"/>
      <c r="F11" s="20">
        <f>'[2]Totalen uit bronnen'!B9*0.0561</f>
        <v>159.96017399999999</v>
      </c>
      <c r="G11" s="21"/>
      <c r="H11" s="23">
        <f>'[2]Totalen uit bronnen'!B20*0.0561</f>
        <v>1802.381922</v>
      </c>
      <c r="I11" s="24"/>
      <c r="J11" s="23">
        <f>'[2]Totalen uit bronnen'!B21*0.0561</f>
        <v>123.42168299999997</v>
      </c>
      <c r="K11" s="24"/>
      <c r="L11" s="23">
        <f>'[2]Totalen uit bronnen'!K20*0.0561</f>
        <v>16.357637999999998</v>
      </c>
      <c r="M11" s="24"/>
      <c r="N11" s="26">
        <f>53*0.0561</f>
        <v>2.9733000000000001</v>
      </c>
      <c r="O11" s="25"/>
      <c r="P11" s="1"/>
      <c r="Q11" s="135"/>
      <c r="R11" s="135"/>
    </row>
    <row r="12" spans="1:18" x14ac:dyDescent="0.35">
      <c r="A12" s="225"/>
      <c r="B12" s="27">
        <v>2026</v>
      </c>
      <c r="C12" s="28"/>
      <c r="D12" s="29"/>
      <c r="E12" s="30"/>
      <c r="F12" s="29"/>
      <c r="G12" s="30"/>
      <c r="H12" s="32"/>
      <c r="I12" s="33"/>
      <c r="J12" s="32"/>
      <c r="K12" s="33"/>
      <c r="L12" s="29"/>
      <c r="M12" s="34"/>
      <c r="N12" s="36"/>
      <c r="O12" s="34"/>
      <c r="P12" s="1"/>
      <c r="Q12" s="135"/>
      <c r="R12" s="135"/>
    </row>
    <row r="13" spans="1:18" x14ac:dyDescent="0.35">
      <c r="A13" s="225"/>
      <c r="B13" s="27">
        <v>2027</v>
      </c>
      <c r="C13" s="28"/>
      <c r="D13" s="37"/>
      <c r="E13" s="30"/>
      <c r="F13" s="37"/>
      <c r="G13" s="30"/>
      <c r="H13" s="32"/>
      <c r="I13" s="33"/>
      <c r="J13" s="32"/>
      <c r="K13" s="33"/>
      <c r="L13" s="35"/>
      <c r="M13" s="34"/>
      <c r="N13" s="36"/>
      <c r="O13" s="34"/>
      <c r="P13" s="1"/>
      <c r="Q13" s="135"/>
      <c r="R13" s="135"/>
    </row>
    <row r="14" spans="1:18" x14ac:dyDescent="0.35">
      <c r="A14" s="225"/>
      <c r="B14" s="39">
        <v>2028</v>
      </c>
      <c r="C14" s="40"/>
      <c r="D14" s="29"/>
      <c r="E14" s="30"/>
      <c r="F14" s="29"/>
      <c r="G14" s="30"/>
      <c r="H14" s="32"/>
      <c r="I14" s="33"/>
      <c r="J14" s="32"/>
      <c r="K14" s="33"/>
      <c r="L14" s="35"/>
      <c r="M14" s="34"/>
      <c r="N14" s="36"/>
      <c r="O14" s="34"/>
      <c r="P14" s="1"/>
      <c r="Q14" s="135"/>
      <c r="R14" s="135"/>
    </row>
    <row r="15" spans="1:18" x14ac:dyDescent="0.35">
      <c r="A15" s="225"/>
      <c r="B15" s="39">
        <v>2029</v>
      </c>
      <c r="C15" s="40"/>
      <c r="D15" s="37"/>
      <c r="E15" s="30"/>
      <c r="F15" s="37"/>
      <c r="G15" s="30"/>
      <c r="H15" s="32"/>
      <c r="I15" s="33"/>
      <c r="J15" s="32"/>
      <c r="K15" s="33"/>
      <c r="L15" s="35"/>
      <c r="M15" s="34"/>
      <c r="N15" s="36"/>
      <c r="O15" s="34"/>
      <c r="P15" s="1"/>
      <c r="Q15" s="135"/>
      <c r="R15" s="135"/>
    </row>
    <row r="16" spans="1:18" ht="15" thickBot="1" x14ac:dyDescent="0.4">
      <c r="A16" s="225"/>
      <c r="B16" s="41">
        <v>2030</v>
      </c>
      <c r="C16" s="42"/>
      <c r="D16" s="43"/>
      <c r="E16" s="44"/>
      <c r="F16" s="43"/>
      <c r="G16" s="44"/>
      <c r="H16" s="46"/>
      <c r="I16" s="47"/>
      <c r="J16" s="46"/>
      <c r="K16" s="47"/>
      <c r="L16" s="48"/>
      <c r="M16" s="49"/>
      <c r="N16" s="50"/>
      <c r="O16" s="49"/>
      <c r="P16" s="1"/>
      <c r="Q16" s="135"/>
      <c r="R16" s="135"/>
    </row>
    <row r="17" spans="1:18" x14ac:dyDescent="0.35">
      <c r="A17" s="225"/>
      <c r="B17" s="225"/>
      <c r="C17" s="225"/>
      <c r="D17" s="225"/>
      <c r="E17" s="225"/>
      <c r="F17" s="225"/>
      <c r="G17" s="225"/>
      <c r="H17" s="225"/>
      <c r="I17" s="225"/>
      <c r="J17" s="225"/>
      <c r="K17" s="225"/>
      <c r="L17" s="225"/>
      <c r="M17" s="225"/>
      <c r="N17" s="225"/>
      <c r="O17" s="225"/>
      <c r="P17" s="1"/>
      <c r="Q17" s="1"/>
      <c r="R17" s="1"/>
    </row>
    <row r="18" spans="1:18" ht="15" thickBot="1" x14ac:dyDescent="0.4">
      <c r="A18" s="225"/>
      <c r="B18" s="225"/>
      <c r="C18" s="225"/>
      <c r="D18" s="225"/>
      <c r="E18" s="225"/>
      <c r="F18" s="225"/>
      <c r="G18" s="225"/>
      <c r="H18" s="225"/>
      <c r="I18" s="225"/>
      <c r="J18" s="225"/>
      <c r="K18" s="225"/>
      <c r="L18" s="225"/>
      <c r="M18" s="225"/>
      <c r="N18" s="225"/>
      <c r="O18" s="225"/>
      <c r="P18" s="1"/>
      <c r="Q18" s="1"/>
      <c r="R18" s="1"/>
    </row>
    <row r="19" spans="1:18" x14ac:dyDescent="0.35">
      <c r="A19" s="225"/>
      <c r="B19" s="233" t="s">
        <v>18</v>
      </c>
      <c r="C19" s="234"/>
      <c r="D19" s="234"/>
      <c r="E19" s="234"/>
      <c r="F19" s="234"/>
      <c r="G19" s="234"/>
      <c r="H19" s="234"/>
      <c r="I19" s="234"/>
      <c r="J19" s="234"/>
      <c r="K19" s="235"/>
      <c r="L19" s="51"/>
      <c r="M19" s="51"/>
      <c r="N19" s="51"/>
      <c r="O19" s="51"/>
      <c r="P19" s="52"/>
      <c r="Q19" s="52"/>
      <c r="R19" s="1"/>
    </row>
    <row r="20" spans="1:18" ht="15" thickBot="1" x14ac:dyDescent="0.4">
      <c r="A20" s="225"/>
      <c r="B20" s="236"/>
      <c r="C20" s="237"/>
      <c r="D20" s="237"/>
      <c r="E20" s="237"/>
      <c r="F20" s="237"/>
      <c r="G20" s="237"/>
      <c r="H20" s="237"/>
      <c r="I20" s="237"/>
      <c r="J20" s="237"/>
      <c r="K20" s="238"/>
      <c r="L20" s="51"/>
      <c r="M20" s="51"/>
      <c r="N20" s="51"/>
      <c r="O20" s="51"/>
      <c r="P20" s="52"/>
      <c r="Q20" s="52"/>
      <c r="R20" s="1"/>
    </row>
    <row r="21" spans="1:18" ht="15" thickBot="1" x14ac:dyDescent="0.4">
      <c r="A21" s="225"/>
      <c r="B21" s="2"/>
      <c r="C21" s="3"/>
      <c r="D21" s="3" t="s">
        <v>19</v>
      </c>
      <c r="E21" s="3"/>
      <c r="F21" s="3" t="s">
        <v>58</v>
      </c>
      <c r="G21" s="3"/>
      <c r="H21" s="3" t="str">
        <f>[3]Verbruik!$H$21</f>
        <v>Stroom projecten grijs</v>
      </c>
      <c r="I21" s="4"/>
      <c r="J21" s="3" t="str">
        <f>[3]Verbruik!$J$21</f>
        <v>Totaal stroomverbruik op kantoor</v>
      </c>
      <c r="K21" s="4"/>
      <c r="L21" s="52"/>
      <c r="M21" s="52"/>
      <c r="N21" s="52"/>
      <c r="O21" s="52"/>
      <c r="P21" s="52"/>
      <c r="Q21" s="52"/>
      <c r="R21" s="1"/>
    </row>
    <row r="22" spans="1:18" s="59" customFormat="1" ht="15" thickBot="1" x14ac:dyDescent="0.4">
      <c r="A22" s="225"/>
      <c r="B22" s="53" t="s">
        <v>12</v>
      </c>
      <c r="C22" s="54"/>
      <c r="D22" s="55" t="s">
        <v>20</v>
      </c>
      <c r="E22" s="56" t="str">
        <f>VLOOKUP(D22,[2]Factoren!$A$1:$H$133,6,FALSE)</f>
        <v>kWh</v>
      </c>
      <c r="F22" s="55" t="s">
        <v>21</v>
      </c>
      <c r="G22" s="56" t="str">
        <f>VLOOKUP(F22,[2]Factoren!$A$1:$H$133,6,FALSE)</f>
        <v>kWh</v>
      </c>
      <c r="H22" s="55" t="str">
        <f>[3]Verbruik!$H$22</f>
        <v xml:space="preserve">Elektriciteit - Grijze Stroom </v>
      </c>
      <c r="I22" s="56" t="str">
        <f>VLOOKUP(H22,[2]Factoren!$A$1:$H$133,6,FALSE)</f>
        <v>kWh</v>
      </c>
      <c r="J22" s="55" t="str">
        <f>[3]Verbruik!$J$22</f>
        <v xml:space="preserve">Elektriciteit - Windkracht </v>
      </c>
      <c r="K22" s="56"/>
      <c r="L22" s="57"/>
      <c r="M22" s="57"/>
      <c r="N22" s="58"/>
      <c r="O22" s="57"/>
      <c r="P22" s="57"/>
      <c r="Q22" s="57"/>
      <c r="R22" s="1"/>
    </row>
    <row r="23" spans="1:18" x14ac:dyDescent="0.35">
      <c r="A23" s="225"/>
      <c r="B23" s="10">
        <v>2024</v>
      </c>
      <c r="C23" s="11" t="s">
        <v>17</v>
      </c>
      <c r="D23" s="29"/>
      <c r="E23" s="30"/>
      <c r="F23" s="60"/>
      <c r="G23" s="30"/>
      <c r="H23" s="61"/>
      <c r="I23" s="31"/>
      <c r="J23" s="61"/>
      <c r="K23" s="31"/>
      <c r="L23" s="57"/>
      <c r="M23" s="57"/>
      <c r="N23" s="62"/>
      <c r="O23" s="63"/>
      <c r="P23" s="63"/>
      <c r="Q23" s="63"/>
      <c r="R23" s="1"/>
    </row>
    <row r="24" spans="1:18" x14ac:dyDescent="0.35">
      <c r="A24" s="225"/>
      <c r="B24" s="18">
        <v>2025</v>
      </c>
      <c r="C24" s="19"/>
      <c r="D24" s="20">
        <f>'[2]Totalen uit bronnen'!B47*0.0561</f>
        <v>59.410797600000002</v>
      </c>
      <c r="E24" s="21"/>
      <c r="F24" s="26">
        <f>[3]Verbruik!$F$24*0.0561</f>
        <v>133.46189999999999</v>
      </c>
      <c r="G24" s="21"/>
      <c r="H24" s="20">
        <f>[3]Verbruik!$H$24*0.0561</f>
        <v>400.38569999999999</v>
      </c>
      <c r="I24" s="22"/>
      <c r="J24" s="20">
        <f>[3]Verbruik!$J$24*0.0561</f>
        <v>3738.3356999999996</v>
      </c>
      <c r="K24" s="22"/>
      <c r="L24" s="57"/>
      <c r="M24" s="57"/>
      <c r="N24" s="62"/>
      <c r="O24" s="63"/>
      <c r="P24" s="63"/>
      <c r="Q24" s="63"/>
      <c r="R24" s="1"/>
    </row>
    <row r="25" spans="1:18" x14ac:dyDescent="0.35">
      <c r="A25" s="225"/>
      <c r="B25" s="27">
        <v>2026</v>
      </c>
      <c r="C25" s="28"/>
      <c r="D25" s="29"/>
      <c r="E25" s="30"/>
      <c r="F25" s="60"/>
      <c r="G25" s="30"/>
      <c r="H25" s="64"/>
      <c r="I25" s="31"/>
      <c r="J25" s="64"/>
      <c r="K25" s="31"/>
      <c r="L25" s="57"/>
      <c r="M25" s="57"/>
      <c r="N25" s="62"/>
      <c r="O25" s="63"/>
      <c r="P25" s="63"/>
      <c r="Q25" s="63"/>
      <c r="R25" s="1"/>
    </row>
    <row r="26" spans="1:18" x14ac:dyDescent="0.35">
      <c r="A26" s="225"/>
      <c r="B26" s="27">
        <v>2027</v>
      </c>
      <c r="C26" s="28"/>
      <c r="D26" s="29"/>
      <c r="E26" s="30"/>
      <c r="F26" s="60"/>
      <c r="G26" s="30"/>
      <c r="H26" s="65"/>
      <c r="I26" s="66"/>
      <c r="J26" s="65"/>
      <c r="K26" s="66"/>
      <c r="L26" s="63"/>
      <c r="M26" s="63"/>
      <c r="N26" s="62"/>
      <c r="O26" s="63"/>
      <c r="P26" s="63"/>
      <c r="Q26" s="63"/>
      <c r="R26" s="1"/>
    </row>
    <row r="27" spans="1:18" x14ac:dyDescent="0.35">
      <c r="A27" s="225"/>
      <c r="B27" s="39">
        <v>2028</v>
      </c>
      <c r="C27" s="40"/>
      <c r="D27" s="29"/>
      <c r="E27" s="67"/>
      <c r="F27" s="60"/>
      <c r="G27" s="67"/>
      <c r="H27" s="65"/>
      <c r="I27" s="68"/>
      <c r="J27" s="65"/>
      <c r="K27" s="68"/>
      <c r="L27" s="69"/>
      <c r="M27" s="69"/>
      <c r="N27" s="62"/>
      <c r="O27" s="63"/>
      <c r="P27" s="63"/>
      <c r="Q27" s="63"/>
      <c r="R27" s="1"/>
    </row>
    <row r="28" spans="1:18" x14ac:dyDescent="0.35">
      <c r="A28" s="225"/>
      <c r="B28" s="39">
        <v>2029</v>
      </c>
      <c r="C28" s="40"/>
      <c r="D28" s="37"/>
      <c r="E28" s="70"/>
      <c r="F28" s="71"/>
      <c r="G28" s="70"/>
      <c r="H28" s="71"/>
      <c r="I28" s="38"/>
      <c r="J28" s="71"/>
      <c r="K28" s="38"/>
      <c r="L28" s="69"/>
      <c r="M28" s="69"/>
      <c r="N28" s="63"/>
      <c r="O28" s="63"/>
      <c r="P28" s="63"/>
      <c r="Q28" s="63"/>
      <c r="R28" s="1"/>
    </row>
    <row r="29" spans="1:18" ht="15" thickBot="1" x14ac:dyDescent="0.4">
      <c r="A29" s="225"/>
      <c r="B29" s="41">
        <v>2030</v>
      </c>
      <c r="C29" s="42"/>
      <c r="D29" s="43"/>
      <c r="E29" s="72"/>
      <c r="F29" s="73"/>
      <c r="G29" s="72"/>
      <c r="H29" s="73"/>
      <c r="I29" s="45"/>
      <c r="J29" s="73"/>
      <c r="K29" s="45"/>
      <c r="L29" s="69"/>
      <c r="M29" s="69"/>
      <c r="N29" s="63"/>
      <c r="O29" s="63"/>
      <c r="P29" s="63"/>
      <c r="Q29" s="63"/>
      <c r="R29" s="1"/>
    </row>
    <row r="30" spans="1:18" x14ac:dyDescent="0.35">
      <c r="A30" s="225"/>
      <c r="B30" s="225"/>
      <c r="C30" s="225"/>
      <c r="D30" s="225"/>
      <c r="E30" s="225"/>
      <c r="F30" s="225"/>
      <c r="G30" s="225"/>
      <c r="H30" s="225"/>
      <c r="I30" s="225"/>
      <c r="J30" s="225"/>
      <c r="K30" s="225"/>
      <c r="L30" s="225"/>
      <c r="M30" s="225"/>
      <c r="N30" s="225"/>
      <c r="O30" s="225"/>
      <c r="P30" s="1"/>
      <c r="Q30" s="1"/>
      <c r="R30" s="1"/>
    </row>
    <row r="31" spans="1:18" x14ac:dyDescent="0.35">
      <c r="A31" s="225"/>
      <c r="B31" s="225"/>
      <c r="C31" s="225"/>
      <c r="D31" s="225"/>
      <c r="E31" s="225"/>
      <c r="F31" s="225"/>
      <c r="G31" s="225"/>
      <c r="H31" s="225"/>
      <c r="I31" s="225"/>
      <c r="J31" s="225"/>
      <c r="K31" s="225"/>
      <c r="L31" s="225"/>
      <c r="M31" s="225"/>
      <c r="N31" s="225"/>
      <c r="O31" s="225"/>
      <c r="P31" s="1"/>
      <c r="Q31" s="1"/>
      <c r="R31" s="1"/>
    </row>
    <row r="33" spans="2:15" x14ac:dyDescent="0.35">
      <c r="B33" s="224" t="s">
        <v>22</v>
      </c>
      <c r="C33" s="224"/>
      <c r="D33" s="224"/>
      <c r="E33" s="224"/>
      <c r="F33" s="224"/>
      <c r="G33" s="224"/>
      <c r="H33" s="224"/>
      <c r="I33" s="224"/>
      <c r="J33" s="224"/>
      <c r="K33" s="224"/>
      <c r="L33" s="224"/>
      <c r="M33" s="224"/>
      <c r="N33" s="224"/>
      <c r="O33" s="224"/>
    </row>
    <row r="34" spans="2:15" x14ac:dyDescent="0.35">
      <c r="B34" s="224"/>
      <c r="C34" s="224"/>
      <c r="D34" s="224"/>
      <c r="E34" s="224"/>
      <c r="F34" s="224"/>
      <c r="G34" s="224"/>
      <c r="H34" s="224"/>
      <c r="I34" s="224"/>
      <c r="J34" s="224"/>
      <c r="K34" s="224"/>
      <c r="L34" s="224"/>
      <c r="M34" s="224"/>
      <c r="N34" s="224"/>
      <c r="O34" s="224"/>
    </row>
    <row r="35" spans="2:15" x14ac:dyDescent="0.35">
      <c r="B35" s="224"/>
      <c r="C35" s="224"/>
      <c r="D35" s="224"/>
      <c r="E35" s="224"/>
      <c r="F35" s="224"/>
      <c r="G35" s="224"/>
      <c r="H35" s="224"/>
      <c r="I35" s="224"/>
      <c r="J35" s="224"/>
      <c r="K35" s="224"/>
      <c r="L35" s="224"/>
      <c r="M35" s="224"/>
      <c r="N35" s="224"/>
      <c r="O35" s="224"/>
    </row>
  </sheetData>
  <mergeCells count="9">
    <mergeCell ref="B33:O35"/>
    <mergeCell ref="A1:A31"/>
    <mergeCell ref="B1:O1"/>
    <mergeCell ref="B2:O3"/>
    <mergeCell ref="B4:O5"/>
    <mergeCell ref="B17:O18"/>
    <mergeCell ref="B30:O31"/>
    <mergeCell ref="B19:K20"/>
    <mergeCell ref="B6:O7"/>
  </mergeCells>
  <dataValidations count="1">
    <dataValidation type="list" allowBlank="1" showInputMessage="1" showErrorMessage="1" sqref="P22:Q22" xr:uid="{8EFF6ABC-B35A-4AFE-92AE-21648719A307}">
      <formula1>"Liter,kWh,Nm3,kg,km,MJ,-"</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DAEA4-3D4B-45BE-9AF6-D9B33DA8B781}">
  <dimension ref="A1:W58"/>
  <sheetViews>
    <sheetView topLeftCell="A2" zoomScale="70" zoomScaleNormal="70" workbookViewId="0">
      <selection activeCell="B12" sqref="B12:K25"/>
    </sheetView>
  </sheetViews>
  <sheetFormatPr defaultColWidth="8.6328125" defaultRowHeight="14.5" x14ac:dyDescent="0.35"/>
  <cols>
    <col min="1" max="1" width="2.453125" customWidth="1"/>
    <col min="2" max="2" width="23.36328125" customWidth="1"/>
    <col min="3" max="4" width="41.6328125" customWidth="1"/>
    <col min="5" max="5" width="13.08984375" bestFit="1" customWidth="1"/>
    <col min="6" max="6" width="12" bestFit="1" customWidth="1"/>
    <col min="7" max="7" width="14.6328125" customWidth="1"/>
    <col min="8" max="8" width="11.453125" bestFit="1" customWidth="1"/>
    <col min="9" max="9" width="11.6328125" customWidth="1"/>
    <col min="10" max="10" width="15.6328125" style="131" bestFit="1" customWidth="1"/>
    <col min="11" max="11" width="15.36328125" bestFit="1" customWidth="1"/>
    <col min="12" max="12" width="3.453125" customWidth="1"/>
  </cols>
  <sheetData>
    <row r="1" spans="1:23" ht="37.4" customHeight="1" x14ac:dyDescent="0.35">
      <c r="A1" s="193"/>
      <c r="B1" s="245" t="s">
        <v>23</v>
      </c>
      <c r="C1" s="245"/>
      <c r="D1" s="245"/>
      <c r="E1" s="245"/>
      <c r="F1" s="245"/>
      <c r="G1" s="245"/>
      <c r="H1" s="245"/>
      <c r="I1" s="245"/>
      <c r="J1" s="245"/>
      <c r="K1" s="245"/>
      <c r="L1" s="246"/>
    </row>
    <row r="2" spans="1:23" ht="9.65" customHeight="1" x14ac:dyDescent="0.35">
      <c r="A2" s="194"/>
      <c r="B2" s="245"/>
      <c r="C2" s="245"/>
      <c r="D2" s="245"/>
      <c r="E2" s="245"/>
      <c r="F2" s="245"/>
      <c r="G2" s="245"/>
      <c r="H2" s="245"/>
      <c r="I2" s="245"/>
      <c r="J2" s="245"/>
      <c r="K2" s="245"/>
      <c r="L2" s="246"/>
    </row>
    <row r="3" spans="1:23" ht="9.65" customHeight="1" x14ac:dyDescent="0.35">
      <c r="A3" s="194"/>
      <c r="B3" s="245"/>
      <c r="C3" s="245"/>
      <c r="D3" s="245"/>
      <c r="E3" s="245"/>
      <c r="F3" s="245"/>
      <c r="G3" s="245"/>
      <c r="H3" s="245"/>
      <c r="I3" s="245"/>
      <c r="J3" s="245"/>
      <c r="K3" s="245"/>
      <c r="L3" s="246"/>
    </row>
    <row r="4" spans="1:23" ht="9.65" customHeight="1" x14ac:dyDescent="0.35">
      <c r="A4" s="194"/>
      <c r="B4" s="245"/>
      <c r="C4" s="245"/>
      <c r="D4" s="245"/>
      <c r="E4" s="245"/>
      <c r="F4" s="245"/>
      <c r="G4" s="245"/>
      <c r="H4" s="245"/>
      <c r="I4" s="245"/>
      <c r="J4" s="245"/>
      <c r="K4" s="245"/>
      <c r="L4" s="246"/>
    </row>
    <row r="5" spans="1:23" ht="14.9" customHeight="1" thickBot="1" x14ac:dyDescent="0.4">
      <c r="A5" s="194"/>
      <c r="B5" s="245"/>
      <c r="C5" s="245"/>
      <c r="D5" s="245"/>
      <c r="E5" s="245"/>
      <c r="F5" s="245"/>
      <c r="G5" s="245"/>
      <c r="H5" s="245"/>
      <c r="I5" s="245"/>
      <c r="J5" s="245"/>
      <c r="K5" s="245"/>
      <c r="L5" s="246"/>
      <c r="N5" s="76"/>
      <c r="O5" s="76"/>
      <c r="P5" s="76"/>
      <c r="Q5" s="76"/>
      <c r="R5" s="76"/>
      <c r="S5" s="76"/>
      <c r="T5" s="76"/>
      <c r="U5" s="76"/>
      <c r="V5" s="76"/>
    </row>
    <row r="6" spans="1:23" ht="15" customHeight="1" thickBot="1" x14ac:dyDescent="0.4">
      <c r="A6" s="194"/>
      <c r="B6" s="77" t="s">
        <v>24</v>
      </c>
      <c r="C6" s="78" t="str">
        <f>[2]Bedrijfsdata!C7</f>
        <v>Hegeman Bouwpartners B.V.</v>
      </c>
      <c r="D6" s="138"/>
      <c r="E6" s="195"/>
      <c r="F6" s="195"/>
      <c r="G6" s="196"/>
      <c r="H6" s="196"/>
      <c r="I6" s="196"/>
      <c r="J6" s="197"/>
      <c r="K6" s="196"/>
      <c r="L6" s="246"/>
      <c r="N6" s="76"/>
      <c r="O6" s="76"/>
      <c r="P6" s="76"/>
      <c r="Q6" s="76"/>
      <c r="R6" s="76"/>
      <c r="S6" s="76"/>
      <c r="T6" s="76"/>
      <c r="U6" s="76"/>
      <c r="V6" s="76"/>
    </row>
    <row r="7" spans="1:23" ht="15" customHeight="1" thickTop="1" thickBot="1" x14ac:dyDescent="0.4">
      <c r="A7" s="194"/>
      <c r="B7" s="79" t="s">
        <v>25</v>
      </c>
      <c r="C7" s="80">
        <f>[2]Bedrijfsdata!C8</f>
        <v>46119</v>
      </c>
      <c r="D7" s="192"/>
      <c r="E7" s="196"/>
      <c r="F7" s="196"/>
      <c r="G7" s="196"/>
      <c r="H7" s="196"/>
      <c r="I7" s="196"/>
      <c r="J7" s="197"/>
      <c r="K7" s="196"/>
      <c r="L7" s="246"/>
      <c r="N7" s="76"/>
      <c r="O7" s="76"/>
      <c r="P7" s="76"/>
      <c r="Q7" s="76"/>
      <c r="R7" s="76"/>
      <c r="S7" s="76"/>
      <c r="T7" s="76"/>
      <c r="U7" s="76"/>
      <c r="V7" s="76"/>
    </row>
    <row r="8" spans="1:23" ht="15" customHeight="1" thickTop="1" thickBot="1" x14ac:dyDescent="0.4">
      <c r="A8" s="194"/>
      <c r="B8" s="79" t="s">
        <v>26</v>
      </c>
      <c r="C8" s="81">
        <f>[2]Bedrijfsdata!C9</f>
        <v>2025</v>
      </c>
      <c r="D8" s="138"/>
      <c r="E8" s="196"/>
      <c r="F8" s="196"/>
      <c r="G8" s="196"/>
      <c r="H8" s="196"/>
      <c r="I8" s="196"/>
      <c r="J8" s="197"/>
      <c r="K8" s="196"/>
      <c r="L8" s="246"/>
      <c r="N8" s="76"/>
      <c r="O8" s="76"/>
      <c r="P8" s="76"/>
      <c r="Q8" s="76"/>
      <c r="R8" s="76"/>
      <c r="S8" s="76"/>
      <c r="T8" s="76"/>
      <c r="U8" s="76"/>
      <c r="V8" s="76"/>
    </row>
    <row r="9" spans="1:23" ht="15" customHeight="1" thickTop="1" thickBot="1" x14ac:dyDescent="0.4">
      <c r="A9" s="194"/>
      <c r="B9" s="79" t="s">
        <v>27</v>
      </c>
      <c r="C9" s="81" t="str">
        <f>[2]Bedrijfsdata!C10</f>
        <v>Omzet</v>
      </c>
      <c r="D9" s="138"/>
      <c r="E9" s="196"/>
      <c r="F9" s="196"/>
      <c r="G9" s="196"/>
      <c r="H9" s="196"/>
      <c r="I9" s="196"/>
      <c r="J9" s="197"/>
      <c r="K9" s="196"/>
      <c r="L9" s="246"/>
      <c r="N9" s="76"/>
      <c r="O9" s="76"/>
      <c r="P9" s="76"/>
      <c r="Q9" s="76"/>
      <c r="R9" s="76"/>
      <c r="S9" s="76"/>
      <c r="T9" s="76"/>
      <c r="U9" s="76"/>
      <c r="V9" s="76"/>
    </row>
    <row r="10" spans="1:23" ht="15" customHeight="1" thickTop="1" thickBot="1" x14ac:dyDescent="0.4">
      <c r="A10" s="194"/>
      <c r="B10" s="79" t="s">
        <v>28</v>
      </c>
      <c r="C10" s="81" t="str">
        <f>[2]Bedrijfsdata!C16</f>
        <v>Ja</v>
      </c>
      <c r="D10" s="138"/>
      <c r="E10" s="196"/>
      <c r="F10" s="196"/>
      <c r="G10" s="196"/>
      <c r="H10" s="196"/>
      <c r="I10" s="196"/>
      <c r="J10" s="197"/>
      <c r="K10" s="196"/>
      <c r="L10" s="246"/>
      <c r="N10" s="76"/>
      <c r="O10" s="76"/>
      <c r="P10" s="76"/>
      <c r="Q10" s="76"/>
      <c r="R10" s="76"/>
      <c r="S10" s="76"/>
      <c r="T10" s="76"/>
      <c r="U10" s="76"/>
      <c r="V10" s="76"/>
    </row>
    <row r="11" spans="1:23" ht="15" customHeight="1" thickTop="1" thickBot="1" x14ac:dyDescent="0.4">
      <c r="A11" s="194"/>
      <c r="B11" s="82" t="s">
        <v>29</v>
      </c>
      <c r="C11" s="83">
        <f>[2]Bedrijfsdata!C11</f>
        <v>4</v>
      </c>
      <c r="D11" s="138"/>
      <c r="E11" s="196"/>
      <c r="F11" s="196"/>
      <c r="G11" s="196"/>
      <c r="H11" s="196"/>
      <c r="I11" s="196"/>
      <c r="J11" s="197"/>
      <c r="K11" s="196"/>
      <c r="L11" s="246"/>
      <c r="N11" s="76"/>
      <c r="O11" s="76"/>
      <c r="P11" s="76"/>
      <c r="Q11" s="76"/>
      <c r="R11" s="76"/>
      <c r="S11" s="76"/>
      <c r="T11" s="76"/>
      <c r="U11" s="76"/>
      <c r="V11" s="76"/>
    </row>
    <row r="12" spans="1:23" ht="15" customHeight="1" x14ac:dyDescent="0.35">
      <c r="A12" s="194"/>
      <c r="B12" s="247"/>
      <c r="C12" s="198"/>
      <c r="D12" s="198"/>
      <c r="E12" s="198"/>
      <c r="F12" s="198"/>
      <c r="G12" s="199"/>
      <c r="H12" s="199"/>
      <c r="I12" s="200"/>
      <c r="J12" s="248"/>
      <c r="K12" s="249"/>
      <c r="L12" s="246"/>
      <c r="M12" s="84"/>
      <c r="N12" s="85"/>
      <c r="O12" s="76"/>
      <c r="P12" s="85"/>
      <c r="Q12" s="76"/>
      <c r="R12" s="76"/>
      <c r="S12" s="76"/>
      <c r="T12" s="76"/>
      <c r="U12" s="76"/>
      <c r="V12" s="76"/>
    </row>
    <row r="13" spans="1:23" ht="27" customHeight="1" thickBot="1" x14ac:dyDescent="0.4">
      <c r="A13" s="194"/>
      <c r="B13" s="247"/>
      <c r="C13" s="198"/>
      <c r="D13" s="198"/>
      <c r="E13" s="250" t="s">
        <v>30</v>
      </c>
      <c r="F13" s="250"/>
      <c r="G13" s="250"/>
      <c r="H13" s="250"/>
      <c r="I13" s="250"/>
      <c r="J13" s="248"/>
      <c r="K13" s="249"/>
      <c r="L13" s="246"/>
      <c r="M13" s="84"/>
      <c r="O13" s="84"/>
    </row>
    <row r="14" spans="1:23" ht="15" customHeight="1" thickBot="1" x14ac:dyDescent="0.4">
      <c r="A14" s="194"/>
      <c r="B14" s="251" t="s">
        <v>31</v>
      </c>
      <c r="C14" s="86" t="s">
        <v>32</v>
      </c>
      <c r="D14" s="87" t="s">
        <v>33</v>
      </c>
      <c r="E14" s="88" t="s">
        <v>34</v>
      </c>
      <c r="F14" s="88" t="s">
        <v>35</v>
      </c>
      <c r="G14" s="88" t="s">
        <v>36</v>
      </c>
      <c r="H14" s="88" t="s">
        <v>37</v>
      </c>
      <c r="I14" s="88" t="s">
        <v>38</v>
      </c>
      <c r="J14" s="89" t="s">
        <v>39</v>
      </c>
      <c r="K14" s="90" t="s">
        <v>40</v>
      </c>
      <c r="L14" s="246"/>
      <c r="M14" s="84"/>
      <c r="O14" s="84"/>
    </row>
    <row r="15" spans="1:23" ht="15" customHeight="1" x14ac:dyDescent="0.35">
      <c r="A15" s="194"/>
      <c r="B15" s="252"/>
      <c r="C15" s="136" t="str">
        <f>[2]Verbruik!D9</f>
        <v xml:space="preserve">Fossiele brandstoffen met bio-bijmenging - Diesel B7 </v>
      </c>
      <c r="D15" s="136" t="str">
        <f>[2]Verbruik!D8</f>
        <v>Diesel wagenpark</v>
      </c>
      <c r="E15" s="137">
        <f>Verbruik!D11</f>
        <v>3038.7698219999997</v>
      </c>
      <c r="F15" s="138" t="str">
        <f>[2]Verbruik!E9</f>
        <v>liter</v>
      </c>
      <c r="G15" s="139">
        <f>VLOOKUP(C15,[2]Factoren!$A$1:$H$363,3,FALSE)</f>
        <v>2.4620000000000002</v>
      </c>
      <c r="H15" s="140">
        <f t="shared" ref="H15:H20" si="0">(G15*E15)/1000</f>
        <v>7.4814513017640003</v>
      </c>
      <c r="I15" s="141">
        <f t="shared" ref="I15:I20" si="1">(H15/$K$15)</f>
        <v>0.6143227935647495</v>
      </c>
      <c r="J15" s="253">
        <f>SUM(H15:H20)</f>
        <v>11.999541608835001</v>
      </c>
      <c r="K15" s="254">
        <f>SUM(J15+J22)</f>
        <v>12.178371664107001</v>
      </c>
      <c r="L15" s="246"/>
      <c r="M15" s="84"/>
      <c r="N15" s="76"/>
      <c r="O15" s="85"/>
      <c r="P15" s="76"/>
      <c r="Q15" s="76"/>
      <c r="R15" s="76"/>
      <c r="S15" s="76"/>
      <c r="T15" s="76"/>
      <c r="U15" s="76"/>
      <c r="V15" s="76"/>
      <c r="W15" s="76"/>
    </row>
    <row r="16" spans="1:23" ht="15" customHeight="1" x14ac:dyDescent="0.35">
      <c r="A16" s="194"/>
      <c r="B16" s="252"/>
      <c r="C16" s="136" t="str">
        <f>[2]Verbruik!F9</f>
        <v xml:space="preserve">Fossiele brandstoffen met bio-bijmenging - Diesel B7 </v>
      </c>
      <c r="D16" s="136" t="str">
        <f>[2]Verbruik!F8</f>
        <v>Diesel bedrijfsmiddelen</v>
      </c>
      <c r="E16" s="137">
        <f>Verbruik!F11</f>
        <v>159.96017399999999</v>
      </c>
      <c r="F16" s="142" t="str">
        <f>[2]Verbruik!G9</f>
        <v>liter</v>
      </c>
      <c r="G16" s="139">
        <f>VLOOKUP(C16,[2]Factoren!$A$1:$H$363,3,FALSE)</f>
        <v>2.4620000000000002</v>
      </c>
      <c r="H16" s="140">
        <f t="shared" si="0"/>
        <v>0.393821948388</v>
      </c>
      <c r="I16" s="141">
        <f t="shared" si="1"/>
        <v>3.2337816520142934E-2</v>
      </c>
      <c r="J16" s="253"/>
      <c r="K16" s="255"/>
      <c r="L16" s="246"/>
      <c r="M16" s="84"/>
      <c r="N16" s="76"/>
      <c r="O16" s="85"/>
      <c r="P16" s="76"/>
      <c r="Q16" s="76"/>
      <c r="R16" s="76"/>
      <c r="S16" s="76"/>
      <c r="T16" s="76"/>
      <c r="U16" s="76"/>
      <c r="V16" s="76"/>
      <c r="W16" s="76"/>
    </row>
    <row r="17" spans="1:23" ht="15" customHeight="1" x14ac:dyDescent="0.35">
      <c r="A17" s="194"/>
      <c r="B17" s="252"/>
      <c r="C17" s="136" t="str">
        <f>[2]Verbruik!J9</f>
        <v xml:space="preserve">Fossiele brandstoffen met bio-bijmenging - Benzine E10 </v>
      </c>
      <c r="D17" s="136" t="str">
        <f>[2]Verbruik!J8</f>
        <v>Benzine wagenpark</v>
      </c>
      <c r="E17" s="137">
        <f>Verbruik!H11</f>
        <v>1802.381922</v>
      </c>
      <c r="F17" s="142" t="str">
        <f>[2]Verbruik!K9</f>
        <v>liter</v>
      </c>
      <c r="G17" s="139">
        <f>VLOOKUP(C17,[2]Factoren!$A$1:$H$363,3,FALSE)</f>
        <v>2.1389999999999998</v>
      </c>
      <c r="H17" s="140">
        <f t="shared" si="0"/>
        <v>3.8552949311579998</v>
      </c>
      <c r="I17" s="141">
        <f t="shared" si="1"/>
        <v>0.31656899932858928</v>
      </c>
      <c r="J17" s="253"/>
      <c r="K17" s="255"/>
      <c r="L17" s="246"/>
      <c r="M17" s="84"/>
      <c r="N17" s="76"/>
      <c r="O17" s="85"/>
      <c r="P17" s="76"/>
      <c r="Q17" s="76"/>
      <c r="R17" s="76"/>
      <c r="S17" s="76"/>
      <c r="T17" s="76"/>
      <c r="U17" s="76"/>
      <c r="V17" s="76"/>
      <c r="W17" s="76"/>
    </row>
    <row r="18" spans="1:23" ht="15" customHeight="1" x14ac:dyDescent="0.35">
      <c r="A18" s="194"/>
      <c r="B18" s="252"/>
      <c r="C18" s="136" t="str">
        <f>[2]Verbruik!L9</f>
        <v xml:space="preserve">Fossiele brandstoffen met bio-bijmenging - Benzine E10 </v>
      </c>
      <c r="D18" s="136" t="str">
        <f>[2]Verbruik!L8</f>
        <v>Benzine bedrijfsmiddelen</v>
      </c>
      <c r="E18" s="137">
        <f>Verbruik!J11</f>
        <v>123.42168299999997</v>
      </c>
      <c r="F18" s="142" t="str">
        <f>[2]Verbruik!M9</f>
        <v>liter</v>
      </c>
      <c r="G18" s="139">
        <f>VLOOKUP(C18,[2]Factoren!$A$1:$H$363,3,FALSE)</f>
        <v>2.1389999999999998</v>
      </c>
      <c r="H18" s="140">
        <f t="shared" si="0"/>
        <v>0.26399897993699994</v>
      </c>
      <c r="I18" s="141">
        <f t="shared" si="1"/>
        <v>2.1677691174024297E-2</v>
      </c>
      <c r="J18" s="253"/>
      <c r="K18" s="255"/>
      <c r="L18" s="246"/>
      <c r="M18" s="84"/>
      <c r="N18" s="76"/>
      <c r="O18" s="85"/>
      <c r="P18" s="76"/>
      <c r="Q18" s="76"/>
      <c r="R18" s="76"/>
      <c r="S18" s="76"/>
      <c r="T18" s="76"/>
      <c r="U18" s="76"/>
      <c r="V18" s="76"/>
      <c r="W18" s="76"/>
    </row>
    <row r="19" spans="1:23" ht="15" customHeight="1" x14ac:dyDescent="0.35">
      <c r="A19" s="194"/>
      <c r="B19" s="252"/>
      <c r="C19" s="136" t="str">
        <f>[2]Verbruik!N9</f>
        <v xml:space="preserve">Hernieuwbare brandstoffen - Biodiesel HVO </v>
      </c>
      <c r="D19" s="136" t="str">
        <f>[2]Verbruik!N8</f>
        <v>Biodiesel</v>
      </c>
      <c r="E19" s="137">
        <f>Verbruik!L11</f>
        <v>16.357637999999998</v>
      </c>
      <c r="F19" s="142" t="str">
        <f>[2]Verbruik!O9</f>
        <v>liter</v>
      </c>
      <c r="G19" s="139">
        <f>VLOOKUP(C19,[2]Factoren!$A$1:$H$363,3,FALSE)</f>
        <v>2.5999999999999999E-2</v>
      </c>
      <c r="H19" s="140">
        <f t="shared" si="0"/>
        <v>4.2529858799999993E-4</v>
      </c>
      <c r="I19" s="141">
        <f t="shared" si="1"/>
        <v>3.4922451024669532E-5</v>
      </c>
      <c r="J19" s="253"/>
      <c r="K19" s="255"/>
      <c r="L19" s="246"/>
      <c r="M19" s="84"/>
      <c r="N19" s="76"/>
      <c r="O19" s="85"/>
      <c r="P19" s="76"/>
      <c r="Q19" s="76"/>
      <c r="R19" s="76"/>
      <c r="S19" s="76"/>
      <c r="T19" s="76"/>
      <c r="U19" s="76"/>
      <c r="V19" s="76"/>
      <c r="W19" s="76"/>
    </row>
    <row r="20" spans="1:23" ht="15" customHeight="1" thickBot="1" x14ac:dyDescent="0.4">
      <c r="A20" s="194"/>
      <c r="B20" s="252"/>
      <c r="C20" s="136" t="str">
        <f>[2]Verbruik!R9</f>
        <v xml:space="preserve">Gasvormige brandstoffen - Propaan </v>
      </c>
      <c r="D20" s="136" t="str">
        <f>[2]Verbruik!R8</f>
        <v>Propaan</v>
      </c>
      <c r="E20" s="143">
        <f>Verbruik!N11</f>
        <v>2.9733000000000001</v>
      </c>
      <c r="F20" s="142" t="str">
        <f>[2]Verbruik!S9</f>
        <v>liter</v>
      </c>
      <c r="G20" s="139">
        <f>VLOOKUP(C20,[2]Factoren!$A$1:$H$363,3,FALSE)</f>
        <v>1.53</v>
      </c>
      <c r="H20" s="140">
        <f t="shared" si="0"/>
        <v>4.5491489999999997E-3</v>
      </c>
      <c r="I20" s="141">
        <f t="shared" si="1"/>
        <v>3.7354328850117038E-4</v>
      </c>
      <c r="J20" s="253"/>
      <c r="K20" s="255"/>
      <c r="L20" s="246"/>
      <c r="M20" s="84"/>
      <c r="N20" s="76"/>
      <c r="O20" s="85"/>
      <c r="P20" s="76"/>
      <c r="Q20" s="76"/>
      <c r="R20" s="76"/>
      <c r="S20" s="76"/>
      <c r="T20" s="76"/>
      <c r="U20" s="76"/>
      <c r="V20" s="76"/>
      <c r="W20" s="76"/>
    </row>
    <row r="21" spans="1:23" ht="16.25" customHeight="1" thickBot="1" x14ac:dyDescent="0.4">
      <c r="A21" s="194"/>
      <c r="B21" s="91"/>
      <c r="C21" s="86" t="s">
        <v>32</v>
      </c>
      <c r="D21" s="87" t="s">
        <v>33</v>
      </c>
      <c r="E21" s="92"/>
      <c r="F21" s="93"/>
      <c r="G21" s="93"/>
      <c r="H21" s="94"/>
      <c r="I21" s="95"/>
      <c r="J21" s="96"/>
      <c r="K21" s="255"/>
      <c r="L21" s="246"/>
      <c r="N21" s="76"/>
      <c r="O21" s="76"/>
      <c r="P21" s="76"/>
      <c r="Q21" s="76"/>
      <c r="R21" s="76"/>
      <c r="S21" s="76"/>
      <c r="T21" s="76"/>
      <c r="U21" s="76"/>
      <c r="V21" s="76"/>
      <c r="W21" s="76"/>
    </row>
    <row r="22" spans="1:23" x14ac:dyDescent="0.35">
      <c r="A22" s="194"/>
      <c r="B22" s="233" t="s">
        <v>41</v>
      </c>
      <c r="C22" s="144" t="str">
        <f>[2]Verbruik!D22</f>
        <v>Elektriciteit - Stroom (onbekend) gridmix</v>
      </c>
      <c r="D22" s="145" t="str">
        <f>[2]Verbruik!D21</f>
        <v>Extern laden EV</v>
      </c>
      <c r="E22" s="146">
        <f>Verbruik!D24</f>
        <v>59.410797600000002</v>
      </c>
      <c r="F22" s="147" t="str">
        <f>[2]Verbruik!E22</f>
        <v>kWh</v>
      </c>
      <c r="G22" s="148">
        <f>VLOOKUP(C22,[2]Factoren!$A$1:$H$363,3,FALSE)</f>
        <v>0.22</v>
      </c>
      <c r="H22" s="149">
        <f>(G22*E22)/1000</f>
        <v>1.3070375472E-2</v>
      </c>
      <c r="I22" s="150">
        <f>(H22/$K$15)</f>
        <v>1.0732449158635863E-3</v>
      </c>
      <c r="J22" s="258">
        <f>SUM(H22:H25)</f>
        <v>0.17883005527199997</v>
      </c>
      <c r="K22" s="255"/>
      <c r="L22" s="246"/>
      <c r="N22" s="76"/>
      <c r="O22" s="76"/>
      <c r="P22" s="76"/>
      <c r="Q22" s="76"/>
      <c r="R22" s="76"/>
      <c r="S22" s="76"/>
      <c r="T22" s="76"/>
      <c r="U22" s="76"/>
      <c r="V22" s="76"/>
      <c r="W22" s="76"/>
    </row>
    <row r="23" spans="1:23" x14ac:dyDescent="0.35">
      <c r="A23" s="194"/>
      <c r="B23" s="257"/>
      <c r="C23" s="151" t="str">
        <f>[2]Verbruik!F22</f>
        <v xml:space="preserve">Elektriciteit - Zonne-energie </v>
      </c>
      <c r="D23" s="152" t="str">
        <f>Verbruik!F21</f>
        <v>Stroom project aandeel groen</v>
      </c>
      <c r="E23" s="142">
        <f>Verbruik!F24</f>
        <v>133.46189999999999</v>
      </c>
      <c r="F23" s="142" t="str">
        <f>[2]Verbruik!G22</f>
        <v>kWh</v>
      </c>
      <c r="G23" s="139">
        <f>VLOOKUP(C23,[2]Factoren!$A$1:$H$363,3,FALSE)</f>
        <v>0</v>
      </c>
      <c r="H23" s="140">
        <f>(G23*E23)/1000</f>
        <v>0</v>
      </c>
      <c r="I23" s="153">
        <f>(H23/$K$15)</f>
        <v>0</v>
      </c>
      <c r="J23" s="259"/>
      <c r="K23" s="255"/>
      <c r="L23" s="246"/>
    </row>
    <row r="24" spans="1:23" x14ac:dyDescent="0.35">
      <c r="A24" s="194"/>
      <c r="B24" s="257"/>
      <c r="C24" s="151" t="str">
        <f>Verbruik!H22</f>
        <v xml:space="preserve">Elektriciteit - Grijze Stroom </v>
      </c>
      <c r="D24" s="152" t="str">
        <f>Verbruik!H21</f>
        <v>Stroom projecten grijs</v>
      </c>
      <c r="E24" s="142">
        <f>Verbruik!H24</f>
        <v>400.38569999999999</v>
      </c>
      <c r="F24" s="142" t="str">
        <f>Verbruik!I22</f>
        <v>kWh</v>
      </c>
      <c r="G24" s="139">
        <f>VLOOKUP(C24,[2]Factoren!$A$1:$H$363,3,FALSE)</f>
        <v>0.41399999999999998</v>
      </c>
      <c r="H24" s="140">
        <f>(G24*E24)/1000</f>
        <v>0.16575967979999998</v>
      </c>
      <c r="I24" s="153">
        <f>(H24/$K$15)</f>
        <v>1.3610988757104465E-2</v>
      </c>
      <c r="J24" s="259"/>
      <c r="K24" s="255"/>
      <c r="L24" s="246"/>
    </row>
    <row r="25" spans="1:23" ht="15" thickBot="1" x14ac:dyDescent="0.4">
      <c r="A25" s="194"/>
      <c r="B25" s="236"/>
      <c r="C25" s="154" t="str">
        <f>[2]Verbruik!H22</f>
        <v xml:space="preserve">Elektriciteit - Windkracht </v>
      </c>
      <c r="D25" s="155" t="str">
        <f>[2]Verbruik!H21</f>
        <v>Elektraverbruik kantoorpand</v>
      </c>
      <c r="E25" s="156">
        <f>Verbruik!J24</f>
        <v>3738.3356999999996</v>
      </c>
      <c r="F25" s="156" t="str">
        <f>[2]Verbruik!I22</f>
        <v>kWh</v>
      </c>
      <c r="G25" s="157">
        <f>VLOOKUP(C25,[2]Factoren!$A$1:$H$363,3,FALSE)</f>
        <v>0</v>
      </c>
      <c r="H25" s="158">
        <f>(G25*E25)/1000</f>
        <v>0</v>
      </c>
      <c r="I25" s="159">
        <f>(H25/$K$15)</f>
        <v>0</v>
      </c>
      <c r="J25" s="260"/>
      <c r="K25" s="256"/>
      <c r="L25" s="246"/>
    </row>
    <row r="26" spans="1:23" ht="12" customHeight="1" x14ac:dyDescent="0.35">
      <c r="A26" s="194"/>
      <c r="B26" s="200"/>
      <c r="C26" s="200"/>
      <c r="D26" s="200"/>
      <c r="E26" s="200"/>
      <c r="F26" s="200"/>
      <c r="G26" s="200"/>
      <c r="H26" s="202"/>
      <c r="I26" s="200"/>
      <c r="J26" s="246"/>
      <c r="K26" s="246"/>
      <c r="L26" s="246"/>
    </row>
    <row r="27" spans="1:23" ht="24" customHeight="1" thickBot="1" x14ac:dyDescent="0.4">
      <c r="A27" s="194"/>
      <c r="B27" s="200"/>
      <c r="C27" s="200"/>
      <c r="D27" s="200"/>
      <c r="E27" s="250" t="s">
        <v>42</v>
      </c>
      <c r="F27" s="250"/>
      <c r="G27" s="250"/>
      <c r="H27" s="250"/>
      <c r="I27" s="250"/>
      <c r="J27" s="203"/>
      <c r="K27" s="201"/>
      <c r="L27" s="246"/>
    </row>
    <row r="28" spans="1:23" ht="15" thickBot="1" x14ac:dyDescent="0.4">
      <c r="A28" s="194"/>
      <c r="B28" s="261" t="s">
        <v>43</v>
      </c>
      <c r="C28" s="97" t="s">
        <v>32</v>
      </c>
      <c r="D28" s="97"/>
      <c r="E28" s="98" t="s">
        <v>34</v>
      </c>
      <c r="F28" s="98" t="s">
        <v>35</v>
      </c>
      <c r="G28" s="98" t="s">
        <v>44</v>
      </c>
      <c r="H28" s="98" t="s">
        <v>45</v>
      </c>
      <c r="I28" s="98" t="s">
        <v>38</v>
      </c>
      <c r="J28" s="99" t="s">
        <v>39</v>
      </c>
      <c r="K28" s="90" t="s">
        <v>40</v>
      </c>
      <c r="L28" s="246"/>
    </row>
    <row r="29" spans="1:23" x14ac:dyDescent="0.35">
      <c r="A29" s="194"/>
      <c r="B29" s="262"/>
      <c r="C29" s="144" t="str">
        <f t="shared" ref="C29:F34" si="2">C15</f>
        <v xml:space="preserve">Fossiele brandstoffen met bio-bijmenging - Diesel B7 </v>
      </c>
      <c r="D29" s="145" t="str">
        <f t="shared" si="2"/>
        <v>Diesel wagenpark</v>
      </c>
      <c r="E29" s="146">
        <f t="shared" si="2"/>
        <v>3038.7698219999997</v>
      </c>
      <c r="F29" s="147" t="str">
        <f t="shared" si="2"/>
        <v>liter</v>
      </c>
      <c r="G29" s="147">
        <f>VLOOKUP(C29,[2]Factoren!$A$1:$H$363,7,FALSE)</f>
        <v>35.9</v>
      </c>
      <c r="H29" s="160">
        <f>(G29*E29)/1000</f>
        <v>109.09183660979998</v>
      </c>
      <c r="I29" s="161">
        <f>(H29/$K$29)</f>
        <v>0.57007025361578667</v>
      </c>
      <c r="J29" s="258">
        <f>SUM(H29:H34)</f>
        <v>175.77186209847</v>
      </c>
      <c r="K29" s="264">
        <f>SUM(J29:J39)</f>
        <v>191.36560084983</v>
      </c>
      <c r="L29" s="246"/>
      <c r="N29" s="76"/>
      <c r="O29" s="76"/>
      <c r="P29" s="76"/>
      <c r="Q29" s="76"/>
      <c r="R29" s="76"/>
      <c r="S29" s="76"/>
    </row>
    <row r="30" spans="1:23" x14ac:dyDescent="0.35">
      <c r="A30" s="194"/>
      <c r="B30" s="262"/>
      <c r="C30" s="151" t="str">
        <f t="shared" si="2"/>
        <v xml:space="preserve">Fossiele brandstoffen met bio-bijmenging - Diesel B7 </v>
      </c>
      <c r="D30" s="136" t="str">
        <f t="shared" si="2"/>
        <v>Diesel bedrijfsmiddelen</v>
      </c>
      <c r="E30" s="142">
        <f t="shared" si="2"/>
        <v>159.96017399999999</v>
      </c>
      <c r="F30" s="142" t="str">
        <f t="shared" si="2"/>
        <v>liter</v>
      </c>
      <c r="G30" s="142">
        <f>VLOOKUP(C30,[2]Factoren!$A$1:$H$363,7,FALSE)</f>
        <v>35.9</v>
      </c>
      <c r="H30" s="162">
        <f t="shared" ref="H30:H34" si="3">(G30*E30)/1000</f>
        <v>5.7425702465999997</v>
      </c>
      <c r="I30" s="141">
        <f>(H30/$K$29)</f>
        <v>3.0008372565905179E-2</v>
      </c>
      <c r="J30" s="259"/>
      <c r="K30" s="265"/>
      <c r="L30" s="246"/>
      <c r="N30" s="76"/>
      <c r="O30" s="76"/>
      <c r="P30" s="76"/>
      <c r="Q30" s="76"/>
      <c r="R30" s="76"/>
      <c r="S30" s="76"/>
    </row>
    <row r="31" spans="1:23" x14ac:dyDescent="0.35">
      <c r="A31" s="194"/>
      <c r="B31" s="262"/>
      <c r="C31" s="151" t="str">
        <f t="shared" si="2"/>
        <v xml:space="preserve">Fossiele brandstoffen met bio-bijmenging - Benzine E10 </v>
      </c>
      <c r="D31" s="136" t="str">
        <f t="shared" si="2"/>
        <v>Benzine wagenpark</v>
      </c>
      <c r="E31" s="142">
        <f t="shared" si="2"/>
        <v>1802.381922</v>
      </c>
      <c r="F31" s="142" t="str">
        <f t="shared" si="2"/>
        <v>liter</v>
      </c>
      <c r="G31" s="142">
        <f>VLOOKUP(C31,[2]Factoren!$A$1:$H$363,7,FALSE)</f>
        <v>31.31</v>
      </c>
      <c r="H31" s="162">
        <f t="shared" si="3"/>
        <v>56.432577977820003</v>
      </c>
      <c r="I31" s="141">
        <f t="shared" ref="I31:I33" si="4">(H31/$K$29)</f>
        <v>0.29489405476851738</v>
      </c>
      <c r="J31" s="259"/>
      <c r="K31" s="265"/>
      <c r="L31" s="246"/>
      <c r="N31" s="76"/>
      <c r="O31" s="76"/>
      <c r="P31" s="76"/>
      <c r="Q31" s="76"/>
      <c r="R31" s="76"/>
      <c r="S31" s="76"/>
    </row>
    <row r="32" spans="1:23" x14ac:dyDescent="0.35">
      <c r="A32" s="194"/>
      <c r="B32" s="262"/>
      <c r="C32" s="151" t="str">
        <f t="shared" si="2"/>
        <v xml:space="preserve">Fossiele brandstoffen met bio-bijmenging - Benzine E10 </v>
      </c>
      <c r="D32" s="136" t="str">
        <f t="shared" si="2"/>
        <v>Benzine bedrijfsmiddelen</v>
      </c>
      <c r="E32" s="142">
        <f t="shared" si="2"/>
        <v>123.42168299999997</v>
      </c>
      <c r="F32" s="142" t="str">
        <f t="shared" si="2"/>
        <v>liter</v>
      </c>
      <c r="G32" s="142">
        <f>VLOOKUP(C32,[2]Factoren!$A$1:$H$363,7,FALSE)</f>
        <v>31.31</v>
      </c>
      <c r="H32" s="162">
        <f t="shared" si="3"/>
        <v>3.8643328947299991</v>
      </c>
      <c r="I32" s="141">
        <f t="shared" si="4"/>
        <v>2.0193456282471847E-2</v>
      </c>
      <c r="J32" s="259"/>
      <c r="K32" s="265"/>
      <c r="L32" s="246"/>
      <c r="N32" s="76"/>
      <c r="O32" s="76"/>
      <c r="P32" s="76"/>
      <c r="Q32" s="76"/>
      <c r="R32" s="76"/>
      <c r="S32" s="76"/>
    </row>
    <row r="33" spans="1:19" x14ac:dyDescent="0.35">
      <c r="A33" s="194"/>
      <c r="B33" s="262"/>
      <c r="C33" s="151" t="str">
        <f t="shared" si="2"/>
        <v xml:space="preserve">Hernieuwbare brandstoffen - Biodiesel HVO </v>
      </c>
      <c r="D33" s="136" t="str">
        <f t="shared" si="2"/>
        <v>Biodiesel</v>
      </c>
      <c r="E33" s="142">
        <f t="shared" si="2"/>
        <v>16.357637999999998</v>
      </c>
      <c r="F33" s="142" t="str">
        <f t="shared" si="2"/>
        <v>liter</v>
      </c>
      <c r="G33" s="142">
        <f>VLOOKUP(C33,[2]Factoren!$A$1:$H$363,7,FALSE)</f>
        <v>34.54</v>
      </c>
      <c r="H33" s="162">
        <f t="shared" si="3"/>
        <v>0.56499281651999989</v>
      </c>
      <c r="I33" s="141">
        <f t="shared" si="4"/>
        <v>2.9524262145910209E-3</v>
      </c>
      <c r="J33" s="259"/>
      <c r="K33" s="265"/>
      <c r="L33" s="246"/>
      <c r="N33" s="76"/>
      <c r="O33" s="76"/>
      <c r="P33" s="76"/>
      <c r="Q33" s="76"/>
      <c r="R33" s="76"/>
      <c r="S33" s="76"/>
    </row>
    <row r="34" spans="1:19" ht="15" thickBot="1" x14ac:dyDescent="0.4">
      <c r="A34" s="194"/>
      <c r="B34" s="263"/>
      <c r="C34" s="154" t="str">
        <f t="shared" si="2"/>
        <v xml:space="preserve">Gasvormige brandstoffen - Propaan </v>
      </c>
      <c r="D34" s="155" t="str">
        <f t="shared" si="2"/>
        <v>Propaan</v>
      </c>
      <c r="E34" s="156">
        <f t="shared" si="2"/>
        <v>2.9733000000000001</v>
      </c>
      <c r="F34" s="156" t="str">
        <f t="shared" si="2"/>
        <v>liter</v>
      </c>
      <c r="G34" s="156">
        <f>VLOOKUP(C34,[2]Factoren!$A$1:$H$363,7,FALSE)</f>
        <v>25.41</v>
      </c>
      <c r="H34" s="163">
        <f t="shared" si="3"/>
        <v>7.5551552999999994E-2</v>
      </c>
      <c r="I34" s="164">
        <f>(H34/$K$29)</f>
        <v>3.9480216227203466E-4</v>
      </c>
      <c r="J34" s="260"/>
      <c r="K34" s="265"/>
      <c r="L34" s="246"/>
      <c r="N34" s="76"/>
      <c r="O34" s="76"/>
      <c r="P34" s="76"/>
      <c r="Q34" s="76"/>
      <c r="R34" s="76"/>
      <c r="S34" s="76"/>
    </row>
    <row r="35" spans="1:19" ht="9.65" customHeight="1" thickBot="1" x14ac:dyDescent="0.4">
      <c r="A35" s="194"/>
      <c r="B35" s="100"/>
      <c r="C35" s="101"/>
      <c r="D35" s="101"/>
      <c r="E35" s="102"/>
      <c r="F35" s="101"/>
      <c r="G35" s="102"/>
      <c r="H35" s="103"/>
      <c r="I35" s="104"/>
      <c r="J35" s="105"/>
      <c r="K35" s="265"/>
      <c r="L35" s="246"/>
      <c r="N35" s="76"/>
      <c r="O35" s="76"/>
      <c r="P35" s="76"/>
      <c r="Q35" s="76"/>
      <c r="R35" s="76"/>
      <c r="S35" s="76"/>
    </row>
    <row r="36" spans="1:19" x14ac:dyDescent="0.35">
      <c r="A36" s="194"/>
      <c r="B36" s="267" t="s">
        <v>46</v>
      </c>
      <c r="C36" s="144" t="str">
        <f t="shared" ref="C36:F39" si="5">C22</f>
        <v>Elektriciteit - Stroom (onbekend) gridmix</v>
      </c>
      <c r="D36" s="145" t="str">
        <f t="shared" si="5"/>
        <v>Extern laden EV</v>
      </c>
      <c r="E36" s="146">
        <f t="shared" si="5"/>
        <v>59.410797600000002</v>
      </c>
      <c r="F36" s="147" t="str">
        <f t="shared" si="5"/>
        <v>kWh</v>
      </c>
      <c r="G36" s="165">
        <f>VLOOKUP(C36,[2]Factoren!$A$1:$H$363,7,FALSE)</f>
        <v>3.6</v>
      </c>
      <c r="H36" s="160">
        <f t="shared" ref="H36:H39" si="6">(G36*E36)/1000</f>
        <v>0.21387887136</v>
      </c>
      <c r="I36" s="161">
        <f>(H36/$K$29)</f>
        <v>1.1176453365191626E-3</v>
      </c>
      <c r="J36" s="271">
        <f>SUM(H36:H39)</f>
        <v>15.59373875136</v>
      </c>
      <c r="K36" s="265"/>
      <c r="L36" s="246"/>
      <c r="N36" s="76"/>
      <c r="O36" s="76"/>
      <c r="P36" s="76"/>
      <c r="Q36" s="76"/>
      <c r="R36" s="76"/>
      <c r="S36" s="76"/>
    </row>
    <row r="37" spans="1:19" x14ac:dyDescent="0.35">
      <c r="A37" s="194"/>
      <c r="B37" s="268"/>
      <c r="C37" s="151" t="str">
        <f t="shared" si="5"/>
        <v xml:space="preserve">Elektriciteit - Zonne-energie </v>
      </c>
      <c r="D37" s="136" t="str">
        <f t="shared" si="5"/>
        <v>Stroom project aandeel groen</v>
      </c>
      <c r="E37" s="142">
        <f t="shared" si="5"/>
        <v>133.46189999999999</v>
      </c>
      <c r="F37" s="138" t="str">
        <f t="shared" si="5"/>
        <v>kWh</v>
      </c>
      <c r="G37" s="166">
        <f>VLOOKUP(C37,[2]Factoren!$A$1:$H$363,7,FALSE)</f>
        <v>3.6</v>
      </c>
      <c r="H37" s="162">
        <f t="shared" si="6"/>
        <v>0.48046283999999995</v>
      </c>
      <c r="I37" s="141">
        <f>(H37/$K$29)</f>
        <v>2.5107064063046142E-3</v>
      </c>
      <c r="J37" s="272"/>
      <c r="K37" s="265"/>
      <c r="L37" s="246"/>
      <c r="N37" s="76"/>
      <c r="O37" s="76"/>
      <c r="P37" s="76"/>
      <c r="Q37" s="76"/>
      <c r="R37" s="76"/>
      <c r="S37" s="76"/>
    </row>
    <row r="38" spans="1:19" x14ac:dyDescent="0.35">
      <c r="A38" s="194"/>
      <c r="B38" s="269"/>
      <c r="C38" s="151" t="str">
        <f t="shared" si="5"/>
        <v xml:space="preserve">Elektriciteit - Grijze Stroom </v>
      </c>
      <c r="D38" s="136" t="str">
        <f t="shared" si="5"/>
        <v>Stroom projecten grijs</v>
      </c>
      <c r="E38" s="142">
        <f t="shared" si="5"/>
        <v>400.38569999999999</v>
      </c>
      <c r="F38" s="138" t="str">
        <f t="shared" si="5"/>
        <v>kWh</v>
      </c>
      <c r="G38" s="166">
        <f>VLOOKUP(C38,[2]Factoren!$A$1:$H$363,7,FALSE)</f>
        <v>3.6</v>
      </c>
      <c r="H38" s="162">
        <f t="shared" si="6"/>
        <v>1.4413885200000001</v>
      </c>
      <c r="I38" s="141">
        <f>(H38/$K$29)</f>
        <v>7.532119218913844E-3</v>
      </c>
      <c r="J38" s="272"/>
      <c r="K38" s="265"/>
      <c r="L38" s="246"/>
      <c r="N38" s="76"/>
      <c r="O38" s="76"/>
      <c r="P38" s="76"/>
      <c r="Q38" s="76"/>
      <c r="R38" s="76"/>
      <c r="S38" s="76"/>
    </row>
    <row r="39" spans="1:19" ht="15" thickBot="1" x14ac:dyDescent="0.4">
      <c r="A39" s="194"/>
      <c r="B39" s="270"/>
      <c r="C39" s="154" t="str">
        <f t="shared" si="5"/>
        <v xml:space="preserve">Elektriciteit - Windkracht </v>
      </c>
      <c r="D39" s="155" t="str">
        <f t="shared" si="5"/>
        <v>Elektraverbruik kantoorpand</v>
      </c>
      <c r="E39" s="156">
        <f t="shared" si="5"/>
        <v>3738.3356999999996</v>
      </c>
      <c r="F39" s="167" t="str">
        <f t="shared" si="5"/>
        <v>kWh</v>
      </c>
      <c r="G39" s="168">
        <f>VLOOKUP(C39,[2]Factoren!$A$1:$H$363,7,FALSE)</f>
        <v>3.6</v>
      </c>
      <c r="H39" s="163">
        <f t="shared" si="6"/>
        <v>13.45800852</v>
      </c>
      <c r="I39" s="164">
        <f>(H39/$K$29)</f>
        <v>7.0326163428718197E-2</v>
      </c>
      <c r="J39" s="273"/>
      <c r="K39" s="266"/>
      <c r="L39" s="246"/>
      <c r="N39" s="76"/>
      <c r="O39" s="76"/>
      <c r="P39" s="76"/>
      <c r="Q39" s="76"/>
      <c r="R39" s="76"/>
      <c r="S39" s="76"/>
    </row>
    <row r="40" spans="1:19" ht="15" thickBot="1" x14ac:dyDescent="0.4">
      <c r="A40" s="194"/>
      <c r="B40" s="194"/>
      <c r="C40" s="194"/>
      <c r="D40" s="194"/>
      <c r="E40" s="194"/>
      <c r="F40" s="194"/>
      <c r="G40" s="194"/>
      <c r="H40" s="194"/>
      <c r="I40" s="194"/>
      <c r="J40" s="204"/>
      <c r="K40" s="194"/>
      <c r="L40" s="246"/>
    </row>
    <row r="41" spans="1:19" x14ac:dyDescent="0.35">
      <c r="A41" s="194"/>
      <c r="B41" s="274" t="s">
        <v>47</v>
      </c>
      <c r="C41" s="275"/>
      <c r="D41" s="275"/>
      <c r="E41" s="275"/>
      <c r="F41" s="275"/>
      <c r="G41" s="275"/>
      <c r="H41" s="275"/>
      <c r="I41" s="275"/>
      <c r="J41" s="275"/>
      <c r="K41" s="275"/>
      <c r="L41" s="246"/>
    </row>
    <row r="42" spans="1:19" ht="15" thickBot="1" x14ac:dyDescent="0.4">
      <c r="A42" s="194"/>
      <c r="B42" s="276"/>
      <c r="C42" s="277"/>
      <c r="D42" s="277"/>
      <c r="E42" s="277"/>
      <c r="F42" s="277"/>
      <c r="G42" s="277"/>
      <c r="H42" s="277"/>
      <c r="I42" s="277"/>
      <c r="J42" s="277"/>
      <c r="K42" s="277"/>
      <c r="L42" s="246"/>
    </row>
    <row r="43" spans="1:19" ht="16.5" thickBot="1" x14ac:dyDescent="0.4">
      <c r="A43" s="194"/>
      <c r="B43" s="278" t="s">
        <v>48</v>
      </c>
      <c r="C43" s="106" t="s">
        <v>32</v>
      </c>
      <c r="D43" s="107"/>
      <c r="E43" s="108" t="s">
        <v>49</v>
      </c>
      <c r="F43" s="109" t="s">
        <v>50</v>
      </c>
      <c r="G43" s="106" t="s">
        <v>51</v>
      </c>
      <c r="H43" s="106" t="s">
        <v>52</v>
      </c>
      <c r="I43" s="110" t="s">
        <v>53</v>
      </c>
      <c r="J43" s="111" t="s">
        <v>39</v>
      </c>
      <c r="K43" s="112" t="s">
        <v>40</v>
      </c>
      <c r="L43" s="246"/>
    </row>
    <row r="44" spans="1:19" x14ac:dyDescent="0.35">
      <c r="A44" s="194"/>
      <c r="B44" s="279"/>
      <c r="C44" s="169" t="str">
        <f t="shared" ref="C44:F49" si="7">C29</f>
        <v xml:space="preserve">Fossiele brandstoffen met bio-bijmenging - Diesel B7 </v>
      </c>
      <c r="D44" s="169" t="str">
        <f t="shared" si="7"/>
        <v>Diesel wagenpark</v>
      </c>
      <c r="E44" s="170">
        <f t="shared" si="7"/>
        <v>3038.7698219999997</v>
      </c>
      <c r="F44" s="170" t="str">
        <f t="shared" si="7"/>
        <v>liter</v>
      </c>
      <c r="G44" s="171">
        <f>VLOOKUP(C44,[2]Factoren!$A$1:$H$363,4,FALSE)</f>
        <v>0.78800000000000003</v>
      </c>
      <c r="H44" s="172">
        <f>E44*G44/1000</f>
        <v>2.394550619736</v>
      </c>
      <c r="I44" s="173">
        <f>H44/K$44</f>
        <v>0.62500813195924176</v>
      </c>
      <c r="J44" s="280">
        <f>SUM(H44:H49)</f>
        <v>3.7951474115280002</v>
      </c>
      <c r="K44" s="282">
        <f>SUM(J44:J54)</f>
        <v>3.8312311429128001</v>
      </c>
      <c r="L44" s="246"/>
    </row>
    <row r="45" spans="1:19" x14ac:dyDescent="0.35">
      <c r="A45" s="194"/>
      <c r="B45" s="279"/>
      <c r="C45" s="174" t="str">
        <f t="shared" si="7"/>
        <v xml:space="preserve">Fossiele brandstoffen met bio-bijmenging - Diesel B7 </v>
      </c>
      <c r="D45" s="175" t="str">
        <f t="shared" si="7"/>
        <v>Diesel bedrijfsmiddelen</v>
      </c>
      <c r="E45" s="170">
        <f t="shared" si="7"/>
        <v>159.96017399999999</v>
      </c>
      <c r="F45" s="170" t="str">
        <f t="shared" si="7"/>
        <v>liter</v>
      </c>
      <c r="G45" s="176">
        <f>VLOOKUP(C45,[2]Factoren!$A$1:$H$363,4,FALSE)</f>
        <v>0.78800000000000003</v>
      </c>
      <c r="H45" s="172">
        <f>E45*G45/1000</f>
        <v>0.12604861711199999</v>
      </c>
      <c r="I45" s="173">
        <f t="shared" ref="I45:I49" si="8">H45/K$44</f>
        <v>3.2900290379287329E-2</v>
      </c>
      <c r="J45" s="281"/>
      <c r="K45" s="283"/>
      <c r="L45" s="246"/>
    </row>
    <row r="46" spans="1:19" x14ac:dyDescent="0.35">
      <c r="A46" s="194"/>
      <c r="B46" s="279"/>
      <c r="C46" s="174" t="str">
        <f t="shared" si="7"/>
        <v xml:space="preserve">Fossiele brandstoffen met bio-bijmenging - Benzine E10 </v>
      </c>
      <c r="D46" s="175" t="str">
        <f t="shared" si="7"/>
        <v>Benzine wagenpark</v>
      </c>
      <c r="E46" s="170">
        <f t="shared" si="7"/>
        <v>1802.381922</v>
      </c>
      <c r="F46" s="170" t="str">
        <f t="shared" si="7"/>
        <v>liter</v>
      </c>
      <c r="G46" s="176">
        <f>VLOOKUP(C46,[2]Factoren!$A$1:$H$363,4,FALSE)</f>
        <v>0.65800000000000003</v>
      </c>
      <c r="H46" s="172">
        <f t="shared" ref="H46:H49" si="9">E46*G46/1000</f>
        <v>1.1859673046760002</v>
      </c>
      <c r="I46" s="173">
        <f t="shared" si="8"/>
        <v>0.30955253296838037</v>
      </c>
      <c r="J46" s="281"/>
      <c r="K46" s="283"/>
      <c r="L46" s="246"/>
    </row>
    <row r="47" spans="1:19" x14ac:dyDescent="0.35">
      <c r="A47" s="194"/>
      <c r="B47" s="279"/>
      <c r="C47" s="174" t="str">
        <f t="shared" si="7"/>
        <v xml:space="preserve">Fossiele brandstoffen met bio-bijmenging - Benzine E10 </v>
      </c>
      <c r="D47" s="175" t="str">
        <f t="shared" si="7"/>
        <v>Benzine bedrijfsmiddelen</v>
      </c>
      <c r="E47" s="170">
        <f t="shared" si="7"/>
        <v>123.42168299999997</v>
      </c>
      <c r="F47" s="170" t="str">
        <f t="shared" si="7"/>
        <v>liter</v>
      </c>
      <c r="G47" s="176">
        <f>VLOOKUP(C47,[2]Factoren!$A$1:$H$363,4,FALSE)</f>
        <v>0.65800000000000003</v>
      </c>
      <c r="H47" s="172">
        <f t="shared" si="9"/>
        <v>8.1211467413999983E-2</v>
      </c>
      <c r="I47" s="173">
        <f t="shared" si="8"/>
        <v>2.1197224700010321E-2</v>
      </c>
      <c r="J47" s="281"/>
      <c r="K47" s="283"/>
      <c r="L47" s="246"/>
    </row>
    <row r="48" spans="1:19" x14ac:dyDescent="0.35">
      <c r="A48" s="194"/>
      <c r="B48" s="279"/>
      <c r="C48" s="174" t="str">
        <f t="shared" si="7"/>
        <v xml:space="preserve">Hernieuwbare brandstoffen - Biodiesel HVO </v>
      </c>
      <c r="D48" s="175" t="str">
        <f t="shared" si="7"/>
        <v>Biodiesel</v>
      </c>
      <c r="E48" s="170">
        <f t="shared" si="7"/>
        <v>16.357637999999998</v>
      </c>
      <c r="F48" s="170" t="str">
        <f t="shared" si="7"/>
        <v>liter</v>
      </c>
      <c r="G48" s="176">
        <f>VLOOKUP(C48,[2]Factoren!$A$1:$H$363,4,FALSE)</f>
        <v>0.41499999999999998</v>
      </c>
      <c r="H48" s="172">
        <f t="shared" si="9"/>
        <v>6.7884197699999991E-3</v>
      </c>
      <c r="I48" s="173">
        <f t="shared" si="8"/>
        <v>1.7718637995928677E-3</v>
      </c>
      <c r="J48" s="281"/>
      <c r="K48" s="283"/>
      <c r="L48" s="246"/>
    </row>
    <row r="49" spans="1:12" ht="15" thickBot="1" x14ac:dyDescent="0.4">
      <c r="A49" s="194"/>
      <c r="B49" s="279"/>
      <c r="C49" s="174" t="str">
        <f t="shared" si="7"/>
        <v xml:space="preserve">Gasvormige brandstoffen - Propaan </v>
      </c>
      <c r="D49" s="175" t="str">
        <f t="shared" si="7"/>
        <v>Propaan</v>
      </c>
      <c r="E49" s="170">
        <f t="shared" si="7"/>
        <v>2.9733000000000001</v>
      </c>
      <c r="F49" s="170" t="str">
        <f t="shared" si="7"/>
        <v>liter</v>
      </c>
      <c r="G49" s="176">
        <f>VLOOKUP(C49,[2]Factoren!$A$1:$H$363,4,FALSE)</f>
        <v>0.19539999999999999</v>
      </c>
      <c r="H49" s="172">
        <f t="shared" si="9"/>
        <v>5.8098282000000005E-4</v>
      </c>
      <c r="I49" s="173">
        <f t="shared" si="8"/>
        <v>1.516438967862147E-4</v>
      </c>
      <c r="J49" s="281"/>
      <c r="K49" s="283"/>
      <c r="L49" s="246"/>
    </row>
    <row r="50" spans="1:12" ht="15" thickBot="1" x14ac:dyDescent="0.4">
      <c r="A50" s="194"/>
      <c r="B50" s="113"/>
      <c r="C50" s="114"/>
      <c r="D50" s="114"/>
      <c r="E50" s="115"/>
      <c r="F50" s="115"/>
      <c r="G50" s="115"/>
      <c r="H50" s="116"/>
      <c r="I50" s="115"/>
      <c r="J50" s="117"/>
      <c r="K50" s="283"/>
      <c r="L50" s="246"/>
    </row>
    <row r="51" spans="1:12" x14ac:dyDescent="0.35">
      <c r="A51" s="194"/>
      <c r="B51" s="278" t="s">
        <v>48</v>
      </c>
      <c r="C51" s="177" t="str">
        <f t="shared" ref="C51:F54" si="10">C36</f>
        <v>Elektriciteit - Stroom (onbekend) gridmix</v>
      </c>
      <c r="D51" s="178" t="str">
        <f t="shared" si="10"/>
        <v>Extern laden EV</v>
      </c>
      <c r="E51" s="179">
        <f t="shared" si="10"/>
        <v>59.410797600000002</v>
      </c>
      <c r="F51" s="179" t="str">
        <f t="shared" si="10"/>
        <v>kWh</v>
      </c>
      <c r="G51" s="180">
        <f>VLOOKUP(C51,[2]Factoren!$A$1:$H$363,4,FALSE)</f>
        <v>4.8000000000000001E-2</v>
      </c>
      <c r="H51" s="181">
        <f t="shared" ref="H51:H54" si="11">E51*G51/1000</f>
        <v>2.8517182848E-3</v>
      </c>
      <c r="I51" s="182">
        <f t="shared" ref="I51:I54" si="12">H51/K$44</f>
        <v>7.4433470036785662E-4</v>
      </c>
      <c r="J51" s="280">
        <f>SUM(H51:H54)</f>
        <v>3.6083731384800005E-2</v>
      </c>
      <c r="K51" s="283"/>
      <c r="L51" s="246"/>
    </row>
    <row r="52" spans="1:12" x14ac:dyDescent="0.35">
      <c r="A52" s="194"/>
      <c r="B52" s="279"/>
      <c r="C52" s="174" t="str">
        <f t="shared" si="10"/>
        <v xml:space="preserve">Elektriciteit - Zonne-energie </v>
      </c>
      <c r="D52" s="175" t="str">
        <f t="shared" si="10"/>
        <v>Stroom project aandeel groen</v>
      </c>
      <c r="E52" s="170">
        <f t="shared" si="10"/>
        <v>133.46189999999999</v>
      </c>
      <c r="F52" s="170" t="str">
        <f t="shared" si="10"/>
        <v>kWh</v>
      </c>
      <c r="G52" s="183">
        <f>VLOOKUP(C52,[2]Factoren!$A$1:$H$363,4,FALSE)</f>
        <v>0</v>
      </c>
      <c r="H52" s="184">
        <f t="shared" si="11"/>
        <v>0</v>
      </c>
      <c r="I52" s="185">
        <f t="shared" si="12"/>
        <v>0</v>
      </c>
      <c r="J52" s="281"/>
      <c r="K52" s="283"/>
      <c r="L52" s="246"/>
    </row>
    <row r="53" spans="1:12" x14ac:dyDescent="0.35">
      <c r="A53" s="194"/>
      <c r="B53" s="279"/>
      <c r="C53" s="174" t="str">
        <f t="shared" si="10"/>
        <v xml:space="preserve">Elektriciteit - Grijze Stroom </v>
      </c>
      <c r="D53" s="175" t="str">
        <f t="shared" si="10"/>
        <v>Stroom projecten grijs</v>
      </c>
      <c r="E53" s="170">
        <f t="shared" si="10"/>
        <v>400.38569999999999</v>
      </c>
      <c r="F53" s="170" t="str">
        <f t="shared" si="10"/>
        <v>kWh</v>
      </c>
      <c r="G53" s="183">
        <f>VLOOKUP(C53,[2]Factoren!$A$1:$H$363,4,FALSE)</f>
        <v>8.3000000000000004E-2</v>
      </c>
      <c r="H53" s="184">
        <f t="shared" ref="H53" si="13">E53*G53/1000</f>
        <v>3.3232013100000006E-2</v>
      </c>
      <c r="I53" s="185">
        <f t="shared" ref="I53" si="14">H53/K$44</f>
        <v>8.6739775963332877E-3</v>
      </c>
      <c r="J53" s="281"/>
      <c r="K53" s="283"/>
      <c r="L53" s="246"/>
    </row>
    <row r="54" spans="1:12" ht="15" thickBot="1" x14ac:dyDescent="0.4">
      <c r="A54" s="194"/>
      <c r="B54" s="285"/>
      <c r="C54" s="186" t="str">
        <f t="shared" si="10"/>
        <v xml:space="preserve">Elektriciteit - Windkracht </v>
      </c>
      <c r="D54" s="187" t="str">
        <f t="shared" si="10"/>
        <v>Elektraverbruik kantoorpand</v>
      </c>
      <c r="E54" s="188">
        <f t="shared" si="10"/>
        <v>3738.3356999999996</v>
      </c>
      <c r="F54" s="188" t="str">
        <f t="shared" si="10"/>
        <v>kWh</v>
      </c>
      <c r="G54" s="189">
        <f>VLOOKUP(C54,[2]Factoren!$A$1:$H$363,4,FALSE)</f>
        <v>0</v>
      </c>
      <c r="H54" s="190">
        <f t="shared" si="11"/>
        <v>0</v>
      </c>
      <c r="I54" s="191">
        <f t="shared" si="12"/>
        <v>0</v>
      </c>
      <c r="J54" s="286"/>
      <c r="K54" s="284"/>
      <c r="L54" s="246"/>
    </row>
    <row r="55" spans="1:12" ht="15" thickBot="1" x14ac:dyDescent="0.4">
      <c r="A55" s="194"/>
      <c r="B55" s="194"/>
      <c r="C55" s="194"/>
      <c r="D55" s="194"/>
      <c r="E55" s="194"/>
      <c r="F55" s="194"/>
      <c r="G55" s="194"/>
      <c r="H55" s="194"/>
      <c r="I55" s="194"/>
      <c r="J55" s="204"/>
      <c r="K55" s="194"/>
      <c r="L55" s="246"/>
    </row>
    <row r="56" spans="1:12" ht="15" thickBot="1" x14ac:dyDescent="0.4">
      <c r="A56" s="194"/>
      <c r="B56" s="118" t="s">
        <v>54</v>
      </c>
      <c r="C56" s="119"/>
      <c r="D56" s="119"/>
      <c r="E56" s="120"/>
      <c r="F56" s="120"/>
      <c r="G56" s="121" t="s">
        <v>55</v>
      </c>
      <c r="H56" s="120"/>
      <c r="I56" s="120"/>
      <c r="J56" s="122"/>
      <c r="K56" s="123" t="s">
        <v>56</v>
      </c>
      <c r="L56" s="246"/>
    </row>
    <row r="57" spans="1:12" ht="15" thickBot="1" x14ac:dyDescent="0.4">
      <c r="A57" s="194"/>
      <c r="B57" s="124"/>
      <c r="C57" s="125" t="s">
        <v>57</v>
      </c>
      <c r="D57" s="125"/>
      <c r="E57" s="126">
        <f>SUM(E51:E54)</f>
        <v>4331.5940975999993</v>
      </c>
      <c r="F57" s="127"/>
      <c r="G57" s="128">
        <f>[2]Factoren!B121</f>
        <v>2425</v>
      </c>
      <c r="H57" s="127"/>
      <c r="I57" s="127"/>
      <c r="J57" s="129"/>
      <c r="K57" s="130">
        <f>E57*G57/1000</f>
        <v>10504.115686679999</v>
      </c>
      <c r="L57" s="246"/>
    </row>
    <row r="58" spans="1:12" x14ac:dyDescent="0.35">
      <c r="A58" s="194"/>
      <c r="B58" s="194"/>
      <c r="C58" s="194"/>
      <c r="D58" s="194"/>
      <c r="E58" s="194"/>
      <c r="F58" s="194"/>
      <c r="G58" s="194"/>
      <c r="H58" s="194"/>
      <c r="I58" s="194"/>
      <c r="J58" s="204"/>
      <c r="K58" s="194"/>
      <c r="L58" s="246"/>
    </row>
  </sheetData>
  <protectedRanges>
    <protectedRange algorithmName="SHA-512" hashValue="NmeSir5wmrN009mMsj1bjFPE/0e4H7LoMNfKW4EyqJGq08Ti6UJOojGzw5au6xUWfXoDROqylAeX4ZBItqCGqA==" saltValue="Gsi1ARDpHty9T4P3pmkykQ==" spinCount="100000" sqref="B6:D11 J22 K29 H36:J39 J15:K15 F15:F20 H15:I20 H29:J34 H22:I25" name="Footprint"/>
  </protectedRanges>
  <mergeCells count="24">
    <mergeCell ref="B36:B39"/>
    <mergeCell ref="J36:J39"/>
    <mergeCell ref="B41:K42"/>
    <mergeCell ref="B43:B49"/>
    <mergeCell ref="J44:J49"/>
    <mergeCell ref="K44:K54"/>
    <mergeCell ref="B51:B54"/>
    <mergeCell ref="J51:J54"/>
    <mergeCell ref="B1:K5"/>
    <mergeCell ref="L1:L58"/>
    <mergeCell ref="B12:B13"/>
    <mergeCell ref="J12:J13"/>
    <mergeCell ref="K12:K13"/>
    <mergeCell ref="E13:I13"/>
    <mergeCell ref="B14:B20"/>
    <mergeCell ref="J15:J20"/>
    <mergeCell ref="K15:K25"/>
    <mergeCell ref="B22:B25"/>
    <mergeCell ref="J22:J25"/>
    <mergeCell ref="J26:K26"/>
    <mergeCell ref="E27:I27"/>
    <mergeCell ref="B28:B34"/>
    <mergeCell ref="J29:J34"/>
    <mergeCell ref="K29:K3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6E5F-3819-4A63-839C-FCFB42A14D54}">
  <dimension ref="A1:C30"/>
  <sheetViews>
    <sheetView tabSelected="1" workbookViewId="0">
      <selection activeCell="B27" sqref="B27:B30"/>
    </sheetView>
  </sheetViews>
  <sheetFormatPr defaultRowHeight="14.5" x14ac:dyDescent="0.35"/>
  <cols>
    <col min="1" max="1" width="4.26953125" bestFit="1" customWidth="1"/>
    <col min="2" max="2" width="68" customWidth="1"/>
    <col min="3" max="3" width="10.26953125" bestFit="1" customWidth="1"/>
  </cols>
  <sheetData>
    <row r="1" spans="1:3" x14ac:dyDescent="0.35">
      <c r="A1" s="222" t="s">
        <v>59</v>
      </c>
      <c r="B1" s="223"/>
      <c r="C1" s="205"/>
    </row>
    <row r="2" spans="1:3" x14ac:dyDescent="0.35">
      <c r="A2" s="206" t="s">
        <v>60</v>
      </c>
      <c r="B2" s="207" t="s">
        <v>61</v>
      </c>
      <c r="C2" s="208">
        <v>4872.0200880756684</v>
      </c>
    </row>
    <row r="3" spans="1:3" x14ac:dyDescent="0.35">
      <c r="A3" s="206" t="s">
        <v>62</v>
      </c>
      <c r="B3" s="207" t="s">
        <v>63</v>
      </c>
      <c r="C3" s="208">
        <v>0</v>
      </c>
    </row>
    <row r="4" spans="1:3" x14ac:dyDescent="0.35">
      <c r="A4" s="206" t="s">
        <v>64</v>
      </c>
      <c r="B4" s="207" t="s">
        <v>65</v>
      </c>
      <c r="C4" s="208">
        <v>68.81</v>
      </c>
    </row>
    <row r="5" spans="1:3" x14ac:dyDescent="0.35">
      <c r="A5" s="206" t="s">
        <v>66</v>
      </c>
      <c r="B5" s="207" t="s">
        <v>67</v>
      </c>
      <c r="C5" s="208">
        <f>'[1]4. Upstream transport'!E12</f>
        <v>0.36360206718346255</v>
      </c>
    </row>
    <row r="6" spans="1:3" x14ac:dyDescent="0.35">
      <c r="A6" s="206" t="s">
        <v>68</v>
      </c>
      <c r="B6" s="207" t="s">
        <v>69</v>
      </c>
      <c r="C6" s="208">
        <f>'[1]5. Afval'!E18</f>
        <v>2.1152800000000003</v>
      </c>
    </row>
    <row r="7" spans="1:3" x14ac:dyDescent="0.35">
      <c r="A7" s="206">
        <v>6</v>
      </c>
      <c r="B7" s="207" t="s">
        <v>70</v>
      </c>
      <c r="C7" s="208">
        <f>'[1]6. Personen vervoer Btravel'!E12</f>
        <v>5.6148270000000002E-3</v>
      </c>
    </row>
    <row r="8" spans="1:3" x14ac:dyDescent="0.35">
      <c r="A8" s="206" t="s">
        <v>71</v>
      </c>
      <c r="B8" s="207" t="s">
        <v>72</v>
      </c>
      <c r="C8" s="208">
        <f>'[1]7. Woonwerkverkeer'!G11</f>
        <v>2.5525500000000001</v>
      </c>
    </row>
    <row r="9" spans="1:3" x14ac:dyDescent="0.35">
      <c r="A9" s="206" t="s">
        <v>73</v>
      </c>
      <c r="B9" s="207" t="s">
        <v>74</v>
      </c>
      <c r="C9" s="208">
        <f>'[1]8. Upstream geleasde activa'!F14</f>
        <v>12.547262853543307</v>
      </c>
    </row>
    <row r="10" spans="1:3" ht="15" thickBot="1" x14ac:dyDescent="0.4">
      <c r="A10" s="209"/>
      <c r="B10" s="210" t="s">
        <v>75</v>
      </c>
      <c r="C10" s="211">
        <f>SUM(C2:C9)</f>
        <v>4958.414397823396</v>
      </c>
    </row>
    <row r="11" spans="1:3" x14ac:dyDescent="0.35">
      <c r="A11" s="222" t="s">
        <v>76</v>
      </c>
      <c r="B11" s="223"/>
      <c r="C11" s="212"/>
    </row>
    <row r="12" spans="1:3" x14ac:dyDescent="0.35">
      <c r="A12" s="206" t="s">
        <v>77</v>
      </c>
      <c r="B12" s="207" t="s">
        <v>78</v>
      </c>
      <c r="C12" s="208">
        <f>'[1]9. Downstream transport'!F15</f>
        <v>0.41602500000000003</v>
      </c>
    </row>
    <row r="13" spans="1:3" x14ac:dyDescent="0.35">
      <c r="A13" s="206" t="s">
        <v>79</v>
      </c>
      <c r="B13" s="207" t="s">
        <v>80</v>
      </c>
      <c r="C13" s="208">
        <v>0</v>
      </c>
    </row>
    <row r="14" spans="1:3" x14ac:dyDescent="0.35">
      <c r="A14" s="206" t="s">
        <v>81</v>
      </c>
      <c r="B14" s="207" t="s">
        <v>82</v>
      </c>
      <c r="C14" s="208">
        <v>0</v>
      </c>
    </row>
    <row r="15" spans="1:3" x14ac:dyDescent="0.35">
      <c r="A15" s="206" t="s">
        <v>83</v>
      </c>
      <c r="B15" s="207" t="s">
        <v>84</v>
      </c>
      <c r="C15" s="208">
        <f>'[1]12. End of Life verwerking'!H17</f>
        <v>0</v>
      </c>
    </row>
    <row r="16" spans="1:3" x14ac:dyDescent="0.35">
      <c r="A16" s="206" t="s">
        <v>85</v>
      </c>
      <c r="B16" s="207" t="s">
        <v>86</v>
      </c>
      <c r="C16" s="208">
        <v>0</v>
      </c>
    </row>
    <row r="17" spans="1:3" x14ac:dyDescent="0.35">
      <c r="A17" s="206" t="s">
        <v>87</v>
      </c>
      <c r="B17" s="207" t="s">
        <v>88</v>
      </c>
      <c r="C17" s="208">
        <v>0</v>
      </c>
    </row>
    <row r="18" spans="1:3" x14ac:dyDescent="0.35">
      <c r="A18" s="206" t="s">
        <v>89</v>
      </c>
      <c r="B18" s="207" t="s">
        <v>90</v>
      </c>
      <c r="C18" s="208">
        <v>0</v>
      </c>
    </row>
    <row r="19" spans="1:3" ht="15" thickBot="1" x14ac:dyDescent="0.4">
      <c r="A19" s="209"/>
      <c r="B19" s="210" t="s">
        <v>91</v>
      </c>
      <c r="C19" s="211">
        <f>2.32+115.8</f>
        <v>118.11999999999999</v>
      </c>
    </row>
    <row r="20" spans="1:3" ht="15" thickBot="1" x14ac:dyDescent="0.4">
      <c r="A20" s="213"/>
      <c r="B20" s="214" t="s">
        <v>92</v>
      </c>
      <c r="C20" s="215">
        <f>5075.79+118.12</f>
        <v>5193.91</v>
      </c>
    </row>
    <row r="26" spans="1:3" ht="15" thickBot="1" x14ac:dyDescent="0.4"/>
    <row r="27" spans="1:3" x14ac:dyDescent="0.35">
      <c r="B27" s="216" t="s">
        <v>93</v>
      </c>
      <c r="C27" s="217">
        <f>'CO2- en Energiebalans'!J15</f>
        <v>11.999541608835001</v>
      </c>
    </row>
    <row r="28" spans="1:3" x14ac:dyDescent="0.35">
      <c r="B28" s="218" t="s">
        <v>94</v>
      </c>
      <c r="C28" s="219">
        <f>'CO2- en Energiebalans'!J22</f>
        <v>0.17883005527199997</v>
      </c>
    </row>
    <row r="29" spans="1:3" x14ac:dyDescent="0.35">
      <c r="B29" s="218" t="s">
        <v>92</v>
      </c>
      <c r="C29" s="219">
        <f>C20*Toelichting!B4</f>
        <v>291.16710972345641</v>
      </c>
    </row>
    <row r="30" spans="1:3" ht="15" thickBot="1" x14ac:dyDescent="0.4">
      <c r="B30" s="220" t="s">
        <v>95</v>
      </c>
      <c r="C30" s="221">
        <f>SUM(C27:C29)</f>
        <v>303.34548138756338</v>
      </c>
    </row>
  </sheetData>
  <mergeCells count="2">
    <mergeCell ref="A1:B1"/>
    <mergeCell ref="A11:B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b426bd2-8311-4a33-96c9-58f893819270" xsi:nil="true"/>
    <lcf76f155ced4ddcb4097134ff3c332f xmlns="81433c69-d3ab-42c9-b180-00e674d5d2e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9BD50E46761848953159C910E6570B" ma:contentTypeVersion="15" ma:contentTypeDescription="Een nieuw document maken." ma:contentTypeScope="" ma:versionID="e6c8a850c6ea2f6ab72e120b7ba1fdfa">
  <xsd:schema xmlns:xsd="http://www.w3.org/2001/XMLSchema" xmlns:xs="http://www.w3.org/2001/XMLSchema" xmlns:p="http://schemas.microsoft.com/office/2006/metadata/properties" xmlns:ns2="81433c69-d3ab-42c9-b180-00e674d5d2e0" xmlns:ns3="1b426bd2-8311-4a33-96c9-58f893819270" targetNamespace="http://schemas.microsoft.com/office/2006/metadata/properties" ma:root="true" ma:fieldsID="22aeb6eb4920b07ea29d3d215efe1f72" ns2:_="" ns3:_="">
    <xsd:import namespace="81433c69-d3ab-42c9-b180-00e674d5d2e0"/>
    <xsd:import namespace="1b426bd2-8311-4a33-96c9-58f8938192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33c69-d3ab-42c9-b180-00e674d5d2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f66e8332-4871-419e-9972-b4bfc2affa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426bd2-8311-4a33-96c9-58f89381927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b08b5a8-2249-473b-b4ca-b15bddb00e45}" ma:internalName="TaxCatchAll" ma:showField="CatchAllData" ma:web="1b426bd2-8311-4a33-96c9-58f89381927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E82E1D-9746-46C2-B55D-6041C7360751}">
  <ds:schemaRefs>
    <ds:schemaRef ds:uri="http://schemas.microsoft.com/office/2006/metadata/properties"/>
    <ds:schemaRef ds:uri="http://schemas.microsoft.com/office/infopath/2007/PartnerControls"/>
    <ds:schemaRef ds:uri="1b426bd2-8311-4a33-96c9-58f893819270"/>
    <ds:schemaRef ds:uri="81433c69-d3ab-42c9-b180-00e674d5d2e0"/>
  </ds:schemaRefs>
</ds:datastoreItem>
</file>

<file path=customXml/itemProps2.xml><?xml version="1.0" encoding="utf-8"?>
<ds:datastoreItem xmlns:ds="http://schemas.openxmlformats.org/officeDocument/2006/customXml" ds:itemID="{230DAB16-D604-438B-AA5A-64840C223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33c69-d3ab-42c9-b180-00e674d5d2e0"/>
    <ds:schemaRef ds:uri="1b426bd2-8311-4a33-96c9-58f893819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FF9CFF-6EAD-4A84-A8B9-11C3029045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Verbruik</vt:lpstr>
      <vt:lpstr>CO2- en Energiebalans</vt:lpstr>
      <vt:lpstr>Scope 3 &amp; 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Fay Rietveld</dc:creator>
  <cp:keywords/>
  <dc:description/>
  <cp:lastModifiedBy>Fay Rietveld</cp:lastModifiedBy>
  <cp:revision/>
  <dcterms:created xsi:type="dcterms:W3CDTF">2026-05-11T09:36:08Z</dcterms:created>
  <dcterms:modified xsi:type="dcterms:W3CDTF">2026-07-03T12:56:17Z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0x010100D99BD50E46761848953159C910E6570B</vt:lpwstr>
  </property>
  <property fmtid="{D5CDD505-2E9C-101B-9397-08002B2CF9AE}" pid="3" name="MediaServiceImageTags">
    <vt:lpwstr/>
  </property>
</Properties>
</file>