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brockhamparish-my.sharepoint.com/personal/clerk_brockhamparish_onmicrosoft_com/Documents/BPC Folders/Finance &amp; Audit/Finance/Budgets/Budget 2026 2027/"/>
    </mc:Choice>
  </mc:AlternateContent>
  <xr:revisionPtr revIDLastSave="0" documentId="8_{20459AE3-98A9-42A1-BAEC-25471D4AEBCE}" xr6:coauthVersionLast="47" xr6:coauthVersionMax="47" xr10:uidLastSave="{00000000-0000-0000-0000-000000000000}"/>
  <bookViews>
    <workbookView xWindow="-120" yWindow="-120" windowWidth="29040" windowHeight="16440" firstSheet="1" activeTab="1" xr2:uid="{00000000-000D-0000-FFFF-FFFF00000000}"/>
  </bookViews>
  <sheets>
    <sheet name="Budget report YTD" sheetId="5" state="hidden" r:id="rId1"/>
    <sheet name="Budget 2026-7" sheetId="1" r:id="rId2"/>
    <sheet name="Precept breakdwn" sheetId="2" state="hidden" r:id="rId3"/>
    <sheet name="Tax Basis Calc" sheetId="4" state="hidden" r:id="rId4"/>
    <sheet name="HH tax base" sheetId="3" state="hidden" r:id="rId5"/>
    <sheet name="Tax Basis Calc (2)" sheetId="6" state="hidden" r:id="rId6"/>
  </sheets>
  <definedNames>
    <definedName name="_xlnm.Print_Area" localSheetId="1">'Budget 2026-7'!$A$1:$G$87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7" i="1" l="1"/>
  <c r="J19" i="1" s="1"/>
  <c r="J9" i="1"/>
  <c r="F25" i="6"/>
  <c r="J4" i="6"/>
  <c r="D4" i="6"/>
  <c r="D8" i="6" l="1"/>
  <c r="I6" i="6"/>
  <c r="B6" i="6"/>
  <c r="B20" i="6" s="1"/>
  <c r="J5" i="6"/>
  <c r="H5" i="6"/>
  <c r="F14" i="4"/>
  <c r="F15" i="4"/>
  <c r="F16" i="4"/>
  <c r="F17" i="4"/>
  <c r="F18" i="4"/>
  <c r="F19" i="4"/>
  <c r="F20" i="4"/>
  <c r="F13" i="4"/>
  <c r="D6" i="4"/>
  <c r="J12" i="6" l="1"/>
  <c r="G4" i="6"/>
  <c r="G6" i="6" s="1"/>
  <c r="F4" i="6"/>
  <c r="F6" i="6" s="1"/>
  <c r="D6" i="6"/>
  <c r="D18" i="6" s="1"/>
  <c r="I18" i="6" s="1"/>
  <c r="E4" i="6"/>
  <c r="E6" i="6" s="1"/>
  <c r="B14" i="6"/>
  <c r="D14" i="6"/>
  <c r="B13" i="6"/>
  <c r="B15" i="6"/>
  <c r="B17" i="6"/>
  <c r="B19" i="6"/>
  <c r="B16" i="6"/>
  <c r="B18" i="6"/>
  <c r="D20" i="6" l="1"/>
  <c r="D17" i="6"/>
  <c r="I17" i="6" s="1"/>
  <c r="D16" i="6"/>
  <c r="I16" i="6" s="1"/>
  <c r="D15" i="6"/>
  <c r="I15" i="6" s="1"/>
  <c r="D13" i="6"/>
  <c r="I13" i="6" s="1"/>
  <c r="H15" i="6"/>
  <c r="H13" i="6"/>
  <c r="J6" i="6"/>
  <c r="H18" i="6"/>
  <c r="H17" i="6"/>
  <c r="D19" i="6"/>
  <c r="H19" i="6" s="1"/>
  <c r="H6" i="6"/>
  <c r="H14" i="6"/>
  <c r="I14" i="6"/>
  <c r="I19" i="6"/>
  <c r="H16" i="6" l="1"/>
  <c r="I20" i="6"/>
  <c r="H20" i="6"/>
  <c r="B16" i="4" l="1"/>
  <c r="D15" i="4"/>
  <c r="D13" i="4"/>
  <c r="G12" i="4"/>
  <c r="F6" i="4"/>
  <c r="E5" i="4"/>
  <c r="C54" i="1"/>
  <c r="C57" i="1"/>
  <c r="C58" i="1"/>
  <c r="C59" i="1"/>
  <c r="C56" i="1"/>
  <c r="C39" i="1"/>
  <c r="C19" i="1"/>
  <c r="C14" i="1"/>
  <c r="B6" i="4"/>
  <c r="B18" i="4" s="1"/>
  <c r="D8" i="4"/>
  <c r="G5" i="4"/>
  <c r="G4" i="4"/>
  <c r="C11" i="2"/>
  <c r="B11" i="2"/>
  <c r="C60" i="1" l="1"/>
  <c r="C64" i="1" s="1"/>
  <c r="D18" i="4"/>
  <c r="G6" i="4"/>
  <c r="D16" i="4"/>
  <c r="E18" i="4"/>
  <c r="B19" i="4"/>
  <c r="E6" i="4"/>
  <c r="B14" i="4"/>
  <c r="D19" i="4"/>
  <c r="E19" i="4" s="1"/>
  <c r="D14" i="4"/>
  <c r="E14" i="4" s="1"/>
  <c r="B17" i="4"/>
  <c r="D17" i="4"/>
  <c r="E17" i="4" s="1"/>
  <c r="B20" i="4"/>
  <c r="B15" i="4"/>
  <c r="E15" i="4" s="1"/>
  <c r="D20" i="4"/>
  <c r="E20" i="4" s="1"/>
  <c r="B13" i="4"/>
  <c r="J10" i="1" l="1"/>
  <c r="J17" i="1" s="1"/>
  <c r="J21" i="1" s="1"/>
  <c r="H66" i="1"/>
  <c r="E16" i="4"/>
  <c r="E13" i="4"/>
</calcChain>
</file>

<file path=xl/sharedStrings.xml><?xml version="1.0" encoding="utf-8"?>
<sst xmlns="http://schemas.openxmlformats.org/spreadsheetml/2006/main" count="276" uniqueCount="136">
  <si>
    <t>Brockham Parish Council</t>
  </si>
  <si>
    <t>All reserves</t>
  </si>
  <si>
    <t>Payments</t>
  </si>
  <si>
    <t>Period</t>
  </si>
  <si>
    <t>Budget</t>
  </si>
  <si>
    <t>Actual</t>
  </si>
  <si>
    <t>Variance</t>
  </si>
  <si>
    <t>Other Payments</t>
  </si>
  <si>
    <t>Miscellaneous Payments</t>
  </si>
  <si>
    <t>Total Other Payments</t>
  </si>
  <si>
    <t>Professional Services</t>
  </si>
  <si>
    <t>Auditors</t>
  </si>
  <si>
    <t>Legal Costs</t>
  </si>
  <si>
    <t>Virtual Administrator</t>
  </si>
  <si>
    <t>Banking Charges</t>
  </si>
  <si>
    <t>Total Professional Services</t>
  </si>
  <si>
    <t>Information Tech</t>
  </si>
  <si>
    <t>Total Information Tech</t>
  </si>
  <si>
    <t>Subscriptions</t>
  </si>
  <si>
    <t>Total Subscriptions</t>
  </si>
  <si>
    <t>Training</t>
  </si>
  <si>
    <t>Total Training</t>
  </si>
  <si>
    <t>Election Costs</t>
  </si>
  <si>
    <t>Election costs</t>
  </si>
  <si>
    <t>Total Election Costs</t>
  </si>
  <si>
    <t>Allotments</t>
  </si>
  <si>
    <t>Allotment water and maintenance</t>
  </si>
  <si>
    <t>Total Allotments</t>
  </si>
  <si>
    <t>Highways</t>
  </si>
  <si>
    <t>Highways and infrastructure</t>
  </si>
  <si>
    <t>Total Highways</t>
  </si>
  <si>
    <t>Community Events</t>
  </si>
  <si>
    <t>Community Grants</t>
  </si>
  <si>
    <t>Total Community Events</t>
  </si>
  <si>
    <t>Amenities</t>
  </si>
  <si>
    <t>Defibrillator</t>
  </si>
  <si>
    <t>War memorial</t>
  </si>
  <si>
    <t>Environmental Flood resilience</t>
  </si>
  <si>
    <t>Total Amenities</t>
  </si>
  <si>
    <t>Green Spaces</t>
  </si>
  <si>
    <t>Elizabeth Bailey Field</t>
  </si>
  <si>
    <t>Green spaces/Village maint/planters</t>
  </si>
  <si>
    <t>Grounds maint &amp;amp; Recreation groun</t>
  </si>
  <si>
    <t>Big Field</t>
  </si>
  <si>
    <t>Total Green Spaces</t>
  </si>
  <si>
    <t>Administration</t>
  </si>
  <si>
    <t>Council expenses (IT/ICO etc)</t>
  </si>
  <si>
    <t>Clerk office expenses</t>
  </si>
  <si>
    <t>Clerk expenses Travel</t>
  </si>
  <si>
    <t>Council storage</t>
  </si>
  <si>
    <t>Councillor expenses</t>
  </si>
  <si>
    <t>Insurance</t>
  </si>
  <si>
    <t>Meeting costs</t>
  </si>
  <si>
    <t>Total Administration</t>
  </si>
  <si>
    <t>Salary</t>
  </si>
  <si>
    <t>NI and Tax Contributions</t>
  </si>
  <si>
    <t>Pension</t>
  </si>
  <si>
    <t>Payroll services</t>
  </si>
  <si>
    <t>Total Salary</t>
  </si>
  <si>
    <t>Internal transfer payment</t>
  </si>
  <si>
    <t>Total Internal transfer payment</t>
  </si>
  <si>
    <t>Total Payments</t>
  </si>
  <si>
    <t>Receipts</t>
  </si>
  <si>
    <t>Other Receipts</t>
  </si>
  <si>
    <t>VAT Repayments</t>
  </si>
  <si>
    <t>Miscellaneous Receipts</t>
  </si>
  <si>
    <t>Allotment Rent</t>
  </si>
  <si>
    <t>Bank Interest</t>
  </si>
  <si>
    <t>CIL Payments</t>
  </si>
  <si>
    <t>Total Other Receipts</t>
  </si>
  <si>
    <t>Precept</t>
  </si>
  <si>
    <t>Total Precept</t>
  </si>
  <si>
    <t>Concurrent Grant</t>
  </si>
  <si>
    <t>Concurrent service grant</t>
  </si>
  <si>
    <t>Total Concurrent Grant</t>
  </si>
  <si>
    <t>Council Tax Support Grant</t>
  </si>
  <si>
    <t>Total Council Tax Support Grant</t>
  </si>
  <si>
    <t>Internal transfer received</t>
  </si>
  <si>
    <t>Total Internal transfer received</t>
  </si>
  <si>
    <t>Total Receipts</t>
  </si>
  <si>
    <t>Comments</t>
  </si>
  <si>
    <t>Includes Some grounds maintenance</t>
  </si>
  <si>
    <t>Includes travel</t>
  </si>
  <si>
    <t>Room hire</t>
  </si>
  <si>
    <t>2025-26</t>
  </si>
  <si>
    <t>2026-27</t>
  </si>
  <si>
    <t>HH tax base</t>
  </si>
  <si>
    <t>Precept and Banding Calculator</t>
  </si>
  <si>
    <t>Next Year 2025/26</t>
  </si>
  <si>
    <t>Increase</t>
  </si>
  <si>
    <t>2025/26</t>
  </si>
  <si>
    <t>Tax Base</t>
  </si>
  <si>
    <t>Band D</t>
  </si>
  <si>
    <t>Band D increase per £1,000 precept rise</t>
  </si>
  <si>
    <t>Full Breakdown by Band</t>
  </si>
  <si>
    <t>Current Year</t>
  </si>
  <si>
    <t>Next Year</t>
  </si>
  <si>
    <t>Weekly Increase</t>
  </si>
  <si>
    <t>Band A</t>
  </si>
  <si>
    <t>Band B</t>
  </si>
  <si>
    <t>Band C</t>
  </si>
  <si>
    <t xml:space="preserve"> </t>
  </si>
  <si>
    <t>Band E</t>
  </si>
  <si>
    <t>Band F</t>
  </si>
  <si>
    <t>Band G</t>
  </si>
  <si>
    <t>Band H</t>
  </si>
  <si>
    <t>Instructions for use</t>
  </si>
  <si>
    <t>Enter the relevant figures into boxes a4, a5,c4 and c5 and the spreadsheet will work out the calculations. DO NOT enter any figures into any of the other boxes or you will lose the pre-set calculations.</t>
  </si>
  <si>
    <t>Base on current rate per hh, with the increase of tax base precept goes up by 0.94%</t>
  </si>
  <si>
    <t>Higher - increase for next year</t>
  </si>
  <si>
    <t>Internal Bank Transfer</t>
  </si>
  <si>
    <t>Year to date</t>
  </si>
  <si>
    <t>Community Garden</t>
  </si>
  <si>
    <t>Budget report from 1-Apr-2025 to 31-Mar-2026 (figures exclude VAT)</t>
  </si>
  <si>
    <t>Budget Full year 25-26</t>
  </si>
  <si>
    <t>Budget to date Q1-Q2</t>
  </si>
  <si>
    <t xml:space="preserve">Confirmed </t>
  </si>
  <si>
    <t>Confirmed</t>
  </si>
  <si>
    <t>Proposed 2026-27</t>
  </si>
  <si>
    <t>Applied 2% increase</t>
  </si>
  <si>
    <t>Current Year 2025/26</t>
  </si>
  <si>
    <t>Total Predicted Council running costs</t>
  </si>
  <si>
    <t>Total predicted Brockham Lane</t>
  </si>
  <si>
    <t>Total predicted projects Admin/Accts Upgrade</t>
  </si>
  <si>
    <t>Ringfenced Legal and Professional Cost**</t>
  </si>
  <si>
    <t>Ringfenced Deposits &amp; Elections</t>
  </si>
  <si>
    <t xml:space="preserve">Total Predicted </t>
  </si>
  <si>
    <t>Total predicted projects Green Spaces ringfenced</t>
  </si>
  <si>
    <t>Total predicted projects Traffic Calming Middle Street expense</t>
  </si>
  <si>
    <t>Proposed balance C/F @ 1/4/27</t>
  </si>
  <si>
    <t>Predicted income 2026/7</t>
  </si>
  <si>
    <t>Predicted Expenditure 2026/7</t>
  </si>
  <si>
    <t>Total contingency 50% precept</t>
  </si>
  <si>
    <t>ACTUAL balance C/F @ 1/4/26</t>
  </si>
  <si>
    <t>Maintenance only</t>
  </si>
  <si>
    <t>Ringfenced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</si>
</sst>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
    <numFmt numFmtId="165" formatCode="#,##0.0"/>
    <numFmt numFmtId="166" formatCode="&quot;£&quot;#,##0.00"/>
  </numFmts>
  <fonts count="16" x14ac:knownFonts="1">
    <font>
      <sz val="11"/>
      <color rgb="FF000000"/>
      <name val="Calibri"/>
    </font>
    <font>
      <sz val="11"/>
      <color theme="1"/>
      <name val="Calibri"/>
      <family val="2"/>
      <scheme val="minor"/>
    </font>
    <font>
      <b/>
      <sz val="14"/>
      <color rgb="FF000000"/>
      <name val="Calibri"/>
      <family val="2"/>
    </font>
    <font>
      <b/>
      <sz val="11"/>
      <color rgb="FF000000"/>
      <name val="Calibri"/>
      <family val="2"/>
    </font>
    <font>
      <sz val="11"/>
      <color rgb="FF000000"/>
      <name val="Calibri"/>
      <family val="2"/>
    </font>
    <font>
      <sz val="11"/>
      <color rgb="FF000000"/>
      <name val="Calibri"/>
      <family val="2"/>
    </font>
    <font>
      <b/>
      <u/>
      <sz val="11"/>
      <color rgb="FF000000"/>
      <name val="Calibri"/>
      <family val="2"/>
    </font>
    <font>
      <sz val="8"/>
      <name val="Calibri"/>
      <family val="2"/>
    </font>
    <font>
      <b/>
      <u/>
      <sz val="16"/>
      <color theme="1"/>
      <name val="Calibri"/>
      <family val="2"/>
      <scheme val="minor"/>
    </font>
    <font>
      <i/>
      <sz val="12"/>
      <color theme="1"/>
      <name val="Calibri"/>
      <family val="2"/>
      <scheme val="minor"/>
    </font>
    <font>
      <b/>
      <u/>
      <sz val="12"/>
      <color theme="1"/>
      <name val="Calibri"/>
      <family val="2"/>
      <scheme val="minor"/>
    </font>
    <font>
      <i/>
      <u/>
      <sz val="12"/>
      <color theme="1"/>
      <name val="Calibri"/>
      <family val="2"/>
      <scheme val="minor"/>
    </font>
    <font>
      <sz val="12"/>
      <color theme="1"/>
      <name val="Calibri"/>
      <family val="2"/>
      <scheme val="minor"/>
    </font>
    <font>
      <b/>
      <sz val="12"/>
      <color theme="1"/>
      <name val="Calibri"/>
      <family val="2"/>
      <scheme val="minor"/>
    </font>
    <font>
      <sz val="9"/>
      <color rgb="FF000000"/>
      <name val="Calibri"/>
      <family val="2"/>
    </font>
    <font>
      <b/>
      <i/>
      <u/>
      <sz val="11"/>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00B050"/>
        <bgColor indexed="64"/>
      </patternFill>
    </fill>
    <fill>
      <patternFill patternType="solid">
        <fgColor theme="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9">
    <border>
      <left/>
      <right/>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4" fontId="5" fillId="0" borderId="0" applyFont="0" applyFill="0" applyBorder="0" applyAlignment="0" applyProtection="0"/>
    <xf numFmtId="9" fontId="5" fillId="0" borderId="0" applyFont="0" applyFill="0" applyBorder="0" applyAlignment="0" applyProtection="0"/>
    <xf numFmtId="0" fontId="1" fillId="0" borderId="0"/>
    <xf numFmtId="0" fontId="14" fillId="0" borderId="0"/>
    <xf numFmtId="0" fontId="4" fillId="0" borderId="0"/>
  </cellStyleXfs>
  <cellXfs count="68">
    <xf numFmtId="0" fontId="0" fillId="0" borderId="0" xfId="0"/>
    <xf numFmtId="0" fontId="2" fillId="0" borderId="0" xfId="0" applyFont="1"/>
    <xf numFmtId="0" fontId="3" fillId="0" borderId="0" xfId="0" applyFont="1"/>
    <xf numFmtId="4" fontId="0" fillId="0" borderId="0" xfId="0" applyNumberFormat="1"/>
    <xf numFmtId="4" fontId="0" fillId="0" borderId="1" xfId="0" applyNumberFormat="1" applyBorder="1"/>
    <xf numFmtId="4" fontId="3" fillId="0" borderId="2" xfId="0" applyNumberFormat="1" applyFont="1" applyBorder="1"/>
    <xf numFmtId="4" fontId="4" fillId="0" borderId="0" xfId="0" applyNumberFormat="1" applyFont="1"/>
    <xf numFmtId="0" fontId="6" fillId="0" borderId="0" xfId="0" applyFont="1"/>
    <xf numFmtId="44" fontId="0" fillId="0" borderId="0" xfId="1" applyFont="1"/>
    <xf numFmtId="44" fontId="0" fillId="0" borderId="3" xfId="1" applyFont="1" applyBorder="1"/>
    <xf numFmtId="44" fontId="0" fillId="0" borderId="0" xfId="1" applyFont="1" applyBorder="1"/>
    <xf numFmtId="0" fontId="4" fillId="0" borderId="0" xfId="0" applyFont="1"/>
    <xf numFmtId="0" fontId="1" fillId="0" borderId="0" xfId="3"/>
    <xf numFmtId="10" fontId="9" fillId="0" borderId="0" xfId="3" applyNumberFormat="1" applyFont="1"/>
    <xf numFmtId="0" fontId="10" fillId="0" borderId="0" xfId="3" applyFont="1" applyAlignment="1">
      <alignment horizontal="center" vertical="center"/>
    </xf>
    <xf numFmtId="10" fontId="11" fillId="0" borderId="0" xfId="3" applyNumberFormat="1" applyFont="1" applyAlignment="1">
      <alignment horizontal="center" vertical="center"/>
    </xf>
    <xf numFmtId="164" fontId="12" fillId="2" borderId="0" xfId="3" applyNumberFormat="1" applyFont="1" applyFill="1" applyAlignment="1">
      <alignment horizontal="center" vertical="center"/>
    </xf>
    <xf numFmtId="0" fontId="13" fillId="0" borderId="0" xfId="3" applyFont="1" applyAlignment="1">
      <alignment horizontal="center" vertical="center"/>
    </xf>
    <xf numFmtId="10" fontId="9" fillId="0" borderId="0" xfId="3" applyNumberFormat="1" applyFont="1" applyAlignment="1">
      <alignment horizontal="center" vertical="center"/>
    </xf>
    <xf numFmtId="165" fontId="12" fillId="2" borderId="0" xfId="3" applyNumberFormat="1" applyFont="1" applyFill="1" applyAlignment="1">
      <alignment horizontal="center" vertical="center"/>
    </xf>
    <xf numFmtId="166" fontId="12" fillId="0" borderId="0" xfId="3" applyNumberFormat="1" applyFont="1" applyAlignment="1">
      <alignment horizontal="center" vertical="center"/>
    </xf>
    <xf numFmtId="0" fontId="12" fillId="0" borderId="0" xfId="3" applyFont="1" applyAlignment="1">
      <alignment horizontal="center" vertical="center"/>
    </xf>
    <xf numFmtId="0" fontId="1" fillId="0" borderId="0" xfId="3" applyAlignment="1">
      <alignment horizontal="center" vertical="center" wrapText="1"/>
    </xf>
    <xf numFmtId="0" fontId="1" fillId="0" borderId="0" xfId="3" applyAlignment="1">
      <alignment horizontal="center" vertical="center"/>
    </xf>
    <xf numFmtId="0" fontId="1" fillId="3" borderId="4" xfId="3" applyFill="1" applyBorder="1"/>
    <xf numFmtId="166" fontId="1" fillId="3" borderId="5" xfId="3" applyNumberFormat="1" applyFill="1" applyBorder="1"/>
    <xf numFmtId="166" fontId="9" fillId="0" borderId="0" xfId="3" applyNumberFormat="1" applyFont="1" applyAlignment="1">
      <alignment horizontal="center" vertical="center"/>
    </xf>
    <xf numFmtId="0" fontId="11" fillId="0" borderId="0" xfId="3" applyFont="1" applyAlignment="1">
      <alignment horizontal="center" vertical="center"/>
    </xf>
    <xf numFmtId="0" fontId="9" fillId="0" borderId="0" xfId="3" applyFont="1" applyAlignment="1">
      <alignment horizontal="center" vertical="center"/>
    </xf>
    <xf numFmtId="4" fontId="0" fillId="4" borderId="0" xfId="0" applyNumberFormat="1" applyFill="1"/>
    <xf numFmtId="4" fontId="0" fillId="5" borderId="0" xfId="0" applyNumberFormat="1" applyFill="1"/>
    <xf numFmtId="0" fontId="4" fillId="0" borderId="0" xfId="5"/>
    <xf numFmtId="4" fontId="3" fillId="0" borderId="2" xfId="5" applyNumberFormat="1" applyFont="1" applyBorder="1"/>
    <xf numFmtId="4" fontId="4" fillId="0" borderId="0" xfId="5" applyNumberFormat="1"/>
    <xf numFmtId="0" fontId="3" fillId="0" borderId="0" xfId="5" applyFont="1"/>
    <xf numFmtId="4" fontId="4" fillId="0" borderId="1" xfId="5" applyNumberFormat="1" applyBorder="1"/>
    <xf numFmtId="0" fontId="2" fillId="0" borderId="0" xfId="5" applyFont="1"/>
    <xf numFmtId="0" fontId="4" fillId="0" borderId="6" xfId="5" applyBorder="1"/>
    <xf numFmtId="4" fontId="0" fillId="6" borderId="0" xfId="0" applyNumberFormat="1" applyFill="1"/>
    <xf numFmtId="4" fontId="0" fillId="6" borderId="1" xfId="0" applyNumberFormat="1" applyFill="1" applyBorder="1"/>
    <xf numFmtId="0" fontId="3" fillId="7" borderId="0" xfId="5" applyFont="1" applyFill="1"/>
    <xf numFmtId="0" fontId="4" fillId="7" borderId="0" xfId="5" applyFill="1"/>
    <xf numFmtId="4" fontId="4" fillId="7" borderId="0" xfId="5" applyNumberFormat="1" applyFill="1"/>
    <xf numFmtId="4" fontId="4" fillId="7" borderId="1" xfId="5" applyNumberFormat="1" applyFill="1" applyBorder="1"/>
    <xf numFmtId="4" fontId="3" fillId="7" borderId="2" xfId="5" applyNumberFormat="1" applyFont="1" applyFill="1" applyBorder="1"/>
    <xf numFmtId="4" fontId="4" fillId="7" borderId="7" xfId="5" applyNumberFormat="1" applyFill="1" applyBorder="1"/>
    <xf numFmtId="4" fontId="4" fillId="7" borderId="8" xfId="5" applyNumberFormat="1" applyFill="1" applyBorder="1"/>
    <xf numFmtId="9" fontId="0" fillId="0" borderId="0" xfId="2" applyFont="1"/>
    <xf numFmtId="166" fontId="1" fillId="0" borderId="0" xfId="3" applyNumberFormat="1"/>
    <xf numFmtId="164" fontId="10" fillId="0" borderId="0" xfId="3" applyNumberFormat="1" applyFont="1" applyAlignment="1">
      <alignment horizontal="center" vertical="center"/>
    </xf>
    <xf numFmtId="0" fontId="8" fillId="0" borderId="0" xfId="3" applyFont="1" applyAlignment="1">
      <alignment horizontal="center" vertical="center"/>
    </xf>
    <xf numFmtId="6" fontId="13" fillId="0" borderId="0" xfId="3" applyNumberFormat="1" applyFont="1" applyAlignment="1">
      <alignment horizontal="center" vertical="center" wrapText="1"/>
    </xf>
    <xf numFmtId="0" fontId="1" fillId="0" borderId="0" xfId="3" applyAlignment="1">
      <alignment horizontal="center" vertical="center" wrapText="1"/>
    </xf>
    <xf numFmtId="166" fontId="12" fillId="0" borderId="0" xfId="3" applyNumberFormat="1" applyFont="1" applyAlignment="1">
      <alignment horizontal="center" vertical="center"/>
    </xf>
    <xf numFmtId="0" fontId="1" fillId="0" borderId="0" xfId="3" applyAlignment="1">
      <alignment horizontal="center" vertical="center"/>
    </xf>
    <xf numFmtId="0" fontId="9" fillId="0" borderId="0" xfId="3" applyFont="1" applyAlignment="1">
      <alignment horizontal="left" vertical="center" wrapText="1"/>
    </xf>
    <xf numFmtId="0" fontId="3" fillId="0" borderId="0" xfId="0" applyFont="1" applyAlignment="1">
      <alignment horizontal="center"/>
    </xf>
    <xf numFmtId="4" fontId="4" fillId="8" borderId="0" xfId="0" applyNumberFormat="1" applyFont="1" applyFill="1"/>
    <xf numFmtId="44" fontId="0" fillId="8" borderId="0" xfId="1" applyFont="1" applyFill="1"/>
    <xf numFmtId="0" fontId="0" fillId="8" borderId="0" xfId="0" applyFill="1"/>
    <xf numFmtId="4" fontId="0" fillId="8" borderId="0" xfId="0" applyNumberFormat="1" applyFill="1"/>
    <xf numFmtId="4" fontId="3" fillId="8" borderId="0" xfId="0" applyNumberFormat="1" applyFont="1" applyFill="1"/>
    <xf numFmtId="6" fontId="0" fillId="8" borderId="0" xfId="1" applyNumberFormat="1" applyFont="1" applyFill="1"/>
    <xf numFmtId="4" fontId="0" fillId="8" borderId="0" xfId="0" applyNumberFormat="1" applyFont="1" applyFill="1"/>
    <xf numFmtId="44" fontId="0" fillId="8" borderId="3" xfId="1" applyFont="1" applyFill="1" applyBorder="1"/>
    <xf numFmtId="4" fontId="3" fillId="0" borderId="0" xfId="5" applyNumberFormat="1" applyFont="1" applyBorder="1"/>
    <xf numFmtId="4" fontId="3" fillId="0" borderId="0" xfId="0" applyNumberFormat="1" applyFont="1" applyBorder="1"/>
    <xf numFmtId="0" fontId="15" fillId="0" borderId="0" xfId="0" applyFont="1"/>
  </cellXfs>
  <cellStyles count="6">
    <cellStyle name="Currency" xfId="1" builtinId="4"/>
    <cellStyle name="Normal" xfId="0" builtinId="0"/>
    <cellStyle name="Normal 2" xfId="3" xr:uid="{40265C7E-FEE2-4510-9C3E-346274FC9270}"/>
    <cellStyle name="Normal 3" xfId="4" xr:uid="{E791B0B2-CDC7-47E5-A234-29A37D3200B8}"/>
    <cellStyle name="Normal 4" xfId="5" xr:uid="{8DA7DD24-DF64-4342-8760-052D3D05B086}"/>
    <cellStyle name="Per cent" xfId="2"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463C-D219-4678-A373-40057C020DA5}">
  <dimension ref="A1:H91"/>
  <sheetViews>
    <sheetView topLeftCell="A3" workbookViewId="0">
      <selection activeCell="I70" sqref="I70"/>
    </sheetView>
  </sheetViews>
  <sheetFormatPr defaultColWidth="9.140625" defaultRowHeight="15" x14ac:dyDescent="0.25"/>
  <cols>
    <col min="1" max="1" width="24" style="31" customWidth="1"/>
    <col min="2" max="16384" width="9.140625" style="31"/>
  </cols>
  <sheetData>
    <row r="1" spans="1:8" ht="18.75" x14ac:dyDescent="0.3">
      <c r="A1" s="36" t="s">
        <v>0</v>
      </c>
    </row>
    <row r="2" spans="1:8" x14ac:dyDescent="0.25">
      <c r="A2" s="31" t="s">
        <v>113</v>
      </c>
    </row>
    <row r="3" spans="1:8" x14ac:dyDescent="0.25">
      <c r="A3" s="31" t="s">
        <v>1</v>
      </c>
    </row>
    <row r="4" spans="1:8" ht="18.75" x14ac:dyDescent="0.3">
      <c r="A4" s="36" t="s">
        <v>2</v>
      </c>
    </row>
    <row r="5" spans="1:8" x14ac:dyDescent="0.25">
      <c r="C5" s="34" t="s">
        <v>3</v>
      </c>
      <c r="G5" s="34" t="s">
        <v>111</v>
      </c>
    </row>
    <row r="6" spans="1:8" x14ac:dyDescent="0.25">
      <c r="B6" s="34" t="s">
        <v>4</v>
      </c>
      <c r="C6" s="34" t="s">
        <v>5</v>
      </c>
      <c r="D6" s="34" t="s">
        <v>6</v>
      </c>
      <c r="F6" s="34" t="s">
        <v>4</v>
      </c>
      <c r="G6" s="34" t="s">
        <v>5</v>
      </c>
      <c r="H6" s="34" t="s">
        <v>6</v>
      </c>
    </row>
    <row r="7" spans="1:8" x14ac:dyDescent="0.25">
      <c r="A7" s="34" t="s">
        <v>7</v>
      </c>
    </row>
    <row r="8" spans="1:8" x14ac:dyDescent="0.25">
      <c r="A8" s="31" t="s">
        <v>8</v>
      </c>
      <c r="B8" s="33">
        <v>0</v>
      </c>
      <c r="C8" s="33">
        <v>29.25</v>
      </c>
      <c r="D8" s="33">
        <v>-29.25</v>
      </c>
      <c r="E8" s="33"/>
      <c r="F8" s="33">
        <v>0</v>
      </c>
      <c r="G8" s="33">
        <v>29.25</v>
      </c>
      <c r="H8" s="33">
        <v>-29.25</v>
      </c>
    </row>
    <row r="9" spans="1:8" x14ac:dyDescent="0.25">
      <c r="A9" s="34" t="s">
        <v>9</v>
      </c>
      <c r="B9" s="35">
        <v>0</v>
      </c>
      <c r="C9" s="35">
        <v>29.25</v>
      </c>
      <c r="D9" s="35">
        <v>-29.25</v>
      </c>
      <c r="E9" s="33"/>
      <c r="F9" s="35">
        <v>0</v>
      </c>
      <c r="G9" s="35">
        <v>29.25</v>
      </c>
      <c r="H9" s="35">
        <v>-29.25</v>
      </c>
    </row>
    <row r="10" spans="1:8" x14ac:dyDescent="0.25">
      <c r="A10" s="34" t="s">
        <v>10</v>
      </c>
    </row>
    <row r="11" spans="1:8" x14ac:dyDescent="0.25">
      <c r="A11" s="31" t="s">
        <v>11</v>
      </c>
      <c r="B11" s="33">
        <v>400</v>
      </c>
      <c r="C11" s="33">
        <v>623.75</v>
      </c>
      <c r="D11" s="33">
        <v>-223.75</v>
      </c>
      <c r="E11" s="33"/>
      <c r="F11" s="33">
        <v>400</v>
      </c>
      <c r="G11" s="33">
        <v>623.75</v>
      </c>
      <c r="H11" s="33">
        <v>-223.75</v>
      </c>
    </row>
    <row r="12" spans="1:8" x14ac:dyDescent="0.25">
      <c r="A12" s="31" t="s">
        <v>12</v>
      </c>
      <c r="B12" s="33">
        <v>1000</v>
      </c>
      <c r="C12" s="33">
        <v>0</v>
      </c>
      <c r="D12" s="33">
        <v>1000</v>
      </c>
      <c r="E12" s="33"/>
      <c r="F12" s="33">
        <v>1000</v>
      </c>
      <c r="G12" s="33">
        <v>0</v>
      </c>
      <c r="H12" s="33">
        <v>1000</v>
      </c>
    </row>
    <row r="13" spans="1:8" x14ac:dyDescent="0.25">
      <c r="A13" s="31" t="s">
        <v>13</v>
      </c>
      <c r="B13" s="33">
        <v>3000</v>
      </c>
      <c r="C13" s="33">
        <v>4200</v>
      </c>
      <c r="D13" s="33">
        <v>-1200</v>
      </c>
      <c r="E13" s="33"/>
      <c r="F13" s="33">
        <v>3000</v>
      </c>
      <c r="G13" s="33">
        <v>4200</v>
      </c>
      <c r="H13" s="33">
        <v>-1200</v>
      </c>
    </row>
    <row r="14" spans="1:8" x14ac:dyDescent="0.25">
      <c r="A14" s="31" t="s">
        <v>14</v>
      </c>
      <c r="B14" s="33">
        <v>60</v>
      </c>
      <c r="C14" s="33">
        <v>109.95</v>
      </c>
      <c r="D14" s="33">
        <v>-49.95</v>
      </c>
      <c r="E14" s="33"/>
      <c r="F14" s="33">
        <v>60</v>
      </c>
      <c r="G14" s="33">
        <v>109.95</v>
      </c>
      <c r="H14" s="33">
        <v>-49.95</v>
      </c>
    </row>
    <row r="15" spans="1:8" x14ac:dyDescent="0.25">
      <c r="A15" s="34" t="s">
        <v>15</v>
      </c>
      <c r="B15" s="35">
        <v>4460</v>
      </c>
      <c r="C15" s="35">
        <v>4933.7</v>
      </c>
      <c r="D15" s="35">
        <v>-473.7</v>
      </c>
      <c r="E15" s="33"/>
      <c r="F15" s="35">
        <v>4460</v>
      </c>
      <c r="G15" s="35">
        <v>4933.7</v>
      </c>
      <c r="H15" s="35">
        <v>-473.7</v>
      </c>
    </row>
    <row r="16" spans="1:8" x14ac:dyDescent="0.25">
      <c r="A16" s="34" t="s">
        <v>16</v>
      </c>
    </row>
    <row r="17" spans="1:8" x14ac:dyDescent="0.25">
      <c r="A17" s="34" t="s">
        <v>17</v>
      </c>
      <c r="B17" s="35">
        <v>0</v>
      </c>
      <c r="C17" s="35">
        <v>0</v>
      </c>
      <c r="D17" s="35">
        <v>0</v>
      </c>
      <c r="E17" s="33"/>
      <c r="F17" s="35">
        <v>0</v>
      </c>
      <c r="G17" s="35">
        <v>0</v>
      </c>
      <c r="H17" s="35">
        <v>0</v>
      </c>
    </row>
    <row r="18" spans="1:8" x14ac:dyDescent="0.25">
      <c r="A18" s="34" t="s">
        <v>18</v>
      </c>
    </row>
    <row r="19" spans="1:8" x14ac:dyDescent="0.25">
      <c r="A19" s="31" t="s">
        <v>18</v>
      </c>
      <c r="B19" s="33">
        <v>1150</v>
      </c>
      <c r="C19" s="33">
        <v>2071.64</v>
      </c>
      <c r="D19" s="33">
        <v>-921.64</v>
      </c>
      <c r="E19" s="33"/>
      <c r="F19" s="33">
        <v>1150</v>
      </c>
      <c r="G19" s="33">
        <v>2071.64</v>
      </c>
      <c r="H19" s="33">
        <v>-921.64</v>
      </c>
    </row>
    <row r="20" spans="1:8" x14ac:dyDescent="0.25">
      <c r="A20" s="34" t="s">
        <v>19</v>
      </c>
      <c r="B20" s="35">
        <v>1150</v>
      </c>
      <c r="C20" s="35">
        <v>2071.64</v>
      </c>
      <c r="D20" s="35">
        <v>-921.64</v>
      </c>
      <c r="E20" s="33"/>
      <c r="F20" s="35">
        <v>1150</v>
      </c>
      <c r="G20" s="35">
        <v>2071.64</v>
      </c>
      <c r="H20" s="35">
        <v>-921.64</v>
      </c>
    </row>
    <row r="21" spans="1:8" x14ac:dyDescent="0.25">
      <c r="A21" s="34" t="s">
        <v>20</v>
      </c>
    </row>
    <row r="22" spans="1:8" x14ac:dyDescent="0.25">
      <c r="A22" s="31" t="s">
        <v>20</v>
      </c>
      <c r="B22" s="33">
        <v>2000</v>
      </c>
      <c r="C22" s="33">
        <v>0</v>
      </c>
      <c r="D22" s="33">
        <v>2000</v>
      </c>
      <c r="E22" s="33"/>
      <c r="F22" s="33">
        <v>2000</v>
      </c>
      <c r="G22" s="33">
        <v>0</v>
      </c>
      <c r="H22" s="33">
        <v>2000</v>
      </c>
    </row>
    <row r="23" spans="1:8" x14ac:dyDescent="0.25">
      <c r="A23" s="34" t="s">
        <v>21</v>
      </c>
      <c r="B23" s="35">
        <v>2000</v>
      </c>
      <c r="C23" s="35">
        <v>0</v>
      </c>
      <c r="D23" s="35">
        <v>2000</v>
      </c>
      <c r="E23" s="33"/>
      <c r="F23" s="35">
        <v>2000</v>
      </c>
      <c r="G23" s="35">
        <v>0</v>
      </c>
      <c r="H23" s="35">
        <v>2000</v>
      </c>
    </row>
    <row r="24" spans="1:8" x14ac:dyDescent="0.25">
      <c r="A24" s="34" t="s">
        <v>22</v>
      </c>
    </row>
    <row r="25" spans="1:8" x14ac:dyDescent="0.25">
      <c r="A25" s="31" t="s">
        <v>23</v>
      </c>
      <c r="B25" s="33">
        <v>1000</v>
      </c>
      <c r="C25" s="33">
        <v>0</v>
      </c>
      <c r="D25" s="33">
        <v>1000</v>
      </c>
      <c r="E25" s="33"/>
      <c r="F25" s="33">
        <v>1000</v>
      </c>
      <c r="G25" s="33">
        <v>0</v>
      </c>
      <c r="H25" s="33">
        <v>1000</v>
      </c>
    </row>
    <row r="26" spans="1:8" x14ac:dyDescent="0.25">
      <c r="A26" s="34" t="s">
        <v>24</v>
      </c>
      <c r="B26" s="35">
        <v>1000</v>
      </c>
      <c r="C26" s="35">
        <v>0</v>
      </c>
      <c r="D26" s="35">
        <v>1000</v>
      </c>
      <c r="E26" s="33"/>
      <c r="F26" s="35">
        <v>1000</v>
      </c>
      <c r="G26" s="35">
        <v>0</v>
      </c>
      <c r="H26" s="35">
        <v>1000</v>
      </c>
    </row>
    <row r="27" spans="1:8" x14ac:dyDescent="0.25">
      <c r="A27" s="34" t="s">
        <v>25</v>
      </c>
    </row>
    <row r="28" spans="1:8" x14ac:dyDescent="0.25">
      <c r="A28" s="31" t="s">
        <v>26</v>
      </c>
      <c r="B28" s="33">
        <v>1000</v>
      </c>
      <c r="C28" s="33">
        <v>619.03</v>
      </c>
      <c r="D28" s="33">
        <v>380.97</v>
      </c>
      <c r="E28" s="33"/>
      <c r="F28" s="33">
        <v>1000</v>
      </c>
      <c r="G28" s="33">
        <v>619.03</v>
      </c>
      <c r="H28" s="33">
        <v>380.97</v>
      </c>
    </row>
    <row r="29" spans="1:8" x14ac:dyDescent="0.25">
      <c r="A29" s="34" t="s">
        <v>27</v>
      </c>
      <c r="B29" s="35">
        <v>1000</v>
      </c>
      <c r="C29" s="35">
        <v>619.03</v>
      </c>
      <c r="D29" s="35">
        <v>380.97</v>
      </c>
      <c r="E29" s="33"/>
      <c r="F29" s="35">
        <v>1000</v>
      </c>
      <c r="G29" s="35">
        <v>619.03</v>
      </c>
      <c r="H29" s="35">
        <v>380.97</v>
      </c>
    </row>
    <row r="30" spans="1:8" x14ac:dyDescent="0.25">
      <c r="A30" s="34" t="s">
        <v>28</v>
      </c>
    </row>
    <row r="31" spans="1:8" x14ac:dyDescent="0.25">
      <c r="A31" s="31" t="s">
        <v>29</v>
      </c>
      <c r="B31" s="33">
        <v>1000</v>
      </c>
      <c r="C31" s="33">
        <v>0</v>
      </c>
      <c r="D31" s="33">
        <v>1000</v>
      </c>
      <c r="E31" s="33"/>
      <c r="F31" s="33">
        <v>1000</v>
      </c>
      <c r="G31" s="33">
        <v>0</v>
      </c>
      <c r="H31" s="33">
        <v>1000</v>
      </c>
    </row>
    <row r="32" spans="1:8" x14ac:dyDescent="0.25">
      <c r="A32" s="34" t="s">
        <v>30</v>
      </c>
      <c r="B32" s="35">
        <v>1000</v>
      </c>
      <c r="C32" s="35">
        <v>0</v>
      </c>
      <c r="D32" s="35">
        <v>1000</v>
      </c>
      <c r="E32" s="33"/>
      <c r="F32" s="35">
        <v>1000</v>
      </c>
      <c r="G32" s="35">
        <v>0</v>
      </c>
      <c r="H32" s="35">
        <v>1000</v>
      </c>
    </row>
    <row r="33" spans="1:8" x14ac:dyDescent="0.25">
      <c r="A33" s="34" t="s">
        <v>31</v>
      </c>
    </row>
    <row r="34" spans="1:8" x14ac:dyDescent="0.25">
      <c r="A34" s="31" t="s">
        <v>32</v>
      </c>
      <c r="B34" s="33">
        <v>3000</v>
      </c>
      <c r="C34" s="33">
        <v>3368.01</v>
      </c>
      <c r="D34" s="33">
        <v>-368.01</v>
      </c>
      <c r="E34" s="33"/>
      <c r="F34" s="33">
        <v>3000</v>
      </c>
      <c r="G34" s="33">
        <v>3368.01</v>
      </c>
      <c r="H34" s="33">
        <v>-368.01</v>
      </c>
    </row>
    <row r="35" spans="1:8" x14ac:dyDescent="0.25">
      <c r="A35" s="34" t="s">
        <v>33</v>
      </c>
      <c r="B35" s="35">
        <v>3000</v>
      </c>
      <c r="C35" s="35">
        <v>3368.01</v>
      </c>
      <c r="D35" s="35">
        <v>-368.01</v>
      </c>
      <c r="E35" s="33"/>
      <c r="F35" s="35">
        <v>3000</v>
      </c>
      <c r="G35" s="35">
        <v>3368.01</v>
      </c>
      <c r="H35" s="35">
        <v>-368.01</v>
      </c>
    </row>
    <row r="36" spans="1:8" x14ac:dyDescent="0.25">
      <c r="A36" s="34" t="s">
        <v>34</v>
      </c>
    </row>
    <row r="37" spans="1:8" x14ac:dyDescent="0.25">
      <c r="A37" s="31" t="s">
        <v>35</v>
      </c>
      <c r="B37" s="33">
        <v>200</v>
      </c>
      <c r="C37" s="33">
        <v>0</v>
      </c>
      <c r="D37" s="33">
        <v>200</v>
      </c>
      <c r="E37" s="33"/>
      <c r="F37" s="33">
        <v>200</v>
      </c>
      <c r="G37" s="33">
        <v>0</v>
      </c>
      <c r="H37" s="33">
        <v>200</v>
      </c>
    </row>
    <row r="38" spans="1:8" x14ac:dyDescent="0.25">
      <c r="A38" s="31" t="s">
        <v>36</v>
      </c>
      <c r="B38" s="33">
        <v>200</v>
      </c>
      <c r="C38" s="33">
        <v>0</v>
      </c>
      <c r="D38" s="33">
        <v>200</v>
      </c>
      <c r="E38" s="33"/>
      <c r="F38" s="33">
        <v>200</v>
      </c>
      <c r="G38" s="33">
        <v>0</v>
      </c>
      <c r="H38" s="33">
        <v>200</v>
      </c>
    </row>
    <row r="39" spans="1:8" x14ac:dyDescent="0.25">
      <c r="A39" s="31" t="s">
        <v>37</v>
      </c>
      <c r="B39" s="33">
        <v>2000</v>
      </c>
      <c r="C39" s="33">
        <v>0</v>
      </c>
      <c r="D39" s="33">
        <v>2000</v>
      </c>
      <c r="E39" s="33"/>
      <c r="F39" s="33">
        <v>2000</v>
      </c>
      <c r="G39" s="33">
        <v>0</v>
      </c>
      <c r="H39" s="33">
        <v>2000</v>
      </c>
    </row>
    <row r="40" spans="1:8" x14ac:dyDescent="0.25">
      <c r="A40" s="34" t="s">
        <v>38</v>
      </c>
      <c r="B40" s="35">
        <v>2400</v>
      </c>
      <c r="C40" s="35">
        <v>0</v>
      </c>
      <c r="D40" s="35">
        <v>2400</v>
      </c>
      <c r="E40" s="33"/>
      <c r="F40" s="35">
        <v>2400</v>
      </c>
      <c r="G40" s="35">
        <v>0</v>
      </c>
      <c r="H40" s="35">
        <v>2400</v>
      </c>
    </row>
    <row r="41" spans="1:8" x14ac:dyDescent="0.25">
      <c r="A41" s="34" t="s">
        <v>39</v>
      </c>
    </row>
    <row r="42" spans="1:8" x14ac:dyDescent="0.25">
      <c r="A42" s="31" t="s">
        <v>40</v>
      </c>
      <c r="B42" s="33">
        <v>500</v>
      </c>
      <c r="C42" s="33">
        <v>48</v>
      </c>
      <c r="D42" s="33">
        <v>452</v>
      </c>
      <c r="E42" s="33"/>
      <c r="F42" s="33">
        <v>500</v>
      </c>
      <c r="G42" s="33">
        <v>48</v>
      </c>
      <c r="H42" s="33">
        <v>452</v>
      </c>
    </row>
    <row r="43" spans="1:8" x14ac:dyDescent="0.25">
      <c r="A43" s="31" t="s">
        <v>41</v>
      </c>
      <c r="B43" s="33">
        <v>1000</v>
      </c>
      <c r="C43" s="33">
        <v>6643.83</v>
      </c>
      <c r="D43" s="33">
        <v>-5643.83</v>
      </c>
      <c r="E43" s="33"/>
      <c r="F43" s="33">
        <v>1000</v>
      </c>
      <c r="G43" s="33">
        <v>6643.83</v>
      </c>
      <c r="H43" s="33">
        <v>-5643.83</v>
      </c>
    </row>
    <row r="44" spans="1:8" x14ac:dyDescent="0.25">
      <c r="A44" s="31" t="s">
        <v>42</v>
      </c>
      <c r="B44" s="33">
        <v>0</v>
      </c>
      <c r="C44" s="33">
        <v>498</v>
      </c>
      <c r="D44" s="33">
        <v>-498</v>
      </c>
      <c r="E44" s="33"/>
      <c r="F44" s="33">
        <v>0</v>
      </c>
      <c r="G44" s="33">
        <v>498</v>
      </c>
      <c r="H44" s="33">
        <v>-498</v>
      </c>
    </row>
    <row r="45" spans="1:8" x14ac:dyDescent="0.25">
      <c r="A45" s="31" t="s">
        <v>43</v>
      </c>
      <c r="B45" s="33">
        <v>2000</v>
      </c>
      <c r="C45" s="33">
        <v>0</v>
      </c>
      <c r="D45" s="33">
        <v>2000</v>
      </c>
      <c r="E45" s="33"/>
      <c r="F45" s="33">
        <v>2000</v>
      </c>
      <c r="G45" s="33">
        <v>0</v>
      </c>
      <c r="H45" s="33">
        <v>2000</v>
      </c>
    </row>
    <row r="46" spans="1:8" x14ac:dyDescent="0.25">
      <c r="A46" s="31" t="s">
        <v>112</v>
      </c>
      <c r="B46" s="33">
        <v>0</v>
      </c>
      <c r="C46" s="33">
        <v>0</v>
      </c>
      <c r="D46" s="33">
        <v>0</v>
      </c>
      <c r="E46" s="33"/>
      <c r="F46" s="33">
        <v>0</v>
      </c>
      <c r="G46" s="33">
        <v>0</v>
      </c>
      <c r="H46" s="33">
        <v>0</v>
      </c>
    </row>
    <row r="47" spans="1:8" x14ac:dyDescent="0.25">
      <c r="A47" s="34" t="s">
        <v>44</v>
      </c>
      <c r="B47" s="35">
        <v>3500</v>
      </c>
      <c r="C47" s="35">
        <v>7189.83</v>
      </c>
      <c r="D47" s="35">
        <v>-3689.83</v>
      </c>
      <c r="E47" s="33"/>
      <c r="F47" s="35">
        <v>3500</v>
      </c>
      <c r="G47" s="35">
        <v>7189.83</v>
      </c>
      <c r="H47" s="35">
        <v>-3689.83</v>
      </c>
    </row>
    <row r="48" spans="1:8" x14ac:dyDescent="0.25">
      <c r="A48" s="34" t="s">
        <v>45</v>
      </c>
    </row>
    <row r="49" spans="1:8" x14ac:dyDescent="0.25">
      <c r="A49" s="31" t="s">
        <v>46</v>
      </c>
      <c r="B49" s="33">
        <v>0</v>
      </c>
      <c r="C49" s="33">
        <v>331.89</v>
      </c>
      <c r="D49" s="33">
        <v>-331.89</v>
      </c>
      <c r="E49" s="33"/>
      <c r="F49" s="33">
        <v>0</v>
      </c>
      <c r="G49" s="33">
        <v>331.89</v>
      </c>
      <c r="H49" s="33">
        <v>-331.89</v>
      </c>
    </row>
    <row r="50" spans="1:8" x14ac:dyDescent="0.25">
      <c r="A50" s="31" t="s">
        <v>47</v>
      </c>
      <c r="B50" s="33">
        <v>175</v>
      </c>
      <c r="C50" s="33">
        <v>115.13</v>
      </c>
      <c r="D50" s="33">
        <v>59.87</v>
      </c>
      <c r="E50" s="33"/>
      <c r="F50" s="33">
        <v>175</v>
      </c>
      <c r="G50" s="33">
        <v>115.13</v>
      </c>
      <c r="H50" s="33">
        <v>59.87</v>
      </c>
    </row>
    <row r="51" spans="1:8" x14ac:dyDescent="0.25">
      <c r="A51" s="31" t="s">
        <v>48</v>
      </c>
      <c r="B51" s="33">
        <v>250</v>
      </c>
      <c r="C51" s="33">
        <v>23.2</v>
      </c>
      <c r="D51" s="33">
        <v>226.8</v>
      </c>
      <c r="E51" s="33"/>
      <c r="F51" s="33">
        <v>250</v>
      </c>
      <c r="G51" s="33">
        <v>23.2</v>
      </c>
      <c r="H51" s="33">
        <v>226.8</v>
      </c>
    </row>
    <row r="52" spans="1:8" x14ac:dyDescent="0.25">
      <c r="A52" s="31" t="s">
        <v>49</v>
      </c>
      <c r="B52" s="33">
        <v>1200</v>
      </c>
      <c r="C52" s="33">
        <v>600</v>
      </c>
      <c r="D52" s="33">
        <v>600</v>
      </c>
      <c r="E52" s="33"/>
      <c r="F52" s="33">
        <v>1200</v>
      </c>
      <c r="G52" s="33">
        <v>600</v>
      </c>
      <c r="H52" s="33">
        <v>600</v>
      </c>
    </row>
    <row r="53" spans="1:8" x14ac:dyDescent="0.25">
      <c r="A53" s="31" t="s">
        <v>50</v>
      </c>
      <c r="B53" s="33">
        <v>500</v>
      </c>
      <c r="C53" s="33">
        <v>0</v>
      </c>
      <c r="D53" s="33">
        <v>500</v>
      </c>
      <c r="E53" s="33"/>
      <c r="F53" s="33">
        <v>500</v>
      </c>
      <c r="G53" s="33">
        <v>0</v>
      </c>
      <c r="H53" s="33">
        <v>500</v>
      </c>
    </row>
    <row r="54" spans="1:8" x14ac:dyDescent="0.25">
      <c r="A54" s="31" t="s">
        <v>51</v>
      </c>
      <c r="B54" s="33">
        <v>600</v>
      </c>
      <c r="C54" s="33">
        <v>726.29</v>
      </c>
      <c r="D54" s="33">
        <v>-126.29</v>
      </c>
      <c r="E54" s="33"/>
      <c r="F54" s="33">
        <v>600</v>
      </c>
      <c r="G54" s="33">
        <v>726.29</v>
      </c>
      <c r="H54" s="33">
        <v>-126.29</v>
      </c>
    </row>
    <row r="55" spans="1:8" x14ac:dyDescent="0.25">
      <c r="A55" s="31" t="s">
        <v>52</v>
      </c>
      <c r="B55" s="33">
        <v>1300</v>
      </c>
      <c r="C55" s="33">
        <v>0</v>
      </c>
      <c r="D55" s="33">
        <v>1300</v>
      </c>
      <c r="E55" s="33"/>
      <c r="F55" s="33">
        <v>1300</v>
      </c>
      <c r="G55" s="33">
        <v>0</v>
      </c>
      <c r="H55" s="33">
        <v>1300</v>
      </c>
    </row>
    <row r="56" spans="1:8" x14ac:dyDescent="0.25">
      <c r="A56" s="34" t="s">
        <v>53</v>
      </c>
      <c r="B56" s="35">
        <v>4025</v>
      </c>
      <c r="C56" s="35">
        <v>1796.51</v>
      </c>
      <c r="D56" s="35">
        <v>2228.4899999999998</v>
      </c>
      <c r="E56" s="33"/>
      <c r="F56" s="35">
        <v>4025</v>
      </c>
      <c r="G56" s="35">
        <v>1796.51</v>
      </c>
      <c r="H56" s="35">
        <v>2228.4899999999998</v>
      </c>
    </row>
    <row r="57" spans="1:8" x14ac:dyDescent="0.25">
      <c r="A57" s="34" t="s">
        <v>54</v>
      </c>
    </row>
    <row r="58" spans="1:8" x14ac:dyDescent="0.25">
      <c r="A58" s="31" t="s">
        <v>54</v>
      </c>
      <c r="B58" s="33">
        <v>17160</v>
      </c>
      <c r="C58" s="33">
        <v>7459.88</v>
      </c>
      <c r="D58" s="33">
        <v>9700.1200000000008</v>
      </c>
      <c r="E58" s="33"/>
      <c r="F58" s="33">
        <v>17160</v>
      </c>
      <c r="G58" s="33">
        <v>7459.88</v>
      </c>
      <c r="H58" s="33">
        <v>9700.1200000000008</v>
      </c>
    </row>
    <row r="59" spans="1:8" x14ac:dyDescent="0.25">
      <c r="A59" s="31" t="s">
        <v>55</v>
      </c>
      <c r="B59" s="33">
        <v>0</v>
      </c>
      <c r="C59" s="33">
        <v>3080.02</v>
      </c>
      <c r="D59" s="33">
        <v>-3080.02</v>
      </c>
      <c r="E59" s="33"/>
      <c r="F59" s="33">
        <v>0</v>
      </c>
      <c r="G59" s="33">
        <v>3080.02</v>
      </c>
      <c r="H59" s="33">
        <v>-3080.02</v>
      </c>
    </row>
    <row r="60" spans="1:8" x14ac:dyDescent="0.25">
      <c r="A60" s="31" t="s">
        <v>56</v>
      </c>
      <c r="B60" s="33">
        <v>1500</v>
      </c>
      <c r="C60" s="33">
        <v>0</v>
      </c>
      <c r="D60" s="33">
        <v>1500</v>
      </c>
      <c r="E60" s="33"/>
      <c r="F60" s="33">
        <v>1500</v>
      </c>
      <c r="G60" s="33">
        <v>0</v>
      </c>
      <c r="H60" s="33">
        <v>1500</v>
      </c>
    </row>
    <row r="61" spans="1:8" x14ac:dyDescent="0.25">
      <c r="A61" s="31" t="s">
        <v>57</v>
      </c>
      <c r="B61" s="33">
        <v>216</v>
      </c>
      <c r="C61" s="33">
        <v>115</v>
      </c>
      <c r="D61" s="33">
        <v>101</v>
      </c>
      <c r="E61" s="33"/>
      <c r="F61" s="33">
        <v>216</v>
      </c>
      <c r="G61" s="33">
        <v>115</v>
      </c>
      <c r="H61" s="33">
        <v>101</v>
      </c>
    </row>
    <row r="62" spans="1:8" x14ac:dyDescent="0.25">
      <c r="A62" s="34" t="s">
        <v>58</v>
      </c>
      <c r="B62" s="35">
        <v>18876</v>
      </c>
      <c r="C62" s="35">
        <v>10654.9</v>
      </c>
      <c r="D62" s="35">
        <v>8221.1</v>
      </c>
      <c r="E62" s="33"/>
      <c r="F62" s="35">
        <v>18876</v>
      </c>
      <c r="G62" s="35">
        <v>10654.9</v>
      </c>
      <c r="H62" s="35">
        <v>8221.1</v>
      </c>
    </row>
    <row r="63" spans="1:8" x14ac:dyDescent="0.25">
      <c r="A63" s="34" t="s">
        <v>59</v>
      </c>
    </row>
    <row r="64" spans="1:8" x14ac:dyDescent="0.25">
      <c r="A64" s="31" t="s">
        <v>110</v>
      </c>
      <c r="B64" s="33">
        <v>0</v>
      </c>
      <c r="C64" s="33">
        <v>0</v>
      </c>
      <c r="D64" s="33">
        <v>0</v>
      </c>
      <c r="E64" s="33"/>
      <c r="F64" s="33">
        <v>0</v>
      </c>
      <c r="G64" s="33">
        <v>0</v>
      </c>
      <c r="H64" s="33">
        <v>0</v>
      </c>
    </row>
    <row r="65" spans="1:8" x14ac:dyDescent="0.25">
      <c r="A65" s="34" t="s">
        <v>60</v>
      </c>
      <c r="B65" s="35">
        <v>0</v>
      </c>
      <c r="C65" s="35">
        <v>0</v>
      </c>
      <c r="D65" s="35">
        <v>0</v>
      </c>
      <c r="E65" s="33"/>
      <c r="F65" s="35">
        <v>0</v>
      </c>
      <c r="G65" s="35">
        <v>0</v>
      </c>
      <c r="H65" s="35">
        <v>0</v>
      </c>
    </row>
    <row r="67" spans="1:8" ht="15.75" thickBot="1" x14ac:dyDescent="0.3">
      <c r="A67" s="34" t="s">
        <v>61</v>
      </c>
      <c r="B67" s="32">
        <v>42411</v>
      </c>
      <c r="C67" s="32">
        <v>30662.87</v>
      </c>
      <c r="D67" s="32">
        <v>11748.13</v>
      </c>
      <c r="E67" s="33"/>
      <c r="F67" s="32">
        <v>42411</v>
      </c>
      <c r="G67" s="32">
        <v>30662.87</v>
      </c>
      <c r="H67" s="32">
        <v>11748.13</v>
      </c>
    </row>
    <row r="68" spans="1:8" ht="19.5" thickTop="1" x14ac:dyDescent="0.3">
      <c r="A68" s="36" t="s">
        <v>62</v>
      </c>
    </row>
    <row r="69" spans="1:8" x14ac:dyDescent="0.25">
      <c r="C69" s="34" t="s">
        <v>3</v>
      </c>
      <c r="G69" s="34" t="s">
        <v>111</v>
      </c>
    </row>
    <row r="70" spans="1:8" x14ac:dyDescent="0.25">
      <c r="B70" s="34" t="s">
        <v>4</v>
      </c>
      <c r="C70" s="34" t="s">
        <v>5</v>
      </c>
      <c r="D70" s="34" t="s">
        <v>6</v>
      </c>
      <c r="F70" s="34" t="s">
        <v>4</v>
      </c>
      <c r="G70" s="34" t="s">
        <v>5</v>
      </c>
      <c r="H70" s="34" t="s">
        <v>6</v>
      </c>
    </row>
    <row r="71" spans="1:8" x14ac:dyDescent="0.25">
      <c r="A71" s="34" t="s">
        <v>63</v>
      </c>
    </row>
    <row r="72" spans="1:8" x14ac:dyDescent="0.25">
      <c r="A72" s="31" t="s">
        <v>64</v>
      </c>
      <c r="B72" s="33">
        <v>2500</v>
      </c>
      <c r="C72" s="33">
        <v>0</v>
      </c>
      <c r="D72" s="33">
        <v>-2500</v>
      </c>
      <c r="E72" s="33"/>
      <c r="F72" s="33">
        <v>2500</v>
      </c>
      <c r="G72" s="33">
        <v>0</v>
      </c>
      <c r="H72" s="33">
        <v>-2500</v>
      </c>
    </row>
    <row r="73" spans="1:8" x14ac:dyDescent="0.25">
      <c r="A73" s="31" t="s">
        <v>65</v>
      </c>
      <c r="B73" s="33">
        <v>0</v>
      </c>
      <c r="C73" s="33">
        <v>3530.1</v>
      </c>
      <c r="D73" s="33">
        <v>3530.1</v>
      </c>
      <c r="E73" s="33"/>
      <c r="F73" s="33">
        <v>0</v>
      </c>
      <c r="G73" s="33">
        <v>3530.1</v>
      </c>
      <c r="H73" s="33">
        <v>3530.1</v>
      </c>
    </row>
    <row r="74" spans="1:8" x14ac:dyDescent="0.25">
      <c r="A74" s="31" t="s">
        <v>66</v>
      </c>
      <c r="B74" s="33">
        <v>2250</v>
      </c>
      <c r="C74" s="33">
        <v>2490</v>
      </c>
      <c r="D74" s="33">
        <v>240</v>
      </c>
      <c r="E74" s="33"/>
      <c r="F74" s="33">
        <v>2250</v>
      </c>
      <c r="G74" s="33">
        <v>2490</v>
      </c>
      <c r="H74" s="33">
        <v>240</v>
      </c>
    </row>
    <row r="75" spans="1:8" x14ac:dyDescent="0.25">
      <c r="A75" s="31" t="s">
        <v>75</v>
      </c>
      <c r="B75" s="33">
        <v>0</v>
      </c>
      <c r="C75" s="33">
        <v>0</v>
      </c>
      <c r="D75" s="33">
        <v>0</v>
      </c>
      <c r="E75" s="33"/>
      <c r="F75" s="33">
        <v>0</v>
      </c>
      <c r="G75" s="33">
        <v>0</v>
      </c>
      <c r="H75" s="33">
        <v>0</v>
      </c>
    </row>
    <row r="76" spans="1:8" x14ac:dyDescent="0.25">
      <c r="A76" s="31" t="s">
        <v>67</v>
      </c>
      <c r="B76" s="33">
        <v>250</v>
      </c>
      <c r="C76" s="33">
        <v>26.35</v>
      </c>
      <c r="D76" s="33">
        <v>-223.65</v>
      </c>
      <c r="E76" s="33"/>
      <c r="F76" s="33">
        <v>250</v>
      </c>
      <c r="G76" s="33">
        <v>26.35</v>
      </c>
      <c r="H76" s="33">
        <v>-223.65</v>
      </c>
    </row>
    <row r="77" spans="1:8" x14ac:dyDescent="0.25">
      <c r="A77" s="31" t="s">
        <v>68</v>
      </c>
      <c r="B77" s="33">
        <v>0</v>
      </c>
      <c r="C77" s="33">
        <v>14408.66</v>
      </c>
      <c r="D77" s="33">
        <v>14408.66</v>
      </c>
      <c r="E77" s="33"/>
      <c r="F77" s="33">
        <v>0</v>
      </c>
      <c r="G77" s="33">
        <v>14408.66</v>
      </c>
      <c r="H77" s="33">
        <v>14408.66</v>
      </c>
    </row>
    <row r="78" spans="1:8" x14ac:dyDescent="0.25">
      <c r="A78" s="34" t="s">
        <v>69</v>
      </c>
      <c r="B78" s="35">
        <v>5000</v>
      </c>
      <c r="C78" s="35">
        <v>20455.11</v>
      </c>
      <c r="D78" s="35">
        <v>15455.11</v>
      </c>
      <c r="E78" s="33"/>
      <c r="F78" s="35">
        <v>5000</v>
      </c>
      <c r="G78" s="35">
        <v>20455.11</v>
      </c>
      <c r="H78" s="35">
        <v>15455.11</v>
      </c>
    </row>
    <row r="79" spans="1:8" x14ac:dyDescent="0.25">
      <c r="A79" s="34" t="s">
        <v>70</v>
      </c>
    </row>
    <row r="80" spans="1:8" x14ac:dyDescent="0.25">
      <c r="A80" s="31" t="s">
        <v>70</v>
      </c>
      <c r="B80" s="33">
        <v>41417</v>
      </c>
      <c r="C80" s="33">
        <v>47544</v>
      </c>
      <c r="D80" s="33">
        <v>6127</v>
      </c>
      <c r="E80" s="33"/>
      <c r="F80" s="33">
        <v>41417</v>
      </c>
      <c r="G80" s="33">
        <v>47544</v>
      </c>
      <c r="H80" s="33">
        <v>6127</v>
      </c>
    </row>
    <row r="81" spans="1:8" x14ac:dyDescent="0.25">
      <c r="A81" s="34" t="s">
        <v>71</v>
      </c>
      <c r="B81" s="35">
        <v>41417</v>
      </c>
      <c r="C81" s="35">
        <v>47544</v>
      </c>
      <c r="D81" s="35">
        <v>6127</v>
      </c>
      <c r="E81" s="33"/>
      <c r="F81" s="35">
        <v>41417</v>
      </c>
      <c r="G81" s="35">
        <v>47544</v>
      </c>
      <c r="H81" s="35">
        <v>6127</v>
      </c>
    </row>
    <row r="82" spans="1:8" x14ac:dyDescent="0.25">
      <c r="A82" s="34" t="s">
        <v>72</v>
      </c>
    </row>
    <row r="83" spans="1:8" x14ac:dyDescent="0.25">
      <c r="A83" s="31" t="s">
        <v>73</v>
      </c>
      <c r="B83" s="33">
        <v>3985</v>
      </c>
      <c r="C83" s="33">
        <v>0</v>
      </c>
      <c r="D83" s="33">
        <v>-3985</v>
      </c>
      <c r="E83" s="33"/>
      <c r="F83" s="33">
        <v>3985</v>
      </c>
      <c r="G83" s="33">
        <v>0</v>
      </c>
      <c r="H83" s="33">
        <v>-3985</v>
      </c>
    </row>
    <row r="84" spans="1:8" x14ac:dyDescent="0.25">
      <c r="A84" s="34" t="s">
        <v>74</v>
      </c>
      <c r="B84" s="35">
        <v>3985</v>
      </c>
      <c r="C84" s="35">
        <v>0</v>
      </c>
      <c r="D84" s="35">
        <v>-3985</v>
      </c>
      <c r="E84" s="33"/>
      <c r="F84" s="35">
        <v>3985</v>
      </c>
      <c r="G84" s="35">
        <v>0</v>
      </c>
      <c r="H84" s="35">
        <v>-3985</v>
      </c>
    </row>
    <row r="85" spans="1:8" x14ac:dyDescent="0.25">
      <c r="A85" s="34" t="s">
        <v>75</v>
      </c>
    </row>
    <row r="86" spans="1:8" x14ac:dyDescent="0.25">
      <c r="A86" s="34" t="s">
        <v>76</v>
      </c>
      <c r="B86" s="35">
        <v>0</v>
      </c>
      <c r="C86" s="35">
        <v>0</v>
      </c>
      <c r="D86" s="35">
        <v>0</v>
      </c>
      <c r="E86" s="33"/>
      <c r="F86" s="35">
        <v>0</v>
      </c>
      <c r="G86" s="35">
        <v>0</v>
      </c>
      <c r="H86" s="35">
        <v>0</v>
      </c>
    </row>
    <row r="87" spans="1:8" x14ac:dyDescent="0.25">
      <c r="A87" s="34" t="s">
        <v>77</v>
      </c>
    </row>
    <row r="88" spans="1:8" x14ac:dyDescent="0.25">
      <c r="A88" s="31" t="s">
        <v>110</v>
      </c>
      <c r="B88" s="33">
        <v>0</v>
      </c>
      <c r="C88" s="33">
        <v>0</v>
      </c>
      <c r="D88" s="33">
        <v>0</v>
      </c>
      <c r="E88" s="33"/>
      <c r="F88" s="33">
        <v>0</v>
      </c>
      <c r="G88" s="33">
        <v>0</v>
      </c>
      <c r="H88" s="33">
        <v>0</v>
      </c>
    </row>
    <row r="89" spans="1:8" x14ac:dyDescent="0.25">
      <c r="A89" s="34" t="s">
        <v>78</v>
      </c>
      <c r="B89" s="35">
        <v>0</v>
      </c>
      <c r="C89" s="35">
        <v>0</v>
      </c>
      <c r="D89" s="35">
        <v>0</v>
      </c>
      <c r="E89" s="33"/>
      <c r="F89" s="35">
        <v>0</v>
      </c>
      <c r="G89" s="35">
        <v>0</v>
      </c>
      <c r="H89" s="35">
        <v>0</v>
      </c>
    </row>
    <row r="91" spans="1:8" ht="15.75" thickBot="1" x14ac:dyDescent="0.3">
      <c r="A91" s="34" t="s">
        <v>79</v>
      </c>
      <c r="B91" s="32">
        <v>50402</v>
      </c>
      <c r="C91" s="32">
        <v>67999.11</v>
      </c>
      <c r="D91" s="32">
        <v>17597.11</v>
      </c>
      <c r="E91" s="33"/>
      <c r="F91" s="32">
        <v>50402</v>
      </c>
      <c r="G91" s="32">
        <v>67999.11</v>
      </c>
      <c r="H91" s="32">
        <v>17597.11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8"/>
  <sheetViews>
    <sheetView tabSelected="1" workbookViewId="0">
      <selection activeCell="C9" sqref="C9"/>
    </sheetView>
  </sheetViews>
  <sheetFormatPr defaultRowHeight="15" x14ac:dyDescent="0.25"/>
  <cols>
    <col min="1" max="1" width="32.5703125" customWidth="1"/>
    <col min="2" max="2" width="20.7109375" style="31" bestFit="1" customWidth="1"/>
    <col min="3" max="3" width="20.7109375" style="31" customWidth="1"/>
    <col min="4" max="4" width="20.28515625" hidden="1" customWidth="1"/>
    <col min="5" max="6" width="9.140625" hidden="1" customWidth="1"/>
    <col min="7" max="7" width="38.85546875" bestFit="1" customWidth="1"/>
    <col min="8" max="8" width="10.5703125" bestFit="1" customWidth="1"/>
    <col min="9" max="9" width="57.7109375" bestFit="1" customWidth="1"/>
    <col min="10" max="10" width="12.5703125" style="8" bestFit="1" customWidth="1"/>
  </cols>
  <sheetData>
    <row r="1" spans="1:10" ht="18.75" x14ac:dyDescent="0.3">
      <c r="A1" s="1" t="s">
        <v>0</v>
      </c>
    </row>
    <row r="3" spans="1:10" ht="18.75" x14ac:dyDescent="0.3">
      <c r="A3" s="1" t="s">
        <v>2</v>
      </c>
      <c r="I3" s="67" t="s">
        <v>135</v>
      </c>
    </row>
    <row r="4" spans="1:10" x14ac:dyDescent="0.25">
      <c r="E4" s="56" t="s">
        <v>3</v>
      </c>
      <c r="F4" s="56"/>
    </row>
    <row r="5" spans="1:10" x14ac:dyDescent="0.25">
      <c r="B5" s="34" t="s">
        <v>114</v>
      </c>
      <c r="C5" s="40" t="s">
        <v>118</v>
      </c>
      <c r="D5" s="2" t="s">
        <v>115</v>
      </c>
      <c r="E5" s="2" t="s">
        <v>5</v>
      </c>
      <c r="F5" s="2" t="s">
        <v>6</v>
      </c>
      <c r="G5" s="2" t="s">
        <v>80</v>
      </c>
      <c r="I5" s="57" t="s">
        <v>133</v>
      </c>
      <c r="J5" s="58">
        <v>211628</v>
      </c>
    </row>
    <row r="6" spans="1:10" x14ac:dyDescent="0.25">
      <c r="A6" s="2" t="s">
        <v>7</v>
      </c>
      <c r="C6" s="41"/>
      <c r="I6" s="59"/>
      <c r="J6" s="58"/>
    </row>
    <row r="7" spans="1:10" x14ac:dyDescent="0.25">
      <c r="A7" t="s">
        <v>8</v>
      </c>
      <c r="B7" s="33">
        <v>0</v>
      </c>
      <c r="C7" s="42">
        <v>0</v>
      </c>
      <c r="D7" s="3">
        <v>0</v>
      </c>
      <c r="E7" s="3">
        <v>4.25</v>
      </c>
      <c r="F7" s="3">
        <v>-4.25</v>
      </c>
      <c r="G7" s="3"/>
      <c r="H7" s="3"/>
      <c r="I7" s="60"/>
      <c r="J7" s="58"/>
    </row>
    <row r="8" spans="1:10" x14ac:dyDescent="0.25">
      <c r="A8" s="2" t="s">
        <v>9</v>
      </c>
      <c r="B8" s="35">
        <v>0</v>
      </c>
      <c r="C8" s="43">
        <v>0</v>
      </c>
      <c r="D8" s="4">
        <v>0</v>
      </c>
      <c r="E8" s="4">
        <v>4.25</v>
      </c>
      <c r="F8" s="4">
        <v>-4.25</v>
      </c>
      <c r="G8" s="6"/>
      <c r="H8" s="3"/>
      <c r="I8" s="61" t="s">
        <v>131</v>
      </c>
      <c r="J8" s="58"/>
    </row>
    <row r="9" spans="1:10" x14ac:dyDescent="0.25">
      <c r="A9" s="2" t="s">
        <v>10</v>
      </c>
      <c r="C9" s="41"/>
      <c r="I9" s="57" t="s">
        <v>132</v>
      </c>
      <c r="J9" s="58">
        <f>C77*0.5</f>
        <v>20708.5</v>
      </c>
    </row>
    <row r="10" spans="1:10" x14ac:dyDescent="0.25">
      <c r="A10" t="s">
        <v>11</v>
      </c>
      <c r="B10" s="33">
        <v>400</v>
      </c>
      <c r="C10" s="42">
        <v>400</v>
      </c>
      <c r="D10" s="29">
        <v>400</v>
      </c>
      <c r="E10" s="38">
        <v>308.75</v>
      </c>
      <c r="F10" s="3">
        <v>91.25</v>
      </c>
      <c r="G10" s="3"/>
      <c r="H10" s="3"/>
      <c r="I10" s="60" t="s">
        <v>121</v>
      </c>
      <c r="J10" s="58">
        <f>C64</f>
        <v>47653.520000000004</v>
      </c>
    </row>
    <row r="11" spans="1:10" x14ac:dyDescent="0.25">
      <c r="A11" t="s">
        <v>12</v>
      </c>
      <c r="B11" s="33">
        <v>1000</v>
      </c>
      <c r="C11" s="42">
        <v>1000</v>
      </c>
      <c r="D11" s="29">
        <v>500</v>
      </c>
      <c r="E11" s="3">
        <v>0</v>
      </c>
      <c r="F11" s="3">
        <v>500</v>
      </c>
      <c r="G11" s="3"/>
      <c r="H11" s="3"/>
      <c r="I11" s="57" t="s">
        <v>127</v>
      </c>
      <c r="J11" s="58">
        <v>100000</v>
      </c>
    </row>
    <row r="12" spans="1:10" x14ac:dyDescent="0.25">
      <c r="A12" t="s">
        <v>13</v>
      </c>
      <c r="B12" s="33">
        <v>3000</v>
      </c>
      <c r="C12" s="42">
        <v>7200</v>
      </c>
      <c r="D12" s="29">
        <v>3000</v>
      </c>
      <c r="E12" s="3">
        <v>3000</v>
      </c>
      <c r="F12" s="3">
        <v>0</v>
      </c>
      <c r="G12" s="3"/>
      <c r="H12" s="3"/>
      <c r="I12" s="57" t="s">
        <v>128</v>
      </c>
      <c r="J12" s="58">
        <v>40000</v>
      </c>
    </row>
    <row r="13" spans="1:10" x14ac:dyDescent="0.25">
      <c r="A13" t="s">
        <v>14</v>
      </c>
      <c r="B13" s="33">
        <v>60</v>
      </c>
      <c r="C13" s="42">
        <v>250</v>
      </c>
      <c r="D13" s="30">
        <v>30</v>
      </c>
      <c r="E13" s="3">
        <v>105.7</v>
      </c>
      <c r="F13" s="3">
        <v>-75.7</v>
      </c>
      <c r="G13" s="6"/>
      <c r="H13" s="3"/>
      <c r="I13" s="60" t="s">
        <v>122</v>
      </c>
      <c r="J13" s="62">
        <v>0</v>
      </c>
    </row>
    <row r="14" spans="1:10" x14ac:dyDescent="0.25">
      <c r="A14" s="2" t="s">
        <v>15</v>
      </c>
      <c r="B14" s="35">
        <v>4460</v>
      </c>
      <c r="C14" s="43">
        <f>SUM(C10:C13)</f>
        <v>8850</v>
      </c>
      <c r="D14" s="4">
        <v>3930</v>
      </c>
      <c r="E14" s="4">
        <v>3414.45</v>
      </c>
      <c r="F14" s="4">
        <v>515.54999999999995</v>
      </c>
      <c r="G14" s="3"/>
      <c r="H14" s="3"/>
      <c r="I14" s="59" t="s">
        <v>123</v>
      </c>
      <c r="J14" s="58">
        <v>1750</v>
      </c>
    </row>
    <row r="15" spans="1:10" x14ac:dyDescent="0.25">
      <c r="A15" s="2" t="s">
        <v>16</v>
      </c>
      <c r="C15" s="41"/>
      <c r="I15" s="60" t="s">
        <v>124</v>
      </c>
      <c r="J15" s="58">
        <v>10000</v>
      </c>
    </row>
    <row r="16" spans="1:10" x14ac:dyDescent="0.25">
      <c r="A16" s="2" t="s">
        <v>17</v>
      </c>
      <c r="B16" s="35">
        <v>0</v>
      </c>
      <c r="C16" s="43">
        <v>0</v>
      </c>
      <c r="D16" s="4">
        <v>0</v>
      </c>
      <c r="E16" s="4">
        <v>0</v>
      </c>
      <c r="F16" s="4">
        <v>0</v>
      </c>
      <c r="G16" s="3"/>
      <c r="H16" s="3"/>
      <c r="I16" s="60" t="s">
        <v>125</v>
      </c>
      <c r="J16" s="58">
        <v>5000</v>
      </c>
    </row>
    <row r="17" spans="1:10" x14ac:dyDescent="0.25">
      <c r="A17" s="2" t="s">
        <v>18</v>
      </c>
      <c r="C17" s="41"/>
      <c r="I17" s="59" t="s">
        <v>126</v>
      </c>
      <c r="J17" s="58">
        <f>SUM(J9:J16)</f>
        <v>225112.02000000002</v>
      </c>
    </row>
    <row r="18" spans="1:10" x14ac:dyDescent="0.25">
      <c r="A18" t="s">
        <v>18</v>
      </c>
      <c r="B18" s="33">
        <v>1150</v>
      </c>
      <c r="C18" s="42">
        <v>1100</v>
      </c>
      <c r="D18" s="29">
        <v>1150</v>
      </c>
      <c r="E18" s="3">
        <v>2041.64</v>
      </c>
      <c r="F18" s="3">
        <v>-891.64</v>
      </c>
      <c r="G18" s="6"/>
      <c r="H18" s="3"/>
      <c r="I18" s="60"/>
      <c r="J18" s="58"/>
    </row>
    <row r="19" spans="1:10" x14ac:dyDescent="0.25">
      <c r="A19" s="2" t="s">
        <v>19</v>
      </c>
      <c r="B19" s="35">
        <v>1150</v>
      </c>
      <c r="C19" s="43">
        <f>SUM(C18)</f>
        <v>1100</v>
      </c>
      <c r="D19" s="4">
        <v>1150</v>
      </c>
      <c r="E19" s="4">
        <v>2041.64</v>
      </c>
      <c r="F19" s="4">
        <v>-891.64</v>
      </c>
      <c r="G19" s="3"/>
      <c r="H19" s="3"/>
      <c r="I19" s="63" t="s">
        <v>130</v>
      </c>
      <c r="J19" s="58">
        <f>C87</f>
        <v>49918.98</v>
      </c>
    </row>
    <row r="20" spans="1:10" x14ac:dyDescent="0.25">
      <c r="A20" s="2" t="s">
        <v>20</v>
      </c>
      <c r="C20" s="41"/>
      <c r="I20" s="59"/>
      <c r="J20" s="58"/>
    </row>
    <row r="21" spans="1:10" ht="15.75" thickBot="1" x14ac:dyDescent="0.3">
      <c r="A21" t="s">
        <v>20</v>
      </c>
      <c r="B21" s="33">
        <v>2000</v>
      </c>
      <c r="C21" s="42">
        <v>2000</v>
      </c>
      <c r="D21" s="3">
        <v>0</v>
      </c>
      <c r="E21" s="3">
        <v>0</v>
      </c>
      <c r="F21" s="3">
        <v>0</v>
      </c>
      <c r="G21" s="3"/>
      <c r="H21" s="3"/>
      <c r="I21" s="57" t="s">
        <v>129</v>
      </c>
      <c r="J21" s="64">
        <f>J5+J19-J17</f>
        <v>36434.959999999992</v>
      </c>
    </row>
    <row r="22" spans="1:10" ht="15.75" thickTop="1" x14ac:dyDescent="0.25">
      <c r="A22" s="2" t="s">
        <v>21</v>
      </c>
      <c r="B22" s="35">
        <v>2000</v>
      </c>
      <c r="C22" s="43">
        <v>2000</v>
      </c>
      <c r="D22" s="4">
        <v>0</v>
      </c>
      <c r="E22" s="4">
        <v>0</v>
      </c>
      <c r="F22" s="4">
        <v>0</v>
      </c>
      <c r="G22" s="3"/>
      <c r="H22" s="3"/>
      <c r="I22" s="3"/>
    </row>
    <row r="23" spans="1:10" x14ac:dyDescent="0.25">
      <c r="A23" s="2" t="s">
        <v>22</v>
      </c>
      <c r="C23" s="41"/>
    </row>
    <row r="24" spans="1:10" x14ac:dyDescent="0.25">
      <c r="A24" t="s">
        <v>23</v>
      </c>
      <c r="B24" s="33">
        <v>1000</v>
      </c>
      <c r="C24" s="42"/>
      <c r="D24" s="29">
        <v>1000</v>
      </c>
      <c r="E24" s="3">
        <v>0</v>
      </c>
      <c r="F24" s="3">
        <v>1000</v>
      </c>
      <c r="G24" s="3"/>
      <c r="H24" s="3"/>
      <c r="I24" s="3"/>
    </row>
    <row r="25" spans="1:10" x14ac:dyDescent="0.25">
      <c r="A25" s="2" t="s">
        <v>24</v>
      </c>
      <c r="B25" s="35">
        <v>1000</v>
      </c>
      <c r="C25" s="43">
        <v>1000</v>
      </c>
      <c r="D25" s="4">
        <v>1000</v>
      </c>
      <c r="E25" s="4">
        <v>0</v>
      </c>
      <c r="F25" s="4">
        <v>1000</v>
      </c>
      <c r="G25" s="3"/>
      <c r="H25" s="3"/>
      <c r="I25" s="3"/>
    </row>
    <row r="26" spans="1:10" x14ac:dyDescent="0.25">
      <c r="A26" s="2" t="s">
        <v>25</v>
      </c>
      <c r="C26" s="41"/>
    </row>
    <row r="27" spans="1:10" x14ac:dyDescent="0.25">
      <c r="A27" t="s">
        <v>26</v>
      </c>
      <c r="B27" s="33">
        <v>1000</v>
      </c>
      <c r="C27" s="42">
        <v>1100</v>
      </c>
      <c r="D27" s="29">
        <v>499.98</v>
      </c>
      <c r="E27" s="3">
        <v>218.11</v>
      </c>
      <c r="F27" s="3">
        <v>281.87</v>
      </c>
      <c r="G27" s="6"/>
      <c r="H27" s="3"/>
      <c r="I27" s="3"/>
    </row>
    <row r="28" spans="1:10" x14ac:dyDescent="0.25">
      <c r="A28" s="2" t="s">
        <v>27</v>
      </c>
      <c r="B28" s="35">
        <v>1000</v>
      </c>
      <c r="C28" s="43">
        <v>1100</v>
      </c>
      <c r="D28" s="4">
        <v>499.98</v>
      </c>
      <c r="E28" s="4">
        <v>218.11</v>
      </c>
      <c r="F28" s="4">
        <v>281.87</v>
      </c>
      <c r="G28" s="3"/>
      <c r="H28" s="3"/>
      <c r="I28" s="3"/>
    </row>
    <row r="29" spans="1:10" x14ac:dyDescent="0.25">
      <c r="A29" s="2" t="s">
        <v>28</v>
      </c>
      <c r="C29" s="41"/>
    </row>
    <row r="30" spans="1:10" x14ac:dyDescent="0.25">
      <c r="A30" t="s">
        <v>29</v>
      </c>
      <c r="B30" s="33">
        <v>1000</v>
      </c>
      <c r="C30" s="42">
        <v>1000</v>
      </c>
      <c r="D30" s="29">
        <v>500</v>
      </c>
      <c r="E30" s="3">
        <v>0</v>
      </c>
      <c r="F30" s="3">
        <v>500</v>
      </c>
      <c r="G30" s="3"/>
      <c r="H30" s="3"/>
      <c r="I30" s="3"/>
    </row>
    <row r="31" spans="1:10" x14ac:dyDescent="0.25">
      <c r="A31" s="2" t="s">
        <v>30</v>
      </c>
      <c r="B31" s="35">
        <v>1000</v>
      </c>
      <c r="C31" s="43">
        <v>1000</v>
      </c>
      <c r="D31" s="4">
        <v>500</v>
      </c>
      <c r="E31" s="4">
        <v>0</v>
      </c>
      <c r="F31" s="4">
        <v>500</v>
      </c>
      <c r="G31" s="3"/>
      <c r="H31" s="3"/>
      <c r="I31" s="3"/>
    </row>
    <row r="32" spans="1:10" x14ac:dyDescent="0.25">
      <c r="A32" s="2" t="s">
        <v>31</v>
      </c>
      <c r="C32" s="41"/>
    </row>
    <row r="33" spans="1:9" x14ac:dyDescent="0.25">
      <c r="A33" t="s">
        <v>32</v>
      </c>
      <c r="B33" s="33">
        <v>3000</v>
      </c>
      <c r="C33" s="42">
        <v>3000</v>
      </c>
      <c r="D33" s="30">
        <v>2000</v>
      </c>
      <c r="E33" s="3">
        <v>2172.9</v>
      </c>
      <c r="F33" s="3">
        <v>-172.9</v>
      </c>
      <c r="G33" s="6"/>
      <c r="H33" s="3"/>
      <c r="I33" s="3"/>
    </row>
    <row r="34" spans="1:9" x14ac:dyDescent="0.25">
      <c r="A34" s="2" t="s">
        <v>33</v>
      </c>
      <c r="B34" s="35">
        <v>3000</v>
      </c>
      <c r="C34" s="43">
        <v>3000</v>
      </c>
      <c r="D34" s="4">
        <v>2000</v>
      </c>
      <c r="E34" s="4">
        <v>2172.9</v>
      </c>
      <c r="F34" s="4">
        <v>-172.9</v>
      </c>
      <c r="G34" s="3"/>
      <c r="H34" s="3"/>
      <c r="I34" s="3"/>
    </row>
    <row r="35" spans="1:9" x14ac:dyDescent="0.25">
      <c r="A35" s="2" t="s">
        <v>34</v>
      </c>
      <c r="C35" s="41"/>
    </row>
    <row r="36" spans="1:9" x14ac:dyDescent="0.25">
      <c r="A36" t="s">
        <v>35</v>
      </c>
      <c r="B36" s="33">
        <v>200</v>
      </c>
      <c r="C36" s="42">
        <v>200</v>
      </c>
      <c r="D36" s="29">
        <v>200</v>
      </c>
      <c r="E36" s="3">
        <v>0</v>
      </c>
      <c r="F36" s="3">
        <v>200</v>
      </c>
      <c r="G36" s="3"/>
      <c r="H36" s="3"/>
      <c r="I36" s="3"/>
    </row>
    <row r="37" spans="1:9" x14ac:dyDescent="0.25">
      <c r="A37" t="s">
        <v>36</v>
      </c>
      <c r="B37" s="33">
        <v>200</v>
      </c>
      <c r="C37" s="42">
        <v>200</v>
      </c>
      <c r="D37" s="29">
        <v>200</v>
      </c>
      <c r="E37" s="3">
        <v>0</v>
      </c>
      <c r="F37" s="3">
        <v>200</v>
      </c>
      <c r="G37" s="3"/>
      <c r="H37" s="3"/>
      <c r="I37" s="3"/>
    </row>
    <row r="38" spans="1:9" x14ac:dyDescent="0.25">
      <c r="A38" t="s">
        <v>37</v>
      </c>
      <c r="B38" s="33">
        <v>2000</v>
      </c>
      <c r="C38" s="42">
        <v>2000</v>
      </c>
      <c r="D38" s="29">
        <v>1000.02</v>
      </c>
      <c r="E38" s="3">
        <v>0</v>
      </c>
      <c r="F38" s="3">
        <v>1000.02</v>
      </c>
      <c r="G38" s="3" t="s">
        <v>101</v>
      </c>
      <c r="H38" s="3"/>
      <c r="I38" s="3"/>
    </row>
    <row r="39" spans="1:9" x14ac:dyDescent="0.25">
      <c r="A39" s="2" t="s">
        <v>38</v>
      </c>
      <c r="B39" s="35">
        <v>2400</v>
      </c>
      <c r="C39" s="43">
        <f>SUM(C36:C38)</f>
        <v>2400</v>
      </c>
      <c r="D39" s="4">
        <v>1400.02</v>
      </c>
      <c r="E39" s="4">
        <v>0</v>
      </c>
      <c r="F39" s="4">
        <v>1400.02</v>
      </c>
      <c r="G39" s="3"/>
      <c r="H39" s="3"/>
      <c r="I39" s="3"/>
    </row>
    <row r="40" spans="1:9" x14ac:dyDescent="0.25">
      <c r="A40" s="2" t="s">
        <v>39</v>
      </c>
      <c r="C40" s="41"/>
    </row>
    <row r="41" spans="1:9" x14ac:dyDescent="0.25">
      <c r="A41" t="s">
        <v>40</v>
      </c>
      <c r="B41" s="33">
        <v>500</v>
      </c>
      <c r="C41" s="42"/>
      <c r="D41" s="3">
        <v>500</v>
      </c>
      <c r="E41" s="3">
        <v>48</v>
      </c>
      <c r="F41" s="3">
        <v>452</v>
      </c>
      <c r="G41" s="3"/>
      <c r="H41" s="3"/>
      <c r="I41" s="3"/>
    </row>
    <row r="42" spans="1:9" x14ac:dyDescent="0.25">
      <c r="A42" t="s">
        <v>41</v>
      </c>
      <c r="B42" s="33">
        <v>1000</v>
      </c>
      <c r="C42" s="42"/>
      <c r="D42" s="3">
        <v>499.98</v>
      </c>
      <c r="E42" s="3">
        <v>1020.88</v>
      </c>
      <c r="F42" s="3">
        <v>-520.9</v>
      </c>
      <c r="G42" s="6" t="s">
        <v>81</v>
      </c>
      <c r="H42" s="3"/>
      <c r="I42" s="3"/>
    </row>
    <row r="43" spans="1:9" x14ac:dyDescent="0.25">
      <c r="A43" t="s">
        <v>42</v>
      </c>
      <c r="B43" s="33">
        <v>0</v>
      </c>
      <c r="C43" s="42"/>
      <c r="D43" s="3">
        <v>0</v>
      </c>
      <c r="E43" s="3">
        <v>498</v>
      </c>
      <c r="F43" s="3">
        <v>-498</v>
      </c>
      <c r="G43" s="3"/>
      <c r="H43" s="3"/>
      <c r="I43" s="3"/>
    </row>
    <row r="44" spans="1:9" x14ac:dyDescent="0.25">
      <c r="A44" t="s">
        <v>43</v>
      </c>
      <c r="B44" s="33">
        <v>2000</v>
      </c>
      <c r="C44" s="42"/>
      <c r="D44" s="3">
        <v>1000.02</v>
      </c>
      <c r="E44" s="3">
        <v>0</v>
      </c>
      <c r="F44" s="3">
        <v>1000.02</v>
      </c>
      <c r="G44" s="3"/>
      <c r="H44" s="3"/>
      <c r="I44" s="3"/>
    </row>
    <row r="45" spans="1:9" x14ac:dyDescent="0.25">
      <c r="A45" s="2" t="s">
        <v>44</v>
      </c>
      <c r="B45" s="35">
        <v>3500</v>
      </c>
      <c r="C45" s="45">
        <v>4000</v>
      </c>
      <c r="D45" s="29">
        <v>2000</v>
      </c>
      <c r="E45" s="4">
        <v>1566.88</v>
      </c>
      <c r="F45" s="4">
        <v>433.12</v>
      </c>
      <c r="G45" s="6" t="s">
        <v>134</v>
      </c>
      <c r="H45" s="3"/>
      <c r="I45" s="3"/>
    </row>
    <row r="46" spans="1:9" x14ac:dyDescent="0.25">
      <c r="A46" s="2" t="s">
        <v>45</v>
      </c>
      <c r="C46" s="41"/>
    </row>
    <row r="47" spans="1:9" x14ac:dyDescent="0.25">
      <c r="A47" t="s">
        <v>46</v>
      </c>
      <c r="B47" s="33">
        <v>0</v>
      </c>
      <c r="C47" s="42"/>
      <c r="D47" s="3">
        <v>0</v>
      </c>
      <c r="E47" s="3">
        <v>206.9</v>
      </c>
      <c r="F47" s="3">
        <v>-206.9</v>
      </c>
      <c r="G47" s="3"/>
      <c r="H47" s="3"/>
      <c r="I47" s="3"/>
    </row>
    <row r="48" spans="1:9" x14ac:dyDescent="0.25">
      <c r="A48" t="s">
        <v>47</v>
      </c>
      <c r="B48" s="33">
        <v>175</v>
      </c>
      <c r="C48" s="42">
        <v>100</v>
      </c>
      <c r="D48" s="3">
        <v>87.48</v>
      </c>
      <c r="E48" s="3">
        <v>115.13</v>
      </c>
      <c r="F48" s="3">
        <v>-27.65</v>
      </c>
      <c r="G48" s="6" t="s">
        <v>82</v>
      </c>
      <c r="H48" s="3"/>
      <c r="I48" s="3"/>
    </row>
    <row r="49" spans="1:9" x14ac:dyDescent="0.25">
      <c r="A49" t="s">
        <v>48</v>
      </c>
      <c r="B49" s="33">
        <v>250</v>
      </c>
      <c r="C49" s="42">
        <v>250</v>
      </c>
      <c r="D49" s="3">
        <v>124.98</v>
      </c>
      <c r="E49" s="3">
        <v>23.2</v>
      </c>
      <c r="F49" s="3">
        <v>101.78</v>
      </c>
      <c r="G49" s="3"/>
      <c r="H49" s="3"/>
      <c r="I49" s="3"/>
    </row>
    <row r="50" spans="1:9" x14ac:dyDescent="0.25">
      <c r="A50" t="s">
        <v>49</v>
      </c>
      <c r="B50" s="33">
        <v>1200</v>
      </c>
      <c r="C50" s="42">
        <v>1200</v>
      </c>
      <c r="D50" s="3">
        <v>600</v>
      </c>
      <c r="E50" s="3">
        <v>500</v>
      </c>
      <c r="F50" s="3">
        <v>100</v>
      </c>
      <c r="G50" s="3"/>
      <c r="H50" s="3"/>
      <c r="I50" s="3"/>
    </row>
    <row r="51" spans="1:9" x14ac:dyDescent="0.25">
      <c r="A51" t="s">
        <v>50</v>
      </c>
      <c r="B51" s="33">
        <v>500</v>
      </c>
      <c r="C51" s="42">
        <v>250</v>
      </c>
      <c r="D51" s="3">
        <v>0</v>
      </c>
      <c r="E51" s="3">
        <v>0</v>
      </c>
      <c r="F51" s="3">
        <v>0</v>
      </c>
      <c r="G51" s="3"/>
      <c r="H51" s="3"/>
      <c r="I51" s="3"/>
    </row>
    <row r="52" spans="1:9" x14ac:dyDescent="0.25">
      <c r="A52" t="s">
        <v>51</v>
      </c>
      <c r="B52" s="33">
        <v>600</v>
      </c>
      <c r="C52" s="42">
        <v>800</v>
      </c>
      <c r="D52" s="30">
        <v>600</v>
      </c>
      <c r="E52" s="3">
        <v>726.29</v>
      </c>
      <c r="F52" s="3">
        <v>-126.29</v>
      </c>
      <c r="G52" s="6" t="s">
        <v>109</v>
      </c>
      <c r="H52" s="3"/>
      <c r="I52" s="3"/>
    </row>
    <row r="53" spans="1:9" x14ac:dyDescent="0.25">
      <c r="A53" t="s">
        <v>52</v>
      </c>
      <c r="B53" s="33">
        <v>1300</v>
      </c>
      <c r="C53" s="42">
        <v>1350</v>
      </c>
      <c r="D53" s="3">
        <v>649.98</v>
      </c>
      <c r="E53" s="3">
        <v>0</v>
      </c>
      <c r="F53" s="3">
        <v>649.98</v>
      </c>
      <c r="G53" s="6" t="s">
        <v>83</v>
      </c>
      <c r="H53" s="3"/>
      <c r="I53" s="3"/>
    </row>
    <row r="54" spans="1:9" x14ac:dyDescent="0.25">
      <c r="A54" s="2" t="s">
        <v>53</v>
      </c>
      <c r="B54" s="35">
        <v>4025</v>
      </c>
      <c r="C54" s="43">
        <f>SUM(C48:C53)</f>
        <v>3950</v>
      </c>
      <c r="D54" s="4">
        <v>2062.44</v>
      </c>
      <c r="E54" s="4">
        <v>1571.52</v>
      </c>
      <c r="F54" s="4">
        <v>490.92</v>
      </c>
      <c r="G54" s="3"/>
      <c r="H54" s="3"/>
      <c r="I54" s="3"/>
    </row>
    <row r="55" spans="1:9" x14ac:dyDescent="0.25">
      <c r="A55" s="2" t="s">
        <v>54</v>
      </c>
      <c r="C55" s="41"/>
    </row>
    <row r="56" spans="1:9" x14ac:dyDescent="0.25">
      <c r="A56" t="s">
        <v>54</v>
      </c>
      <c r="B56" s="33">
        <v>17160</v>
      </c>
      <c r="C56" s="42">
        <f>B56*1.02</f>
        <v>17503.2</v>
      </c>
      <c r="D56" s="3">
        <v>8580</v>
      </c>
      <c r="E56" s="3">
        <v>6394.04</v>
      </c>
      <c r="F56" s="3">
        <v>2185.96</v>
      </c>
      <c r="G56" s="6" t="s">
        <v>119</v>
      </c>
      <c r="H56" s="3"/>
      <c r="I56" s="3"/>
    </row>
    <row r="57" spans="1:9" x14ac:dyDescent="0.25">
      <c r="A57" t="s">
        <v>55</v>
      </c>
      <c r="B57" s="33">
        <v>0</v>
      </c>
      <c r="C57" s="42">
        <f t="shared" ref="C57:C59" si="0">B57*1.02</f>
        <v>0</v>
      </c>
      <c r="D57" s="3">
        <v>0</v>
      </c>
      <c r="E57" s="3">
        <v>2640.16</v>
      </c>
      <c r="F57" s="3">
        <v>-2640.16</v>
      </c>
      <c r="G57" s="3"/>
      <c r="H57" s="3"/>
      <c r="I57" s="3"/>
    </row>
    <row r="58" spans="1:9" x14ac:dyDescent="0.25">
      <c r="A58" t="s">
        <v>56</v>
      </c>
      <c r="B58" s="33">
        <v>1500</v>
      </c>
      <c r="C58" s="42">
        <f t="shared" si="0"/>
        <v>1530</v>
      </c>
      <c r="D58" s="3">
        <v>750</v>
      </c>
      <c r="E58" s="3">
        <v>0</v>
      </c>
      <c r="F58" s="3">
        <v>750</v>
      </c>
      <c r="G58" s="3"/>
      <c r="H58" s="3"/>
      <c r="I58" s="3"/>
    </row>
    <row r="59" spans="1:9" x14ac:dyDescent="0.25">
      <c r="A59" t="s">
        <v>57</v>
      </c>
      <c r="B59" s="33">
        <v>216</v>
      </c>
      <c r="C59" s="42">
        <f t="shared" si="0"/>
        <v>220.32</v>
      </c>
      <c r="D59" s="3">
        <v>108</v>
      </c>
      <c r="E59" s="3">
        <v>85</v>
      </c>
      <c r="F59" s="3">
        <v>23</v>
      </c>
      <c r="G59" s="3"/>
      <c r="H59" s="3"/>
      <c r="I59" s="3"/>
    </row>
    <row r="60" spans="1:9" x14ac:dyDescent="0.25">
      <c r="A60" s="2" t="s">
        <v>58</v>
      </c>
      <c r="B60" s="35">
        <v>18876</v>
      </c>
      <c r="C60" s="46">
        <f>SUM(C56:C59)</f>
        <v>19253.52</v>
      </c>
      <c r="D60" s="29">
        <v>9438</v>
      </c>
      <c r="E60" s="4">
        <v>9119.2000000000007</v>
      </c>
      <c r="F60" s="4">
        <v>318.8</v>
      </c>
      <c r="G60" s="3"/>
      <c r="H60" s="3"/>
      <c r="I60" s="3"/>
    </row>
    <row r="61" spans="1:9" x14ac:dyDescent="0.25">
      <c r="A61" s="2" t="s">
        <v>59</v>
      </c>
      <c r="C61" s="41"/>
    </row>
    <row r="62" spans="1:9" x14ac:dyDescent="0.25">
      <c r="A62" s="2" t="s">
        <v>60</v>
      </c>
      <c r="B62" s="33">
        <v>0</v>
      </c>
      <c r="C62" s="33">
        <v>0</v>
      </c>
      <c r="D62" s="4">
        <v>0</v>
      </c>
      <c r="E62" s="4">
        <v>0</v>
      </c>
      <c r="F62" s="4">
        <v>0</v>
      </c>
      <c r="G62" s="3"/>
      <c r="H62" s="3"/>
      <c r="I62" s="3"/>
    </row>
    <row r="63" spans="1:9" x14ac:dyDescent="0.25">
      <c r="B63" s="35"/>
      <c r="C63" s="42"/>
    </row>
    <row r="64" spans="1:9" ht="15.75" thickBot="1" x14ac:dyDescent="0.3">
      <c r="A64" s="2" t="s">
        <v>61</v>
      </c>
      <c r="B64" s="32">
        <v>42411</v>
      </c>
      <c r="C64" s="44">
        <f>SUM(C8+C14+C19+C22+C25+C28+C31+C16+C39+C34+C45+C54+C60)</f>
        <v>47653.520000000004</v>
      </c>
      <c r="D64" s="5">
        <v>23980.44</v>
      </c>
      <c r="E64" s="5">
        <v>20108.95</v>
      </c>
      <c r="F64" s="5">
        <v>3871.49</v>
      </c>
      <c r="G64" s="6"/>
      <c r="H64" s="47"/>
      <c r="I64" s="3"/>
    </row>
    <row r="65" spans="1:9" ht="15.75" thickTop="1" x14ac:dyDescent="0.25">
      <c r="A65" s="2"/>
      <c r="B65" s="65"/>
      <c r="C65" s="65"/>
      <c r="D65" s="66"/>
      <c r="E65" s="66"/>
      <c r="F65" s="66"/>
      <c r="G65" s="6"/>
      <c r="H65" s="47"/>
      <c r="I65" s="3"/>
    </row>
    <row r="66" spans="1:9" ht="18.75" x14ac:dyDescent="0.3">
      <c r="A66" s="1" t="s">
        <v>62</v>
      </c>
      <c r="H66" s="8">
        <f>C64-B64</f>
        <v>5242.5200000000041</v>
      </c>
      <c r="I66" s="47"/>
    </row>
    <row r="67" spans="1:9" x14ac:dyDescent="0.25">
      <c r="C67"/>
      <c r="D67" s="2" t="s">
        <v>3</v>
      </c>
    </row>
    <row r="68" spans="1:9" x14ac:dyDescent="0.25">
      <c r="B68" s="34" t="s">
        <v>4</v>
      </c>
      <c r="C68" s="2" t="s">
        <v>4</v>
      </c>
      <c r="D68" s="2" t="s">
        <v>5</v>
      </c>
      <c r="E68" s="2" t="s">
        <v>6</v>
      </c>
      <c r="F68" s="2"/>
    </row>
    <row r="69" spans="1:9" x14ac:dyDescent="0.25">
      <c r="A69" s="2" t="s">
        <v>63</v>
      </c>
      <c r="C69"/>
    </row>
    <row r="70" spans="1:9" x14ac:dyDescent="0.25">
      <c r="A70" t="s">
        <v>64</v>
      </c>
      <c r="B70" s="33">
        <v>2500</v>
      </c>
      <c r="C70" s="3">
        <v>0</v>
      </c>
      <c r="D70" s="3">
        <v>0</v>
      </c>
      <c r="E70" s="3">
        <v>0</v>
      </c>
      <c r="F70" s="3"/>
      <c r="G70" s="3"/>
      <c r="H70" s="3"/>
    </row>
    <row r="71" spans="1:9" x14ac:dyDescent="0.25">
      <c r="A71" t="s">
        <v>65</v>
      </c>
      <c r="B71" s="33">
        <v>0</v>
      </c>
      <c r="C71" s="3">
        <v>0</v>
      </c>
      <c r="D71" s="3">
        <v>3530.1</v>
      </c>
      <c r="E71" s="3">
        <v>3530.1</v>
      </c>
      <c r="F71" s="3"/>
      <c r="G71" s="6"/>
      <c r="H71" s="3"/>
    </row>
    <row r="72" spans="1:9" x14ac:dyDescent="0.25">
      <c r="A72" t="s">
        <v>66</v>
      </c>
      <c r="B72" s="33">
        <v>2250</v>
      </c>
      <c r="C72" s="29">
        <v>2250</v>
      </c>
      <c r="D72" s="3">
        <v>2490</v>
      </c>
      <c r="E72" s="3">
        <v>240</v>
      </c>
      <c r="F72" s="3"/>
      <c r="G72" s="6"/>
      <c r="H72" s="3"/>
    </row>
    <row r="73" spans="1:9" x14ac:dyDescent="0.25">
      <c r="A73" t="s">
        <v>67</v>
      </c>
      <c r="B73" s="33">
        <v>250</v>
      </c>
      <c r="C73" s="30">
        <v>124.98</v>
      </c>
      <c r="D73" s="3">
        <v>26.35</v>
      </c>
      <c r="E73" s="3">
        <v>-98.63</v>
      </c>
      <c r="F73" s="3"/>
      <c r="G73" s="6"/>
      <c r="H73" s="3"/>
    </row>
    <row r="74" spans="1:9" x14ac:dyDescent="0.25">
      <c r="A74" t="s">
        <v>68</v>
      </c>
      <c r="B74" s="31">
        <v>0</v>
      </c>
      <c r="C74" s="3">
        <v>0</v>
      </c>
      <c r="D74" s="3">
        <v>7204.33</v>
      </c>
      <c r="E74" s="3">
        <v>7204.33</v>
      </c>
      <c r="F74" s="3"/>
      <c r="G74" s="6"/>
      <c r="H74" s="3"/>
    </row>
    <row r="75" spans="1:9" x14ac:dyDescent="0.25">
      <c r="A75" s="2" t="s">
        <v>69</v>
      </c>
      <c r="B75" s="35">
        <v>5000</v>
      </c>
      <c r="C75" s="4">
        <v>2374.98</v>
      </c>
      <c r="D75" s="4">
        <v>13250.78</v>
      </c>
      <c r="E75" s="4">
        <v>10875.8</v>
      </c>
      <c r="F75" s="4"/>
      <c r="G75" s="3"/>
      <c r="H75" s="3"/>
    </row>
    <row r="76" spans="1:9" x14ac:dyDescent="0.25">
      <c r="A76" s="2" t="s">
        <v>70</v>
      </c>
      <c r="C76"/>
    </row>
    <row r="77" spans="1:9" x14ac:dyDescent="0.25">
      <c r="A77" t="s">
        <v>70</v>
      </c>
      <c r="B77" s="33">
        <v>41417</v>
      </c>
      <c r="C77" s="29">
        <v>41417</v>
      </c>
      <c r="D77" s="3">
        <v>41417</v>
      </c>
      <c r="E77" s="3">
        <v>0</v>
      </c>
      <c r="F77" s="3"/>
      <c r="G77" s="6"/>
      <c r="H77" s="3"/>
    </row>
    <row r="78" spans="1:9" x14ac:dyDescent="0.25">
      <c r="A78" s="2" t="s">
        <v>71</v>
      </c>
      <c r="B78" s="35">
        <v>41417</v>
      </c>
      <c r="C78" s="4">
        <v>41417</v>
      </c>
      <c r="D78" s="4">
        <v>41417</v>
      </c>
      <c r="E78" s="4">
        <v>0</v>
      </c>
      <c r="F78" s="4"/>
      <c r="G78" s="3"/>
      <c r="H78" s="3"/>
    </row>
    <row r="79" spans="1:9" x14ac:dyDescent="0.25">
      <c r="A79" s="2" t="s">
        <v>72</v>
      </c>
      <c r="C79"/>
    </row>
    <row r="80" spans="1:9" x14ac:dyDescent="0.25">
      <c r="A80" t="s">
        <v>73</v>
      </c>
      <c r="B80" s="38">
        <v>3985</v>
      </c>
      <c r="C80" s="29">
        <v>3985</v>
      </c>
      <c r="D80" s="3">
        <v>3985</v>
      </c>
      <c r="E80" s="3">
        <v>0</v>
      </c>
      <c r="F80" s="3"/>
      <c r="G80" s="3"/>
      <c r="H80" s="3"/>
    </row>
    <row r="81" spans="1:9" x14ac:dyDescent="0.25">
      <c r="A81" s="2" t="s">
        <v>74</v>
      </c>
      <c r="B81" s="39">
        <v>3985</v>
      </c>
      <c r="C81" s="4">
        <v>3985</v>
      </c>
      <c r="D81" s="4">
        <v>3985</v>
      </c>
      <c r="E81" s="4">
        <v>0</v>
      </c>
      <c r="F81" s="4"/>
      <c r="G81" s="3"/>
      <c r="H81" s="3"/>
    </row>
    <row r="82" spans="1:9" x14ac:dyDescent="0.25">
      <c r="A82" s="2" t="s">
        <v>75</v>
      </c>
      <c r="B82" s="38">
        <v>2142</v>
      </c>
      <c r="C82" s="29">
        <v>2142</v>
      </c>
      <c r="D82" s="3">
        <v>2142</v>
      </c>
      <c r="E82" s="3">
        <v>0</v>
      </c>
      <c r="F82" s="3"/>
    </row>
    <row r="83" spans="1:9" x14ac:dyDescent="0.25">
      <c r="A83" s="2" t="s">
        <v>76</v>
      </c>
      <c r="B83" s="39">
        <v>2142</v>
      </c>
      <c r="C83" s="4">
        <v>2142</v>
      </c>
      <c r="D83" s="4">
        <v>2142</v>
      </c>
      <c r="E83" s="4">
        <v>0</v>
      </c>
      <c r="F83" s="4"/>
      <c r="G83" s="3"/>
      <c r="H83" s="3"/>
    </row>
    <row r="84" spans="1:9" x14ac:dyDescent="0.25">
      <c r="A84" s="2" t="s">
        <v>77</v>
      </c>
      <c r="B84" s="35">
        <v>0</v>
      </c>
      <c r="C84"/>
    </row>
    <row r="85" spans="1:9" x14ac:dyDescent="0.25">
      <c r="A85" s="2" t="s">
        <v>78</v>
      </c>
      <c r="B85" s="37">
        <v>0</v>
      </c>
      <c r="C85" s="4">
        <v>0</v>
      </c>
      <c r="D85" s="4">
        <v>0</v>
      </c>
      <c r="E85" s="4">
        <v>0</v>
      </c>
      <c r="F85" s="4"/>
      <c r="G85" s="3"/>
      <c r="H85" s="3"/>
    </row>
    <row r="86" spans="1:9" x14ac:dyDescent="0.25">
      <c r="B86" s="33"/>
      <c r="C86"/>
      <c r="I86" s="3"/>
    </row>
    <row r="87" spans="1:9" ht="15.75" thickBot="1" x14ac:dyDescent="0.3">
      <c r="A87" s="2" t="s">
        <v>79</v>
      </c>
      <c r="B87" s="32">
        <v>50402</v>
      </c>
      <c r="C87" s="5">
        <f>SUM(C75,C78,C81,C83)</f>
        <v>49918.98</v>
      </c>
      <c r="D87" s="5">
        <v>60794.78</v>
      </c>
      <c r="E87" s="5">
        <v>13017.8</v>
      </c>
      <c r="F87" s="5"/>
      <c r="G87" s="6"/>
      <c r="H87" s="3"/>
    </row>
    <row r="88" spans="1:9" ht="15.75" thickTop="1" x14ac:dyDescent="0.25">
      <c r="I88" s="3"/>
    </row>
  </sheetData>
  <sheetProtection formatCells="0" formatColumns="0" formatRows="0" insertColumns="0" insertRows="0" insertHyperlinks="0" deleteColumns="0" deleteRows="0" sort="0" autoFilter="0" pivotTables="0"/>
  <mergeCells count="1">
    <mergeCell ref="E4:F4"/>
  </mergeCells>
  <pageMargins left="0.25" right="0.25" top="0.75" bottom="0.75" header="0.3" footer="0.3"/>
  <pageSetup paperSize="9" scale="9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2B08-CA1A-4E2C-86CD-3ED7DE49AE19}">
  <dimension ref="A2:H12"/>
  <sheetViews>
    <sheetView workbookViewId="0">
      <selection activeCell="I70" sqref="I70"/>
    </sheetView>
  </sheetViews>
  <sheetFormatPr defaultRowHeight="15" x14ac:dyDescent="0.25"/>
  <cols>
    <col min="1" max="1" width="29.140625" bestFit="1" customWidth="1"/>
    <col min="2" max="3" width="11.5703125" bestFit="1" customWidth="1"/>
    <col min="4" max="4" width="10.85546875" bestFit="1" customWidth="1"/>
  </cols>
  <sheetData>
    <row r="2" spans="1:8" x14ac:dyDescent="0.25">
      <c r="A2" s="7" t="s">
        <v>70</v>
      </c>
      <c r="B2" s="11" t="s">
        <v>84</v>
      </c>
      <c r="C2" s="11" t="s">
        <v>85</v>
      </c>
    </row>
    <row r="3" spans="1:8" x14ac:dyDescent="0.25">
      <c r="A3" t="s">
        <v>70</v>
      </c>
      <c r="B3" s="8">
        <v>41417</v>
      </c>
      <c r="C3" s="8"/>
    </row>
    <row r="4" spans="1:8" ht="15.75" thickBot="1" x14ac:dyDescent="0.3">
      <c r="A4" t="s">
        <v>71</v>
      </c>
      <c r="B4" s="9">
        <v>41417</v>
      </c>
      <c r="C4" s="9"/>
    </row>
    <row r="5" spans="1:8" ht="15.75" thickTop="1" x14ac:dyDescent="0.25">
      <c r="B5" s="10"/>
      <c r="C5" s="10"/>
      <c r="H5">
        <v>1338.76</v>
      </c>
    </row>
    <row r="6" spans="1:8" x14ac:dyDescent="0.25">
      <c r="B6" s="8"/>
      <c r="C6" s="8"/>
    </row>
    <row r="7" spans="1:8" x14ac:dyDescent="0.25">
      <c r="A7" t="s">
        <v>73</v>
      </c>
      <c r="B7" s="8">
        <v>3985</v>
      </c>
      <c r="C7" s="8">
        <v>3985</v>
      </c>
      <c r="D7" s="11" t="s">
        <v>116</v>
      </c>
    </row>
    <row r="8" spans="1:8" ht="15.75" thickBot="1" x14ac:dyDescent="0.3">
      <c r="A8" t="s">
        <v>74</v>
      </c>
      <c r="B8" s="9">
        <v>3985</v>
      </c>
      <c r="C8" s="9"/>
    </row>
    <row r="9" spans="1:8" ht="15.75" thickTop="1" x14ac:dyDescent="0.25">
      <c r="B9" s="10"/>
      <c r="C9" s="10"/>
    </row>
    <row r="10" spans="1:8" x14ac:dyDescent="0.25">
      <c r="A10" t="s">
        <v>75</v>
      </c>
      <c r="B10" s="8">
        <v>2142</v>
      </c>
      <c r="C10" s="8">
        <v>1293</v>
      </c>
      <c r="D10" s="11" t="s">
        <v>117</v>
      </c>
    </row>
    <row r="11" spans="1:8" ht="15.75" thickBot="1" x14ac:dyDescent="0.3">
      <c r="A11" t="s">
        <v>76</v>
      </c>
      <c r="B11" s="9">
        <f>SUM(B10)</f>
        <v>2142</v>
      </c>
      <c r="C11" s="9">
        <f>SUM(C10)</f>
        <v>1293</v>
      </c>
    </row>
    <row r="12" spans="1:8" ht="15.75" thickTop="1" x14ac:dyDescent="0.25"/>
  </sheetData>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CE6AF-02E9-4219-B05B-B5E93DC61A53}">
  <dimension ref="B1:G28"/>
  <sheetViews>
    <sheetView workbookViewId="0">
      <selection activeCell="I70" sqref="I70"/>
    </sheetView>
  </sheetViews>
  <sheetFormatPr defaultColWidth="9.140625" defaultRowHeight="15" x14ac:dyDescent="0.25"/>
  <cols>
    <col min="1" max="1" width="9.140625" style="12"/>
    <col min="2" max="2" width="21.28515625" style="12" bestFit="1" customWidth="1"/>
    <col min="3" max="3" width="38.7109375" style="12" bestFit="1" customWidth="1"/>
    <col min="4" max="4" width="18.42578125" style="12" bestFit="1" customWidth="1"/>
    <col min="5" max="5" width="17.140625" style="12" bestFit="1" customWidth="1"/>
    <col min="6" max="6" width="19.140625" style="12" bestFit="1" customWidth="1"/>
    <col min="7" max="7" width="83.85546875" style="12" customWidth="1"/>
    <col min="8" max="9" width="9.140625" style="12"/>
    <col min="10" max="10" width="15.28515625" style="12" customWidth="1"/>
    <col min="11" max="16384" width="9.140625" style="12"/>
  </cols>
  <sheetData>
    <row r="1" spans="2:7" ht="21" x14ac:dyDescent="0.25">
      <c r="B1" s="50" t="s">
        <v>87</v>
      </c>
      <c r="C1" s="50"/>
      <c r="D1" s="50"/>
      <c r="E1" s="50"/>
    </row>
    <row r="2" spans="2:7" ht="15.75" x14ac:dyDescent="0.25">
      <c r="E2" s="13"/>
    </row>
    <row r="3" spans="2:7" ht="15.75" x14ac:dyDescent="0.25">
      <c r="B3" s="14" t="s">
        <v>120</v>
      </c>
      <c r="C3" s="14"/>
      <c r="D3" s="14" t="s">
        <v>88</v>
      </c>
      <c r="E3" s="15" t="s">
        <v>89</v>
      </c>
      <c r="F3" s="14" t="s">
        <v>90</v>
      </c>
      <c r="G3" s="15" t="s">
        <v>89</v>
      </c>
    </row>
    <row r="4" spans="2:7" ht="15.75" x14ac:dyDescent="0.25">
      <c r="B4" s="16">
        <v>40750</v>
      </c>
      <c r="C4" s="17" t="s">
        <v>70</v>
      </c>
      <c r="D4" s="16">
        <v>40750</v>
      </c>
      <c r="E4" s="18">
        <v>1.54E-2</v>
      </c>
      <c r="F4" s="16">
        <v>40750</v>
      </c>
      <c r="G4" s="18">
        <f>SUM(F4-D4)/D4</f>
        <v>0</v>
      </c>
    </row>
    <row r="5" spans="2:7" ht="15.75" x14ac:dyDescent="0.25">
      <c r="B5" s="19">
        <v>1326</v>
      </c>
      <c r="C5" s="17" t="s">
        <v>91</v>
      </c>
      <c r="D5" s="19">
        <v>1338.76</v>
      </c>
      <c r="E5" s="18">
        <f>SUM(D5-B5)/B5</f>
        <v>9.6229260935143217E-3</v>
      </c>
      <c r="F5" s="19">
        <v>1326</v>
      </c>
      <c r="G5" s="18">
        <f>SUM(F5-D5)/D5</f>
        <v>-9.5312079835071194E-3</v>
      </c>
    </row>
    <row r="6" spans="2:7" ht="15.75" x14ac:dyDescent="0.25">
      <c r="B6" s="20">
        <f>B4/B5</f>
        <v>30.731523378582203</v>
      </c>
      <c r="C6" s="17" t="s">
        <v>92</v>
      </c>
      <c r="D6" s="20">
        <f>D4/D5</f>
        <v>30.438614837610924</v>
      </c>
      <c r="E6" s="18">
        <f>SUM(D6-B6)/B6</f>
        <v>-9.5312079835071419E-3</v>
      </c>
      <c r="F6" s="20">
        <f>F4/F5</f>
        <v>30.731523378582203</v>
      </c>
      <c r="G6" s="18">
        <f>SUM(F6-D6)/D6</f>
        <v>9.6229260935143442E-3</v>
      </c>
    </row>
    <row r="7" spans="2:7" ht="15.75" x14ac:dyDescent="0.25">
      <c r="B7" s="21"/>
      <c r="C7" s="17"/>
      <c r="D7" s="21"/>
      <c r="E7" s="18"/>
    </row>
    <row r="8" spans="2:7" ht="15.75" x14ac:dyDescent="0.25">
      <c r="B8" s="20"/>
      <c r="C8" s="51" t="s">
        <v>93</v>
      </c>
      <c r="D8" s="53">
        <f>SUM(1000/D5)</f>
        <v>0.74695987331560554</v>
      </c>
      <c r="E8" s="18"/>
    </row>
    <row r="9" spans="2:7" ht="15.75" x14ac:dyDescent="0.25">
      <c r="B9" s="20"/>
      <c r="C9" s="52"/>
      <c r="D9" s="54"/>
      <c r="E9" s="18"/>
    </row>
    <row r="10" spans="2:7" ht="15.75" x14ac:dyDescent="0.25">
      <c r="B10" s="20"/>
      <c r="C10" s="22"/>
      <c r="D10" s="23"/>
      <c r="E10" s="18"/>
    </row>
    <row r="11" spans="2:7" ht="15.75" x14ac:dyDescent="0.25">
      <c r="B11" s="53" t="s">
        <v>94</v>
      </c>
      <c r="C11" s="54"/>
      <c r="D11" s="54"/>
      <c r="E11" s="54"/>
      <c r="G11" s="24" t="s">
        <v>108</v>
      </c>
    </row>
    <row r="12" spans="2:7" ht="15.75" x14ac:dyDescent="0.25">
      <c r="B12" s="14" t="s">
        <v>95</v>
      </c>
      <c r="C12" s="14"/>
      <c r="D12" s="14" t="s">
        <v>96</v>
      </c>
      <c r="E12" s="15" t="s">
        <v>97</v>
      </c>
      <c r="G12" s="25">
        <f>B6*D5</f>
        <v>41142.134238310711</v>
      </c>
    </row>
    <row r="13" spans="2:7" ht="15.75" x14ac:dyDescent="0.25">
      <c r="B13" s="20">
        <f>SUM(B6/9)*6</f>
        <v>20.487682252388137</v>
      </c>
      <c r="C13" s="17" t="s">
        <v>98</v>
      </c>
      <c r="D13" s="20">
        <f>SUM(D6/9)*6</f>
        <v>20.292409891740618</v>
      </c>
      <c r="E13" s="26">
        <f>SUM(D13-B13)/52</f>
        <v>-3.755237704759965E-3</v>
      </c>
      <c r="F13" s="48">
        <f>D13*1.025</f>
        <v>20.799720139034132</v>
      </c>
      <c r="G13" s="48"/>
    </row>
    <row r="14" spans="2:7" ht="15.75" x14ac:dyDescent="0.25">
      <c r="B14" s="20">
        <f>SUM(B6/9)*7</f>
        <v>23.902295961119492</v>
      </c>
      <c r="C14" s="17" t="s">
        <v>99</v>
      </c>
      <c r="D14" s="20">
        <f>SUM(D6/9)*7</f>
        <v>23.67447820703072</v>
      </c>
      <c r="E14" s="26">
        <f t="shared" ref="E14:E20" si="0">SUM(D14-B14)/52</f>
        <v>-4.381110655553304E-3</v>
      </c>
      <c r="F14" s="48">
        <f t="shared" ref="F14:F20" si="1">D14*1.025</f>
        <v>24.266340162206486</v>
      </c>
      <c r="G14" s="48"/>
    </row>
    <row r="15" spans="2:7" ht="15.75" x14ac:dyDescent="0.25">
      <c r="B15" s="20">
        <f>SUM(B6/9)*8</f>
        <v>27.316909669850848</v>
      </c>
      <c r="C15" s="17" t="s">
        <v>100</v>
      </c>
      <c r="D15" s="20">
        <f>SUM(D6/9)*8</f>
        <v>27.056546522320822</v>
      </c>
      <c r="E15" s="26">
        <f t="shared" si="0"/>
        <v>-5.0069836063466426E-3</v>
      </c>
      <c r="F15" s="48">
        <f t="shared" si="1"/>
        <v>27.73296018537884</v>
      </c>
      <c r="G15" s="48"/>
    </row>
    <row r="16" spans="2:7" ht="15.75" x14ac:dyDescent="0.25">
      <c r="B16" s="20">
        <f>SUM(B6)</f>
        <v>30.731523378582203</v>
      </c>
      <c r="C16" s="17" t="s">
        <v>92</v>
      </c>
      <c r="D16" s="20">
        <f>SUM(D6)</f>
        <v>30.438614837610924</v>
      </c>
      <c r="E16" s="26">
        <f t="shared" si="0"/>
        <v>-5.632856557139982E-3</v>
      </c>
      <c r="F16" s="48">
        <f t="shared" si="1"/>
        <v>31.199580208551193</v>
      </c>
      <c r="G16" s="48"/>
    </row>
    <row r="17" spans="2:7" ht="15.75" x14ac:dyDescent="0.25">
      <c r="B17" s="20">
        <f>SUM(B6/9)*11</f>
        <v>37.560750796044914</v>
      </c>
      <c r="C17" s="17" t="s">
        <v>102</v>
      </c>
      <c r="D17" s="20">
        <f>SUM(D6/9)*11</f>
        <v>37.202751468191131</v>
      </c>
      <c r="E17" s="26">
        <f t="shared" si="0"/>
        <v>-6.8846024587265915E-3</v>
      </c>
      <c r="F17" s="48">
        <f t="shared" si="1"/>
        <v>38.132820254895904</v>
      </c>
      <c r="G17" s="48"/>
    </row>
    <row r="18" spans="2:7" ht="15.75" x14ac:dyDescent="0.25">
      <c r="B18" s="20">
        <f>SUM(B6/9)*13</f>
        <v>44.389978213507625</v>
      </c>
      <c r="C18" s="17" t="s">
        <v>103</v>
      </c>
      <c r="D18" s="20">
        <f>SUM(D6/9)*13</f>
        <v>43.966888098771335</v>
      </c>
      <c r="E18" s="26">
        <f t="shared" si="0"/>
        <v>-8.1363483603132686E-3</v>
      </c>
      <c r="F18" s="48">
        <f t="shared" si="1"/>
        <v>45.066060301240611</v>
      </c>
      <c r="G18" s="48"/>
    </row>
    <row r="19" spans="2:7" ht="15.75" x14ac:dyDescent="0.25">
      <c r="B19" s="20">
        <f>SUM(B6/9)*15</f>
        <v>51.219205630970336</v>
      </c>
      <c r="C19" s="17" t="s">
        <v>104</v>
      </c>
      <c r="D19" s="20">
        <f>SUM(D6/9)*15</f>
        <v>50.731024729351539</v>
      </c>
      <c r="E19" s="26">
        <f t="shared" si="0"/>
        <v>-9.3880942618999475E-3</v>
      </c>
      <c r="F19" s="48">
        <f t="shared" si="1"/>
        <v>51.999300347585326</v>
      </c>
      <c r="G19" s="48"/>
    </row>
    <row r="20" spans="2:7" ht="15.75" x14ac:dyDescent="0.25">
      <c r="B20" s="20">
        <f>SUM(B6/9)*18</f>
        <v>61.463046757164406</v>
      </c>
      <c r="C20" s="17" t="s">
        <v>105</v>
      </c>
      <c r="D20" s="20">
        <f>SUM(D6/9)*18</f>
        <v>60.877229675221848</v>
      </c>
      <c r="E20" s="26">
        <f t="shared" si="0"/>
        <v>-1.1265713114279964E-2</v>
      </c>
      <c r="F20" s="48">
        <f t="shared" si="1"/>
        <v>62.399160417102387</v>
      </c>
      <c r="G20" s="48"/>
    </row>
    <row r="21" spans="2:7" ht="15.75" x14ac:dyDescent="0.25">
      <c r="B21" s="23"/>
      <c r="C21" s="23"/>
      <c r="D21" s="23"/>
      <c r="E21" s="18"/>
    </row>
    <row r="22" spans="2:7" ht="15.75" x14ac:dyDescent="0.25">
      <c r="B22" s="23"/>
      <c r="C22" s="23"/>
      <c r="D22" s="23"/>
      <c r="E22" s="18"/>
    </row>
    <row r="23" spans="2:7" ht="15.75" x14ac:dyDescent="0.25">
      <c r="B23" s="23"/>
      <c r="C23" s="23"/>
      <c r="D23" s="23"/>
      <c r="E23" s="18"/>
    </row>
    <row r="24" spans="2:7" ht="15.75" x14ac:dyDescent="0.25">
      <c r="B24" s="23"/>
      <c r="C24" s="23"/>
      <c r="D24" s="23"/>
      <c r="E24" s="18"/>
    </row>
    <row r="25" spans="2:7" ht="15.75" x14ac:dyDescent="0.25">
      <c r="B25" s="27" t="s">
        <v>106</v>
      </c>
      <c r="C25" s="28"/>
      <c r="D25" s="28"/>
      <c r="E25" s="18"/>
    </row>
    <row r="26" spans="2:7" ht="15.75" x14ac:dyDescent="0.25">
      <c r="B26" s="28"/>
      <c r="C26" s="28"/>
      <c r="D26" s="28"/>
      <c r="E26" s="18"/>
    </row>
    <row r="27" spans="2:7" x14ac:dyDescent="0.25">
      <c r="B27" s="55" t="s">
        <v>107</v>
      </c>
      <c r="C27" s="55"/>
      <c r="D27" s="55"/>
      <c r="E27" s="55"/>
    </row>
    <row r="28" spans="2:7" x14ac:dyDescent="0.25">
      <c r="B28" s="55"/>
      <c r="C28" s="55"/>
      <c r="D28" s="55"/>
      <c r="E28" s="55"/>
    </row>
  </sheetData>
  <mergeCells count="5">
    <mergeCell ref="B1:E1"/>
    <mergeCell ref="C8:C9"/>
    <mergeCell ref="D8:D9"/>
    <mergeCell ref="B11:E11"/>
    <mergeCell ref="B27:E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EA670-861E-44C0-AB73-5D7E8519D682}">
  <dimension ref="A3:B3"/>
  <sheetViews>
    <sheetView workbookViewId="0">
      <selection activeCell="I70" sqref="I70"/>
    </sheetView>
  </sheetViews>
  <sheetFormatPr defaultRowHeight="15" x14ac:dyDescent="0.25"/>
  <cols>
    <col min="1" max="1" width="11.28515625" bestFit="1" customWidth="1"/>
  </cols>
  <sheetData>
    <row r="3" spans="1:2" x14ac:dyDescent="0.25">
      <c r="A3" s="11" t="s">
        <v>86</v>
      </c>
      <c r="B3">
        <v>1338.76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9168-5277-499D-8E96-25F0E79742CC}">
  <dimension ref="B1:J28"/>
  <sheetViews>
    <sheetView workbookViewId="0">
      <selection activeCell="I70" sqref="I70"/>
    </sheetView>
  </sheetViews>
  <sheetFormatPr defaultColWidth="9.140625" defaultRowHeight="15" x14ac:dyDescent="0.25"/>
  <cols>
    <col min="1" max="1" width="9.140625" style="12"/>
    <col min="2" max="2" width="21.28515625" style="12" bestFit="1" customWidth="1"/>
    <col min="3" max="3" width="38.7109375" style="12" bestFit="1" customWidth="1"/>
    <col min="4" max="4" width="18.42578125" style="12" bestFit="1" customWidth="1"/>
    <col min="5" max="7" width="18.42578125" style="12" customWidth="1"/>
    <col min="8" max="8" width="17.140625" style="12" bestFit="1" customWidth="1"/>
    <col min="9" max="9" width="19.140625" style="12" bestFit="1" customWidth="1"/>
    <col min="10" max="10" width="83.85546875" style="12" customWidth="1"/>
    <col min="11" max="12" width="9.140625" style="12"/>
    <col min="13" max="13" width="15.28515625" style="12" customWidth="1"/>
    <col min="14" max="16384" width="9.140625" style="12"/>
  </cols>
  <sheetData>
    <row r="1" spans="2:10" ht="21" x14ac:dyDescent="0.25">
      <c r="B1" s="50" t="s">
        <v>87</v>
      </c>
      <c r="C1" s="50"/>
      <c r="D1" s="50"/>
      <c r="E1" s="50"/>
      <c r="F1" s="50"/>
      <c r="G1" s="50"/>
      <c r="H1" s="50"/>
    </row>
    <row r="2" spans="2:10" ht="15.75" x14ac:dyDescent="0.25">
      <c r="H2" s="13"/>
    </row>
    <row r="3" spans="2:10" ht="15.75" x14ac:dyDescent="0.25">
      <c r="B3" s="14" t="s">
        <v>120</v>
      </c>
      <c r="C3" s="14"/>
      <c r="D3" s="14" t="s">
        <v>88</v>
      </c>
      <c r="E3" s="14"/>
      <c r="F3" s="14"/>
      <c r="G3" s="49"/>
      <c r="H3" s="15" t="s">
        <v>89</v>
      </c>
      <c r="I3" s="14" t="s">
        <v>90</v>
      </c>
      <c r="J3" s="15" t="s">
        <v>89</v>
      </c>
    </row>
    <row r="4" spans="2:10" ht="15.75" x14ac:dyDescent="0.25">
      <c r="B4" s="16">
        <v>41417</v>
      </c>
      <c r="C4" s="17" t="s">
        <v>70</v>
      </c>
      <c r="D4" s="16">
        <f>B6*D5</f>
        <v>41815.552730015086</v>
      </c>
      <c r="E4" s="16">
        <f>D4*1.02</f>
        <v>42651.863784615387</v>
      </c>
      <c r="F4" s="16">
        <f>D4*1.025</f>
        <v>42860.941548265459</v>
      </c>
      <c r="G4" s="16">
        <f>D4*1.03</f>
        <v>43070.019311915537</v>
      </c>
      <c r="H4" s="18">
        <v>1.54E-2</v>
      </c>
      <c r="I4" s="16">
        <v>40750</v>
      </c>
      <c r="J4" s="18">
        <f>SUM(I4-D4)/D4</f>
        <v>-2.5482210815073965E-2</v>
      </c>
    </row>
    <row r="5" spans="2:10" ht="15.75" x14ac:dyDescent="0.25">
      <c r="B5" s="19">
        <v>1326</v>
      </c>
      <c r="C5" s="17" t="s">
        <v>91</v>
      </c>
      <c r="D5" s="19">
        <v>1338.76</v>
      </c>
      <c r="E5" s="19">
        <v>1338.76</v>
      </c>
      <c r="F5" s="19">
        <v>1338.76</v>
      </c>
      <c r="G5" s="19">
        <v>1338.76</v>
      </c>
      <c r="H5" s="18">
        <f>SUM(D5-B5)/B5</f>
        <v>9.6229260935143217E-3</v>
      </c>
      <c r="I5" s="19">
        <v>1326</v>
      </c>
      <c r="J5" s="18">
        <f>SUM(I5-D5)/D5</f>
        <v>-9.5312079835071194E-3</v>
      </c>
    </row>
    <row r="6" spans="2:10" ht="15.75" x14ac:dyDescent="0.25">
      <c r="B6" s="20">
        <f>B4/B5</f>
        <v>31.234539969834088</v>
      </c>
      <c r="C6" s="17" t="s">
        <v>92</v>
      </c>
      <c r="D6" s="20">
        <f>D4/D5</f>
        <v>31.234539969834088</v>
      </c>
      <c r="E6" s="20">
        <f>E4/E5</f>
        <v>31.85923076923077</v>
      </c>
      <c r="F6" s="20">
        <f>F4/F5</f>
        <v>32.015403469079942</v>
      </c>
      <c r="G6" s="20">
        <f>G4/G5</f>
        <v>32.171576168929114</v>
      </c>
      <c r="H6" s="18">
        <f>SUM(D6-B6)/B6</f>
        <v>0</v>
      </c>
      <c r="I6" s="20">
        <f>I4/I5</f>
        <v>30.731523378582203</v>
      </c>
      <c r="J6" s="18">
        <f>SUM(I6-D6)/D6</f>
        <v>-1.610449815293237E-2</v>
      </c>
    </row>
    <row r="7" spans="2:10" ht="15.75" x14ac:dyDescent="0.25">
      <c r="B7" s="21"/>
      <c r="C7" s="17"/>
      <c r="D7" s="21"/>
      <c r="E7" s="21"/>
      <c r="F7" s="21"/>
      <c r="G7" s="21"/>
      <c r="H7" s="18"/>
    </row>
    <row r="8" spans="2:10" ht="15.75" x14ac:dyDescent="0.25">
      <c r="B8" s="20"/>
      <c r="C8" s="51" t="s">
        <v>93</v>
      </c>
      <c r="D8" s="53">
        <f>SUM(1000/D5)</f>
        <v>0.74695987331560554</v>
      </c>
      <c r="E8" s="20"/>
      <c r="F8" s="20"/>
      <c r="G8" s="20" t="s">
        <v>101</v>
      </c>
      <c r="H8" s="18"/>
    </row>
    <row r="9" spans="2:10" ht="15.75" x14ac:dyDescent="0.25">
      <c r="B9" s="20"/>
      <c r="C9" s="52"/>
      <c r="D9" s="54"/>
      <c r="E9" s="23"/>
      <c r="F9" s="23"/>
      <c r="G9" s="23"/>
      <c r="H9" s="18"/>
    </row>
    <row r="10" spans="2:10" ht="15.75" x14ac:dyDescent="0.25">
      <c r="B10" s="20"/>
      <c r="C10" s="22"/>
      <c r="D10" s="23"/>
      <c r="E10" s="23"/>
      <c r="F10" s="23"/>
      <c r="G10" s="23"/>
      <c r="H10" s="18"/>
    </row>
    <row r="11" spans="2:10" ht="15.75" x14ac:dyDescent="0.25">
      <c r="B11" s="53" t="s">
        <v>94</v>
      </c>
      <c r="C11" s="54"/>
      <c r="D11" s="54"/>
      <c r="E11" s="54"/>
      <c r="F11" s="54"/>
      <c r="G11" s="54"/>
      <c r="H11" s="54"/>
      <c r="J11" s="24" t="s">
        <v>108</v>
      </c>
    </row>
    <row r="12" spans="2:10" ht="15.75" x14ac:dyDescent="0.25">
      <c r="B12" s="14" t="s">
        <v>95</v>
      </c>
      <c r="C12" s="14"/>
      <c r="D12" s="14" t="s">
        <v>96</v>
      </c>
      <c r="E12" s="14"/>
      <c r="F12" s="14"/>
      <c r="G12" s="14"/>
      <c r="H12" s="15" t="s">
        <v>97</v>
      </c>
      <c r="J12" s="25">
        <f>B6*D5</f>
        <v>41815.552730015086</v>
      </c>
    </row>
    <row r="13" spans="2:10" ht="15.75" x14ac:dyDescent="0.25">
      <c r="B13" s="20">
        <f>SUM(B6/9)*6</f>
        <v>20.823026646556059</v>
      </c>
      <c r="C13" s="17" t="s">
        <v>98</v>
      </c>
      <c r="D13" s="20">
        <f>SUM(D6/9)*6</f>
        <v>20.823026646556059</v>
      </c>
      <c r="E13" s="20"/>
      <c r="F13" s="20"/>
      <c r="G13" s="20"/>
      <c r="H13" s="26">
        <f>SUM(D13-B13)/52</f>
        <v>0</v>
      </c>
      <c r="I13" s="48">
        <f>D13*1.025</f>
        <v>21.343602312719959</v>
      </c>
      <c r="J13" s="48"/>
    </row>
    <row r="14" spans="2:10" ht="15.75" x14ac:dyDescent="0.25">
      <c r="B14" s="20">
        <f>SUM(B6/9)*7</f>
        <v>24.293531087648738</v>
      </c>
      <c r="C14" s="17" t="s">
        <v>99</v>
      </c>
      <c r="D14" s="20">
        <f>SUM(D6/9)*7</f>
        <v>24.293531087648738</v>
      </c>
      <c r="E14" s="20"/>
      <c r="F14" s="20"/>
      <c r="G14" s="20"/>
      <c r="H14" s="26">
        <f t="shared" ref="H14:H20" si="0">SUM(D14-B14)/52</f>
        <v>0</v>
      </c>
      <c r="I14" s="48">
        <f t="shared" ref="I14:I20" si="1">D14*1.025</f>
        <v>24.900869364839956</v>
      </c>
      <c r="J14" s="48"/>
    </row>
    <row r="15" spans="2:10" ht="15.75" x14ac:dyDescent="0.25">
      <c r="B15" s="20">
        <f>SUM(B6/9)*8</f>
        <v>27.764035528741413</v>
      </c>
      <c r="C15" s="17" t="s">
        <v>100</v>
      </c>
      <c r="D15" s="20">
        <f>SUM(D6/9)*8</f>
        <v>27.764035528741413</v>
      </c>
      <c r="E15" s="20"/>
      <c r="F15" s="20"/>
      <c r="G15" s="20"/>
      <c r="H15" s="26">
        <f t="shared" si="0"/>
        <v>0</v>
      </c>
      <c r="I15" s="48">
        <f t="shared" si="1"/>
        <v>28.458136416959945</v>
      </c>
      <c r="J15" s="48"/>
    </row>
    <row r="16" spans="2:10" ht="15.75" x14ac:dyDescent="0.25">
      <c r="B16" s="20">
        <f>SUM(B6)</f>
        <v>31.234539969834088</v>
      </c>
      <c r="C16" s="17" t="s">
        <v>92</v>
      </c>
      <c r="D16" s="20">
        <f>SUM(D6)</f>
        <v>31.234539969834088</v>
      </c>
      <c r="E16" s="20"/>
      <c r="F16" s="20"/>
      <c r="G16" s="20"/>
      <c r="H16" s="26">
        <f t="shared" si="0"/>
        <v>0</v>
      </c>
      <c r="I16" s="48">
        <f t="shared" si="1"/>
        <v>32.015403469079935</v>
      </c>
      <c r="J16" s="48"/>
    </row>
    <row r="17" spans="2:10" ht="15.75" x14ac:dyDescent="0.25">
      <c r="B17" s="20">
        <f>SUM(B6/9)*11</f>
        <v>38.175548852019446</v>
      </c>
      <c r="C17" s="17" t="s">
        <v>102</v>
      </c>
      <c r="D17" s="20">
        <f>SUM(D6/9)*11</f>
        <v>38.175548852019446</v>
      </c>
      <c r="E17" s="20"/>
      <c r="F17" s="20"/>
      <c r="G17" s="20"/>
      <c r="H17" s="26">
        <f t="shared" si="0"/>
        <v>0</v>
      </c>
      <c r="I17" s="48">
        <f t="shared" si="1"/>
        <v>39.129937573319928</v>
      </c>
      <c r="J17" s="48"/>
    </row>
    <row r="18" spans="2:10" ht="15.75" x14ac:dyDescent="0.25">
      <c r="B18" s="20">
        <f>SUM(B6/9)*13</f>
        <v>45.116557734204797</v>
      </c>
      <c r="C18" s="17" t="s">
        <v>103</v>
      </c>
      <c r="D18" s="20">
        <f>SUM(D6/9)*13</f>
        <v>45.116557734204797</v>
      </c>
      <c r="E18" s="20"/>
      <c r="F18" s="20"/>
      <c r="G18" s="20"/>
      <c r="H18" s="26">
        <f t="shared" si="0"/>
        <v>0</v>
      </c>
      <c r="I18" s="48">
        <f t="shared" si="1"/>
        <v>46.244471677559915</v>
      </c>
      <c r="J18" s="48"/>
    </row>
    <row r="19" spans="2:10" ht="15.75" x14ac:dyDescent="0.25">
      <c r="B19" s="20">
        <f>SUM(B6/9)*15</f>
        <v>52.057566616390147</v>
      </c>
      <c r="C19" s="17" t="s">
        <v>104</v>
      </c>
      <c r="D19" s="20">
        <f>SUM(D6/9)*15</f>
        <v>52.057566616390147</v>
      </c>
      <c r="E19" s="20"/>
      <c r="F19" s="20"/>
      <c r="G19" s="20"/>
      <c r="H19" s="26">
        <f t="shared" si="0"/>
        <v>0</v>
      </c>
      <c r="I19" s="48">
        <f t="shared" si="1"/>
        <v>53.359005781799894</v>
      </c>
      <c r="J19" s="48"/>
    </row>
    <row r="20" spans="2:10" ht="15.75" x14ac:dyDescent="0.25">
      <c r="B20" s="20">
        <f>SUM(B6/9)*18</f>
        <v>62.469079939668177</v>
      </c>
      <c r="C20" s="17" t="s">
        <v>105</v>
      </c>
      <c r="D20" s="20">
        <f>SUM(D6/9)*18</f>
        <v>62.469079939668177</v>
      </c>
      <c r="E20" s="20"/>
      <c r="F20" s="20"/>
      <c r="G20" s="20"/>
      <c r="H20" s="26">
        <f t="shared" si="0"/>
        <v>0</v>
      </c>
      <c r="I20" s="48">
        <f t="shared" si="1"/>
        <v>64.03080693815987</v>
      </c>
      <c r="J20" s="48"/>
    </row>
    <row r="21" spans="2:10" ht="15.75" x14ac:dyDescent="0.25">
      <c r="B21" s="23"/>
      <c r="C21" s="23"/>
      <c r="D21" s="23"/>
      <c r="E21" s="23"/>
      <c r="F21" s="23"/>
      <c r="G21" s="23"/>
      <c r="H21" s="18"/>
    </row>
    <row r="22" spans="2:10" ht="15.75" x14ac:dyDescent="0.25">
      <c r="B22" s="23"/>
      <c r="C22" s="23"/>
      <c r="D22" s="23"/>
      <c r="E22" s="23"/>
      <c r="F22" s="23"/>
      <c r="G22" s="23"/>
      <c r="H22" s="18"/>
    </row>
    <row r="23" spans="2:10" ht="15.75" x14ac:dyDescent="0.25">
      <c r="B23" s="23"/>
      <c r="C23" s="23"/>
      <c r="D23" s="23"/>
      <c r="E23" s="23"/>
      <c r="F23" s="23"/>
      <c r="G23" s="23"/>
      <c r="H23" s="18"/>
    </row>
    <row r="24" spans="2:10" ht="15.75" x14ac:dyDescent="0.25">
      <c r="B24" s="23"/>
      <c r="C24" s="23"/>
      <c r="D24" s="23"/>
      <c r="E24" s="23"/>
      <c r="F24" s="23"/>
      <c r="G24" s="23"/>
      <c r="H24" s="18"/>
    </row>
    <row r="25" spans="2:10" ht="15.75" x14ac:dyDescent="0.25">
      <c r="B25" s="27" t="s">
        <v>106</v>
      </c>
      <c r="C25" s="28"/>
      <c r="D25" s="28"/>
      <c r="E25" s="28"/>
      <c r="F25" s="28">
        <f>43070/2</f>
        <v>21535</v>
      </c>
      <c r="G25" s="28"/>
      <c r="H25" s="18"/>
    </row>
    <row r="26" spans="2:10" ht="15.75" x14ac:dyDescent="0.25">
      <c r="B26" s="28"/>
      <c r="C26" s="28"/>
      <c r="D26" s="28"/>
      <c r="E26" s="28"/>
      <c r="F26" s="28"/>
      <c r="G26" s="28"/>
      <c r="H26" s="18"/>
    </row>
    <row r="27" spans="2:10" x14ac:dyDescent="0.25">
      <c r="B27" s="55" t="s">
        <v>107</v>
      </c>
      <c r="C27" s="55"/>
      <c r="D27" s="55"/>
      <c r="E27" s="55"/>
      <c r="F27" s="55"/>
      <c r="G27" s="55"/>
      <c r="H27" s="55"/>
    </row>
    <row r="28" spans="2:10" x14ac:dyDescent="0.25">
      <c r="B28" s="55"/>
      <c r="C28" s="55"/>
      <c r="D28" s="55"/>
      <c r="E28" s="55"/>
      <c r="F28" s="55"/>
      <c r="G28" s="55"/>
      <c r="H28" s="55"/>
    </row>
  </sheetData>
  <mergeCells count="5">
    <mergeCell ref="B1:H1"/>
    <mergeCell ref="C8:C9"/>
    <mergeCell ref="D8:D9"/>
    <mergeCell ref="B11:H11"/>
    <mergeCell ref="B27:H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Budget report YTD</vt:lpstr>
      <vt:lpstr>Budget 2026-7</vt:lpstr>
      <vt:lpstr>Precept breakdwn</vt:lpstr>
      <vt:lpstr>Tax Basis Calc</vt:lpstr>
      <vt:lpstr>HH tax base</vt:lpstr>
      <vt:lpstr>Tax Basis Calc (2)</vt:lpstr>
      <vt:lpstr>'Budget 2026-7'!Print_Area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Brockham Parish Council Budget report</dc:title>
  <dc:subject>Budget report</dc:subject>
  <dc:creator>Laura Mann</dc:creator>
  <cp:keywords>EasyPCAccounts</cp:keywords>
  <dc:description/>
  <cp:lastModifiedBy>Clerk</cp:lastModifiedBy>
  <cp:lastPrinted>2025-12-02T18:17:46Z</cp:lastPrinted>
  <dcterms:created xsi:type="dcterms:W3CDTF">2025-11-13T12:58:06Z</dcterms:created>
  <dcterms:modified xsi:type="dcterms:W3CDTF">2026-06-01T09:53:34Z</dcterms:modified>
  <cp:category>Test result file</cp:category>
</cp:coreProperties>
</file>