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gasper\Downloads\"/>
    </mc:Choice>
  </mc:AlternateContent>
  <xr:revisionPtr revIDLastSave="0" documentId="13_ncr:1_{CFC78730-4F36-4652-8AD6-CCF949CDF486}" xr6:coauthVersionLast="47" xr6:coauthVersionMax="47" xr10:uidLastSave="{00000000-0000-0000-0000-000000000000}"/>
  <bookViews>
    <workbookView xWindow="-120" yWindow="-120" windowWidth="29040" windowHeight="15720" activeTab="1" xr2:uid="{00000000-000D-0000-FFFF-FFFF00000000}"/>
  </bookViews>
  <sheets>
    <sheet name="Navodila" sheetId="1" r:id="rId1"/>
    <sheet name="Številke" sheetId="2" r:id="rId2"/>
    <sheet name="Nastopajoči" sheetId="3" r:id="rId3"/>
    <sheet name="Grafikon" sheetId="4" r:id="rId4"/>
    <sheet name="Pari 1. kroga" sheetId="5" r:id="rId5"/>
    <sheet name="Listki" sheetId="6"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5" l="1"/>
  <c r="C5" i="5"/>
  <c r="F5" i="5"/>
  <c r="C6" i="5"/>
  <c r="F6" i="5"/>
  <c r="F7" i="5"/>
  <c r="C8" i="5"/>
  <c r="C9" i="5"/>
  <c r="F9" i="5"/>
  <c r="C10" i="5"/>
  <c r="F10" i="5"/>
  <c r="F11" i="5"/>
  <c r="C12" i="5"/>
  <c r="C13" i="5"/>
  <c r="F13" i="5"/>
  <c r="C14" i="5"/>
  <c r="F14" i="5"/>
  <c r="F15" i="5"/>
  <c r="C16" i="5"/>
  <c r="G16" i="5" s="1"/>
  <c r="C17" i="5"/>
  <c r="F17" i="5"/>
  <c r="C18" i="5"/>
  <c r="F18" i="5"/>
  <c r="F19" i="5"/>
  <c r="C20" i="5"/>
  <c r="G20" i="5" s="1"/>
  <c r="C21" i="5"/>
  <c r="F21" i="5"/>
  <c r="C22" i="5"/>
  <c r="F22" i="5"/>
  <c r="F23" i="5"/>
  <c r="G23" i="5" s="1"/>
  <c r="C24" i="5"/>
  <c r="G24" i="5" s="1"/>
  <c r="C25" i="5"/>
  <c r="G25" i="5" s="1"/>
  <c r="F25" i="5"/>
  <c r="C26" i="5"/>
  <c r="F26" i="5"/>
  <c r="F27" i="5"/>
  <c r="G27" i="5" s="1"/>
  <c r="C28" i="5"/>
  <c r="G28" i="5" s="1"/>
  <c r="C29" i="5"/>
  <c r="F29" i="5"/>
  <c r="C30" i="5"/>
  <c r="F30" i="5"/>
  <c r="F31" i="5"/>
  <c r="G31" i="5" s="1"/>
  <c r="C32" i="5"/>
  <c r="G32" i="5" s="1"/>
  <c r="C33" i="5"/>
  <c r="F33" i="5"/>
  <c r="C34" i="5"/>
  <c r="F34" i="5"/>
  <c r="F35" i="5"/>
  <c r="G35" i="5" s="1"/>
  <c r="G4" i="5"/>
  <c r="G5" i="5"/>
  <c r="G6" i="5"/>
  <c r="G7" i="5"/>
  <c r="G8" i="5"/>
  <c r="G11" i="5"/>
  <c r="G12" i="5"/>
  <c r="G13" i="5"/>
  <c r="G15" i="5"/>
  <c r="G18" i="5"/>
  <c r="G19" i="5"/>
  <c r="AL63" i="4"/>
  <c r="AI62" i="4" s="1"/>
  <c r="B63" i="4"/>
  <c r="E62" i="4" s="1"/>
  <c r="AL59" i="4"/>
  <c r="AI58" i="4" s="1"/>
  <c r="B59" i="4"/>
  <c r="AL58" i="4"/>
  <c r="B58" i="4"/>
  <c r="E58" i="4" s="1"/>
  <c r="AL55" i="4"/>
  <c r="B55" i="4"/>
  <c r="AL54" i="4"/>
  <c r="AI54" i="4" s="1"/>
  <c r="B54" i="4"/>
  <c r="E54" i="4" s="1"/>
  <c r="AL50" i="4"/>
  <c r="AI50" i="4" s="1"/>
  <c r="B50" i="4"/>
  <c r="E50" i="4" s="1"/>
  <c r="AL47" i="4"/>
  <c r="AI46" i="4" s="1"/>
  <c r="B47" i="4"/>
  <c r="E46" i="4" s="1"/>
  <c r="AL43" i="4"/>
  <c r="B43" i="4"/>
  <c r="AL42" i="4"/>
  <c r="AI42" i="4" s="1"/>
  <c r="B42" i="4"/>
  <c r="E42" i="4" s="1"/>
  <c r="AL39" i="4"/>
  <c r="B39" i="4"/>
  <c r="AL38" i="4"/>
  <c r="AI38" i="4" s="1"/>
  <c r="B38" i="4"/>
  <c r="E38" i="4" s="1"/>
  <c r="AL34" i="4"/>
  <c r="AI34" i="4" s="1"/>
  <c r="B34" i="4"/>
  <c r="E34" i="4" s="1"/>
  <c r="AL32" i="4"/>
  <c r="AI31" i="4" s="1"/>
  <c r="B32" i="4"/>
  <c r="E31" i="4" s="1"/>
  <c r="AL28" i="4"/>
  <c r="B28" i="4"/>
  <c r="AL27" i="4"/>
  <c r="AI27" i="4" s="1"/>
  <c r="B27" i="4"/>
  <c r="AL24" i="4"/>
  <c r="B24" i="4"/>
  <c r="AL23" i="4"/>
  <c r="AI23" i="4" s="1"/>
  <c r="B23" i="4"/>
  <c r="E23" i="4" s="1"/>
  <c r="AL19" i="4"/>
  <c r="AI19" i="4" s="1"/>
  <c r="B19" i="4"/>
  <c r="E19" i="4" s="1"/>
  <c r="AL16" i="4"/>
  <c r="AI15" i="4" s="1"/>
  <c r="B16" i="4"/>
  <c r="E15" i="4" s="1"/>
  <c r="AL12" i="4"/>
  <c r="B12" i="4"/>
  <c r="AL11" i="4"/>
  <c r="AI11" i="4" s="1"/>
  <c r="B11" i="4"/>
  <c r="AL8" i="4"/>
  <c r="B8" i="4"/>
  <c r="AL7" i="4"/>
  <c r="AI7" i="4"/>
  <c r="B7" i="4"/>
  <c r="E7" i="4" s="1"/>
  <c r="AL3" i="4"/>
  <c r="AI3" i="4" s="1"/>
  <c r="B3" i="4"/>
  <c r="E3" i="4" s="1"/>
  <c r="I50" i="3"/>
  <c r="G50" i="3"/>
  <c r="H50" i="3" s="1"/>
  <c r="I49" i="3"/>
  <c r="G49" i="3"/>
  <c r="H49" i="3" s="1"/>
  <c r="I48" i="3"/>
  <c r="G48" i="3"/>
  <c r="H48" i="3" s="1"/>
  <c r="I47" i="3"/>
  <c r="G47" i="3"/>
  <c r="H47" i="3" s="1"/>
  <c r="I46" i="3"/>
  <c r="G46" i="3"/>
  <c r="H46" i="3" s="1"/>
  <c r="I45" i="3"/>
  <c r="G45" i="3"/>
  <c r="H45" i="3" s="1"/>
  <c r="I44" i="3"/>
  <c r="G44" i="3"/>
  <c r="H44" i="3" s="1"/>
  <c r="I43" i="3"/>
  <c r="G43" i="3"/>
  <c r="H43" i="3" s="1"/>
  <c r="I42" i="3"/>
  <c r="G42" i="3"/>
  <c r="H42" i="3" s="1"/>
  <c r="I41" i="3"/>
  <c r="G41" i="3"/>
  <c r="H41" i="3" s="1"/>
  <c r="I40" i="3"/>
  <c r="G40" i="3"/>
  <c r="H40" i="3" s="1"/>
  <c r="I39" i="3"/>
  <c r="G39" i="3"/>
  <c r="H39" i="3" s="1"/>
  <c r="I38" i="3"/>
  <c r="G38" i="3"/>
  <c r="H38" i="3" s="1"/>
  <c r="I37" i="3"/>
  <c r="G37" i="3"/>
  <c r="H37" i="3" s="1"/>
  <c r="I36" i="3"/>
  <c r="G36" i="3"/>
  <c r="H36" i="3" s="1"/>
  <c r="I35" i="3"/>
  <c r="G35" i="3"/>
  <c r="H35" i="3" s="1"/>
  <c r="I34" i="3"/>
  <c r="G34" i="3"/>
  <c r="H34" i="3" s="1"/>
  <c r="I33" i="3"/>
  <c r="G33" i="3"/>
  <c r="H33" i="3" s="1"/>
  <c r="I32" i="3"/>
  <c r="G32" i="3"/>
  <c r="H32" i="3" s="1"/>
  <c r="I31" i="3"/>
  <c r="G31" i="3"/>
  <c r="H31" i="3" s="1"/>
  <c r="I30" i="3"/>
  <c r="G30" i="3"/>
  <c r="H30" i="3" s="1"/>
  <c r="I29" i="3"/>
  <c r="G29" i="3"/>
  <c r="H29" i="3" s="1"/>
  <c r="I28" i="3"/>
  <c r="G28" i="3"/>
  <c r="H28" i="3" s="1"/>
  <c r="I27" i="3"/>
  <c r="G27" i="3"/>
  <c r="H27" i="3" s="1"/>
  <c r="I26" i="3"/>
  <c r="G26" i="3"/>
  <c r="H26" i="3" s="1"/>
  <c r="I25" i="3"/>
  <c r="G25" i="3"/>
  <c r="H25" i="3" s="1"/>
  <c r="I24" i="3"/>
  <c r="G24" i="3"/>
  <c r="H24" i="3" s="1"/>
  <c r="I23" i="3"/>
  <c r="G23" i="3"/>
  <c r="H23" i="3" s="1"/>
  <c r="I22" i="3"/>
  <c r="G22" i="3"/>
  <c r="H22" i="3" s="1"/>
  <c r="I21" i="3"/>
  <c r="G21" i="3"/>
  <c r="H21" i="3" s="1"/>
  <c r="I20" i="3"/>
  <c r="G20" i="3"/>
  <c r="H20" i="3" s="1"/>
  <c r="I19" i="3"/>
  <c r="G19" i="3"/>
  <c r="H19" i="3" s="1"/>
  <c r="I18" i="3"/>
  <c r="G18" i="3"/>
  <c r="H18" i="3" s="1"/>
  <c r="I17" i="3"/>
  <c r="G17" i="3"/>
  <c r="H17" i="3" s="1"/>
  <c r="I16" i="3"/>
  <c r="G16" i="3"/>
  <c r="H16" i="3" s="1"/>
  <c r="I15" i="3"/>
  <c r="G15" i="3"/>
  <c r="H15" i="3" s="1"/>
  <c r="I14" i="3"/>
  <c r="G14" i="3"/>
  <c r="H14" i="3" s="1"/>
  <c r="I13" i="3"/>
  <c r="G13" i="3"/>
  <c r="H13" i="3" s="1"/>
  <c r="I12" i="3"/>
  <c r="G12" i="3"/>
  <c r="H12" i="3" s="1"/>
  <c r="I11" i="3"/>
  <c r="G11" i="3"/>
  <c r="H11" i="3" s="1"/>
  <c r="I10" i="3"/>
  <c r="G10" i="3"/>
  <c r="H10" i="3" s="1"/>
  <c r="I9" i="3"/>
  <c r="G9" i="3"/>
  <c r="H9" i="3" s="1"/>
  <c r="I8" i="3"/>
  <c r="G8" i="3"/>
  <c r="H8" i="3" s="1"/>
  <c r="I7" i="3"/>
  <c r="G7" i="3"/>
  <c r="H7" i="3" s="1"/>
  <c r="I6" i="3"/>
  <c r="G6" i="3"/>
  <c r="H6" i="3" s="1"/>
  <c r="I5" i="3"/>
  <c r="G5" i="3"/>
  <c r="H5" i="3" s="1"/>
  <c r="I4" i="3"/>
  <c r="G4" i="3"/>
  <c r="H4" i="3" s="1"/>
  <c r="G9" i="5" l="1"/>
  <c r="G10" i="5"/>
  <c r="G14" i="5"/>
  <c r="G21" i="5"/>
  <c r="G22" i="5"/>
  <c r="E11" i="4"/>
  <c r="G17" i="5"/>
  <c r="G34" i="5"/>
  <c r="G26" i="5"/>
  <c r="G29" i="5"/>
  <c r="G30" i="5"/>
  <c r="G33" i="5"/>
  <c r="E27" i="4"/>
</calcChain>
</file>

<file path=xl/sharedStrings.xml><?xml version="1.0" encoding="utf-8"?>
<sst xmlns="http://schemas.openxmlformats.org/spreadsheetml/2006/main" count="463" uniqueCount="171">
  <si>
    <t>POKAL BALINARSKE ZVEZE SLOVENIJE 2026/27 — PRIPRAVA ŽREBA</t>
  </si>
  <si>
    <t>47 prijavljenih ekip · izločilni sistem s 64 mesti · 17 prostih mest v 1. krogu</t>
  </si>
  <si>
    <t>1 · ŠTEVILKE — OSNOVNI IZRAČUN</t>
  </si>
  <si>
    <t>Prijavljene ekipe</t>
  </si>
  <si>
    <t>45 državnih ligašev + 2 območna ligaša (Hubelj, Logatec)</t>
  </si>
  <si>
    <t>Velikost pajka</t>
  </si>
  <si>
    <t>najbližja potenca števila 2 nad 47</t>
  </si>
  <si>
    <t>Prosta mesta (bye) v 1. krogu</t>
  </si>
  <si>
    <t>64 − 47 = 17</t>
  </si>
  <si>
    <t>Tekem v 1. krogu</t>
  </si>
  <si>
    <t>(47 − 17) ÷ 2 = 15</t>
  </si>
  <si>
    <t>Ekip v 2. krogu</t>
  </si>
  <si>
    <t>17 prostih + 15 zmagovalcev 1. kroga</t>
  </si>
  <si>
    <t>Nosilcev z določeno številko</t>
  </si>
  <si>
    <t>9 superligašev + 7 prvoligašev — NE žrebajo</t>
  </si>
  <si>
    <t>Ekip, ki dejansko žrebajo</t>
  </si>
  <si>
    <t>iz enega bobna z 32 številkami</t>
  </si>
  <si>
    <t>Ključna posledica</t>
  </si>
  <si>
    <t>Prostih mest (17) je VEČ kot nosilcev (16) — zato so letos prosti prav vsi nosilci, eno prosto mesto pa ostane odveč in pripade Loki 1000. Lani je bilo obratno (52 ekip, 12 prostih mest), zato so 4 najnižji nosilci morali igrati 1. krog.</t>
  </si>
  <si>
    <t>2 · NOSILCI — DOLOČENE ŠTEVILKE (BREZ ŽREBA)</t>
  </si>
  <si>
    <t>Nosilci ne žrebajo. Številke so določene po lanskem vrstnem redu — prvi iz Super lige dobi 1, drugi 64, tretji 33 in tako naprej. V zavihek »Nastopajoči« so že vpisane.</t>
  </si>
  <si>
    <t>Mesto</t>
  </si>
  <si>
    <t>Ekipa</t>
  </si>
  <si>
    <t>Določena številka</t>
  </si>
  <si>
    <t>Liga</t>
  </si>
  <si>
    <t>QAP Postojna</t>
  </si>
  <si>
    <t>Super liga</t>
  </si>
  <si>
    <t>Skala Sežana</t>
  </si>
  <si>
    <t>Termoplasti Plama Ilirska Bistrica</t>
  </si>
  <si>
    <t>Trata Škofja Loka</t>
  </si>
  <si>
    <t>Zabiče Kozlek</t>
  </si>
  <si>
    <t>Hrast Kobjeglava</t>
  </si>
  <si>
    <t>Orlek Oro Met Pivka</t>
  </si>
  <si>
    <t>Marjetica Koper</t>
  </si>
  <si>
    <t>Planina Ajdovščina</t>
  </si>
  <si>
    <t>Velenje Premogovnik</t>
  </si>
  <si>
    <t>1. liga</t>
  </si>
  <si>
    <t>Tržič Orodjarstvo Knific</t>
  </si>
  <si>
    <t>Čirče Van Den</t>
  </si>
  <si>
    <t>Jadran Izola</t>
  </si>
  <si>
    <t>Mengeš Rakoll</t>
  </si>
  <si>
    <t>Pliskovica</t>
  </si>
  <si>
    <t>Gradna GIK Obrov</t>
  </si>
  <si>
    <t>3 · POTEK ŽREBA — 3 KORAKI (v tem vrstnem redu)</t>
  </si>
  <si>
    <t>1</t>
  </si>
  <si>
    <t>KORAK 1 — Loka 1000 (17. prosto mesto)</t>
  </si>
  <si>
    <t>Boben: vseh 32 številk</t>
  </si>
  <si>
    <t>Loka 1000 je 8. prvoligaš po lanski lestvici in po načelu »prosti so po vrsti od zgoraj navzdol« dobi odvečno 17. prosto mesto. Takoj po njenem žrebu se PARTNERSKA številka trajno odstrani iz bobna — Loka tako ostane brez nasprotnika.</t>
  </si>
  <si>
    <t>2</t>
  </si>
  <si>
    <t>KORAK 2 — Preostali 4 prvoligaši</t>
  </si>
  <si>
    <t>Boben: preostalih 30 številk</t>
  </si>
  <si>
    <t>Košana, Goriška Brda, Kozlek Zabiče, Sodražica. Po vsakem žrebu se partnerska številka ZAČASNO odloži (do konca koraka 2), da prvoligaš ne more dobiti prvoligaša. Po koncu koraka 2 se odložene številke vrnejo v boben.</t>
  </si>
  <si>
    <t>3</t>
  </si>
  <si>
    <t>KORAK 3 — Preostalih 26 ekip</t>
  </si>
  <si>
    <t>Boben: preostalih 26 številk</t>
  </si>
  <si>
    <t>12 ekip 2. lige Zahod, 12 ekip 2. lige Vzhod, 2 območna ligaša. Številk in ekip je natanko enako — boben se izprazni.</t>
  </si>
  <si>
    <t>ŠTEVILKE V BOBNU (32): 3, 4, 5, 6, 11, 12, 13, 14, 19, 20, 21, 22, 27, 28, 29, 30, 35, 36, 37, 38, 43, 44, 45, 46, 51, 52, 53, 54, 59, 60, 61, 62</t>
  </si>
  <si>
    <t>NIKOLI SE NE ŽREBAJO (16 prostih mest): 2, 7, 10, 15, 18, 23, 26, 31, 34, 39, 42, 47, 50, 55, 58, 63</t>
  </si>
  <si>
    <t>4 · PRAVILA, KI JIH ŽREB ZAGOTAVLJA</t>
  </si>
  <si>
    <t>✓</t>
  </si>
  <si>
    <t>Vsi superligaši so v 1. krogu prosti.</t>
  </si>
  <si>
    <t>Zagotovljeno: partnerska številka vsakega nosilca je blokirana in se ne žreba.</t>
  </si>
  <si>
    <t>Vseh 16 nosilcev je v 1. krogu prostih.</t>
  </si>
  <si>
    <t>Zagotovljeno iz istega razloga — nihče ne more biti izžreban poleg nosilca.</t>
  </si>
  <si>
    <t>Prvoligaš ne igra proti prvoligašu v 1. krogu.</t>
  </si>
  <si>
    <t>Zagotovljeno: nosilci 1. lige sploh ne igrajo 1. kroga, med preostalimi 4 pa odlaganje partnerskih številk (korak 2) prepreči medsebojni par.</t>
  </si>
  <si>
    <t>Noben nosilec ne igra proti nosilcu v 2. krogu.</t>
  </si>
  <si>
    <t>Zagotovljeno: vsak nosilec ima v 1. krogu prosto, v 2. krogu pa ga čaka zmagovalec para nenosilcev.</t>
  </si>
  <si>
    <t>Pajek je uravnotežen.</t>
  </si>
  <si>
    <t>Vsaka četrtina pajka vsebuje natanko 4 nosilce, vsota njihovih mest po lestvici pa je v vseh štirih četrtinah enaka (34). Nosilca 1 in 2 se lahko srečata šele v finalu.</t>
  </si>
  <si>
    <t>Vsaka izžrebana številka je hkrati mesto v pajku.</t>
  </si>
  <si>
    <t>Zavihek »Grafikon« se izpolni sam, takoj ko številko vpišete v zavihek »Nastopajoči«.</t>
  </si>
  <si>
    <t>5 · POTRJENE ODLOČITVE</t>
  </si>
  <si>
    <t>Vrstni red Super lige.</t>
  </si>
  <si>
    <t>POTRJENO. 1. QAP Postojna, 2. Skala Sežana, 3. Termoplasti Plama Ilirska Bistrica, 4. Trata Škofja Loka, 5. Zabiče Kozlek, 6. Hrast Kobjeglava, 7. Orlek Oro Met Pivka, 8. Marjetica Koper, 9. Planina Ajdovščina. Ta vrstni red določa številke nosilcev 1–9.</t>
  </si>
  <si>
    <t>Nosilci imajo določene številke po lanskem vrstnem redu.</t>
  </si>
  <si>
    <t>POTRJENO. Zaporedje številk: 1, 64, 33, 32, 48, 17, 49, 16, 9 za Super ligo in 56, 24, 41, 25, 40, 57, 8 za prvih 7 prvoligašev. Nosilci ne žrebajo.</t>
  </si>
  <si>
    <t>17. (odvečno) prosto mesto dobi LOKA 1000.</t>
  </si>
  <si>
    <t>POTRJENO. Loka 1000 je 8. prvoligaš po lanski lestvici in s tem naslednja na vrsti za prosto mesto. Enako načelo je veljalo lani.</t>
  </si>
  <si>
    <t>Klubski derbiji so dovoljeni — posebnega pravila NI.</t>
  </si>
  <si>
    <t>POTRJENO, enako kot lani. Žreb je popolnoma naključen, brez ponovitev in brez izjem. V 1. krogu je edini možni klubski derbi Košana – Košana 2 (verjetnost 1 : 27). V 2. krogu sta poleg tega možna še Zabiče Kozlek – Kozlek Zabiče in QAP Postojna – Postojna.</t>
  </si>
  <si>
    <t>Sezona 2026/27</t>
  </si>
  <si>
    <t>POTRJENO.</t>
  </si>
  <si>
    <t>VSE ODLOČITVE SO POTRJENE — ODPRTIH VPRAŠANJ NI. ŽREB JE PRIPRAVLJEN.</t>
  </si>
  <si>
    <t>ŠTEVILKE — KAJ JE DOLOČENO IN KAJ SE ŽREBA</t>
  </si>
  <si>
    <t>16 določenih (nosilci) + 32 v bobnu + 16 blokiranih = 64</t>
  </si>
  <si>
    <t>DOLOČENE ŠTEVILKE NOSILCEV (16) — brez žreba</t>
  </si>
  <si>
    <t>BOBEN — SE ŽREBA</t>
  </si>
  <si>
    <t>BLOKIRANE ŠTEVILKE</t>
  </si>
  <si>
    <t>po lanskem vrstnem redu</t>
  </si>
  <si>
    <t>31 ekip · 32 številk</t>
  </si>
  <si>
    <t>16 prostih mest · nikoli</t>
  </si>
  <si>
    <t>32 številk za 31 ekip — ena ostane (Lokin partner, glej korak 1).</t>
  </si>
  <si>
    <t>PREGLED VSEH 64 ŠTEVILK</t>
  </si>
  <si>
    <t>določena številka nosilca</t>
  </si>
  <si>
    <t>v bobnu — se žreba</t>
  </si>
  <si>
    <t>blokirano (prosto mesto)</t>
  </si>
  <si>
    <t>PARI V PAJKU — katera številka igra proti kateri v 1. krogu</t>
  </si>
  <si>
    <t>:</t>
  </si>
  <si>
    <t>prosto (nosilec)</t>
  </si>
  <si>
    <t>NASTOPAJOČI — VPIS IZŽREBANIH ŠTEVILK</t>
  </si>
  <si>
    <t>Modra polja so DOLOČENA (nosilci) in se ne spreminjajo. Med žrebom izpolnjujte samo rumena polja.</t>
  </si>
  <si>
    <t>Zap.</t>
  </si>
  <si>
    <t>Nos.</t>
  </si>
  <si>
    <t>Korak žreba</t>
  </si>
  <si>
    <t>ŠTEVILKA</t>
  </si>
  <si>
    <t>Št. nasprotnika</t>
  </si>
  <si>
    <t>Nasprotnik v 1. krogu</t>
  </si>
  <si>
    <t>Kontrola</t>
  </si>
  <si>
    <t>— določeno (brez žreba)</t>
  </si>
  <si>
    <t>Loka 1000</t>
  </si>
  <si>
    <t>1 · Loka 1000</t>
  </si>
  <si>
    <t>Košana</t>
  </si>
  <si>
    <t>2 · Preostali prvoligaši</t>
  </si>
  <si>
    <t>Goriška Brda</t>
  </si>
  <si>
    <t>Kozlek Zabiče</t>
  </si>
  <si>
    <t>Sodražica</t>
  </si>
  <si>
    <t>Kolektor Idrija</t>
  </si>
  <si>
    <t>2. liga Zahod</t>
  </si>
  <si>
    <t>3 · Ostale ekipe</t>
  </si>
  <si>
    <t>Trta Sveti Anton</t>
  </si>
  <si>
    <t>Postojna</t>
  </si>
  <si>
    <t>Antena Portorož</t>
  </si>
  <si>
    <t>Nanos</t>
  </si>
  <si>
    <t>Cesta</t>
  </si>
  <si>
    <t>Begunje</t>
  </si>
  <si>
    <t>Katarina</t>
  </si>
  <si>
    <t>Cerkniško jezero</t>
  </si>
  <si>
    <t>Tabor Ozeljan</t>
  </si>
  <si>
    <t>Košana 2</t>
  </si>
  <si>
    <t>Koseze</t>
  </si>
  <si>
    <t>Bistrica pri Tržiču</t>
  </si>
  <si>
    <t>2. liga Vzhod</t>
  </si>
  <si>
    <t>Rogovila</t>
  </si>
  <si>
    <t>Hoče</t>
  </si>
  <si>
    <t>Svoboda</t>
  </si>
  <si>
    <t>Budničar</t>
  </si>
  <si>
    <t>Sodček</t>
  </si>
  <si>
    <t>Tabor Ihan</t>
  </si>
  <si>
    <t>Krško</t>
  </si>
  <si>
    <t>Breza</t>
  </si>
  <si>
    <t>Zarja</t>
  </si>
  <si>
    <t>Šiška</t>
  </si>
  <si>
    <t>Dragomer</t>
  </si>
  <si>
    <t>Hubelj</t>
  </si>
  <si>
    <t>Območna liga</t>
  </si>
  <si>
    <t>Logatec</t>
  </si>
  <si>
    <t>Modro polje = določena številka nosilca (stolpec »Nos.« pove mesto po lanskem vrstnem redu).  Rumeno polje = vpišite izžrebano številko.</t>
  </si>
  <si>
    <t>POKAL BZS 2026/27 — ŽREB</t>
  </si>
  <si>
    <t>1. KROG</t>
  </si>
  <si>
    <t>2. KROG</t>
  </si>
  <si>
    <t>3. KROG</t>
  </si>
  <si>
    <t>ČETRTFINALE</t>
  </si>
  <si>
    <t>POLFINALE</t>
  </si>
  <si>
    <t>FINALE</t>
  </si>
  <si>
    <t>PRVAK</t>
  </si>
  <si>
    <t>— PROSTO —</t>
  </si>
  <si>
    <t>»— PROSTO —« = mesto ostane prazno, ekipa nasproti je v 1. krogu prosta.</t>
  </si>
  <si>
    <t>Modro obarvana mesta so nosilci z določeno številko. Bela polja se izpolnijo sama iz zavihka »Nastopajoči«; rumena izpolnjujte med tekmovanjem (2. krog se pri prostih ekipah izpolni sam).</t>
  </si>
  <si>
    <t>PARI 1. KROGA — 15 tekem + 17 prostih</t>
  </si>
  <si>
    <t>Izpolni se samo iz zavihka »Nastopajoči«</t>
  </si>
  <si>
    <t>Par</t>
  </si>
  <si>
    <t>Št.</t>
  </si>
  <si>
    <t>Ekipa 1</t>
  </si>
  <si>
    <t>Ekipa 2</t>
  </si>
  <si>
    <t>Status</t>
  </si>
  <si>
    <t>LISTKI ZA ŽREB — ZA TISK IN REZANJE</t>
  </si>
  <si>
    <t>32 kroglic s številkami + 31 lističev z imeni ekip, ki žrebajo</t>
  </si>
  <si>
    <t>BOBEN — 32 ŠTEVILK</t>
  </si>
  <si>
    <t>EKIPE, KI ŽREBAJO (31) — po vrstnem redu korakov</t>
  </si>
  <si>
    <t>Nosilci (16) ne žrebajo — njihove številke so določene.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</si>
</sst>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5"/>
      <color rgb="FFFFFFFF"/>
      <name val="Arial"/>
    </font>
    <font>
      <sz val="9"/>
      <color rgb="FF404040"/>
      <name val="Arial"/>
    </font>
    <font>
      <b/>
      <sz val="11"/>
      <color rgb="FFFFFFFF"/>
      <name val="Arial"/>
    </font>
    <font>
      <sz val="10"/>
      <color rgb="FF000000"/>
      <name val="Arial"/>
    </font>
    <font>
      <b/>
      <sz val="10"/>
      <color rgb="FF000000"/>
      <name val="Arial"/>
    </font>
    <font>
      <sz val="9"/>
      <color rgb="FF595959"/>
      <name val="Arial"/>
    </font>
    <font>
      <sz val="9"/>
      <color rgb="FF000000"/>
      <name val="Arial"/>
    </font>
    <font>
      <b/>
      <sz val="9"/>
      <color rgb="FFFFFFFF"/>
      <name val="Arial"/>
    </font>
    <font>
      <b/>
      <sz val="9"/>
      <color rgb="FF000000"/>
      <name val="Arial"/>
    </font>
    <font>
      <b/>
      <sz val="12"/>
      <color rgb="FF000000"/>
      <name val="Arial"/>
    </font>
    <font>
      <b/>
      <sz val="9"/>
      <color rgb="FF1F3864"/>
      <name val="Arial"/>
    </font>
    <font>
      <b/>
      <sz val="9"/>
      <color rgb="FF595959"/>
      <name val="Arial"/>
    </font>
    <font>
      <b/>
      <sz val="10"/>
      <color rgb="FF1F6F3D"/>
      <name val="Arial"/>
    </font>
    <font>
      <b/>
      <sz val="11"/>
      <color rgb="FF1F6F3D"/>
      <name val="Arial"/>
    </font>
    <font>
      <b/>
      <sz val="10"/>
      <color rgb="FFFFFFFF"/>
      <name val="Arial"/>
    </font>
    <font>
      <sz val="8"/>
      <color rgb="FF404040"/>
      <name val="Arial"/>
    </font>
    <font>
      <sz val="8"/>
      <color rgb="FF808080"/>
      <name val="Arial"/>
    </font>
    <font>
      <i/>
      <sz val="8"/>
      <color rgb="FF595959"/>
      <name val="Arial"/>
    </font>
    <font>
      <b/>
      <sz val="11"/>
      <color rgb="FF000000"/>
      <name val="Arial"/>
    </font>
    <font>
      <sz val="8"/>
      <color rgb="FF000000"/>
      <name val="Arial"/>
    </font>
    <font>
      <sz val="8"/>
      <color rgb="FF595959"/>
      <name val="Arial"/>
    </font>
    <font>
      <i/>
      <sz val="9"/>
      <color rgb="FF595959"/>
      <name val="Arial"/>
    </font>
    <font>
      <b/>
      <sz val="16"/>
      <color rgb="FFFFFFFF"/>
      <name val="Arial"/>
    </font>
    <font>
      <i/>
      <sz val="9"/>
      <color rgb="FF808080"/>
      <name val="Arial"/>
    </font>
    <font>
      <sz val="9"/>
      <name val="Arial"/>
    </font>
    <font>
      <b/>
      <sz val="14"/>
      <color rgb="FF1F3864"/>
      <name val="Arial"/>
    </font>
    <font>
      <i/>
      <sz val="10"/>
      <color rgb="FF808080"/>
      <name val="Arial"/>
    </font>
    <font>
      <b/>
      <sz val="26"/>
      <color rgb="FF000000"/>
      <name val="Arial"/>
    </font>
  </fonts>
  <fills count="16">
    <fill>
      <patternFill patternType="none"/>
    </fill>
    <fill>
      <patternFill patternType="gray125"/>
    </fill>
    <fill>
      <patternFill patternType="solid">
        <fgColor rgb="FF1F3864"/>
      </patternFill>
    </fill>
    <fill>
      <patternFill patternType="solid">
        <fgColor rgb="FF2E5395"/>
      </patternFill>
    </fill>
    <fill>
      <patternFill patternType="solid">
        <fgColor rgb="FFFFF6CC"/>
      </patternFill>
    </fill>
    <fill>
      <patternFill patternType="solid">
        <fgColor rgb="FFF2F2F2"/>
      </patternFill>
    </fill>
    <fill>
      <patternFill patternType="solid">
        <fgColor rgb="FFFFE699"/>
      </patternFill>
    </fill>
    <fill>
      <patternFill patternType="solid">
        <fgColor rgb="FFD6E4F0"/>
      </patternFill>
    </fill>
    <fill>
      <patternFill patternType="solid">
        <fgColor rgb="FFBDD7EE"/>
      </patternFill>
    </fill>
    <fill>
      <patternFill patternType="solid">
        <fgColor rgb="FFEAF1F8"/>
      </patternFill>
    </fill>
    <fill>
      <patternFill patternType="solid">
        <fgColor rgb="FFE7E6E6"/>
      </patternFill>
    </fill>
    <fill>
      <patternFill patternType="solid">
        <fgColor rgb="FFC6EFCE"/>
      </patternFill>
    </fill>
    <fill>
      <patternFill patternType="solid">
        <fgColor rgb="FFC6E0B4"/>
      </patternFill>
    </fill>
    <fill>
      <patternFill patternType="solid">
        <fgColor rgb="FFFFFFFF"/>
      </patternFill>
    </fill>
    <fill>
      <patternFill patternType="solid">
        <fgColor rgb="FFF8CBAD"/>
      </patternFill>
    </fill>
    <fill>
      <patternFill patternType="solid">
        <fgColor rgb="FFD9D9D9"/>
      </patternFill>
    </fill>
  </fills>
  <borders count="6">
    <border>
      <left/>
      <right/>
      <top/>
      <bottom/>
      <diagonal/>
    </border>
    <border>
      <left style="thin">
        <color rgb="FFA6A6A6"/>
      </left>
      <right style="thin">
        <color rgb="FFA6A6A6"/>
      </right>
      <top style="thin">
        <color rgb="FFA6A6A6"/>
      </top>
      <bottom style="thin">
        <color rgb="FFA6A6A6"/>
      </bottom>
      <diagonal/>
    </border>
    <border>
      <left style="medium">
        <color rgb="FF1F3864"/>
      </left>
      <right style="medium">
        <color rgb="FF1F3864"/>
      </right>
      <top style="medium">
        <color rgb="FF1F3864"/>
      </top>
      <bottom/>
      <diagonal/>
    </border>
    <border>
      <left style="medium">
        <color rgb="FF1F3864"/>
      </left>
      <right style="medium">
        <color rgb="FF1F3864"/>
      </right>
      <top/>
      <bottom style="medium">
        <color rgb="FF1F3864"/>
      </bottom>
      <diagonal/>
    </border>
    <border>
      <left style="medium">
        <color rgb="FF1F3864"/>
      </left>
      <right style="medium">
        <color rgb="FF1F3864"/>
      </right>
      <top/>
      <bottom/>
      <diagonal/>
    </border>
    <border>
      <left style="medium">
        <color rgb="FF1F3864"/>
      </left>
      <right style="medium">
        <color rgb="FF1F3864"/>
      </right>
      <top style="medium">
        <color rgb="FF1F3864"/>
      </top>
      <bottom style="medium">
        <color rgb="FF1F3864"/>
      </bottom>
      <diagonal/>
    </border>
  </borders>
  <cellStyleXfs count="1">
    <xf numFmtId="0" fontId="0" fillId="0" borderId="0"/>
  </cellStyleXfs>
  <cellXfs count="103">
    <xf numFmtId="0" fontId="0" fillId="0" borderId="0" xfId="0"/>
    <xf numFmtId="0" fontId="4" fillId="0" borderId="0" xfId="0" applyFont="1" applyAlignment="1">
      <alignment horizontal="left" vertical="center"/>
    </xf>
    <xf numFmtId="0" fontId="4" fillId="0" borderId="1" xfId="0" applyFont="1" applyBorder="1" applyAlignment="1">
      <alignment horizontal="left" vertical="center"/>
    </xf>
    <xf numFmtId="0" fontId="5" fillId="0" borderId="1" xfId="0" applyFont="1" applyBorder="1" applyAlignment="1">
      <alignment horizontal="center" vertical="center"/>
    </xf>
    <xf numFmtId="0" fontId="6" fillId="0" borderId="1" xfId="0" applyFont="1" applyBorder="1" applyAlignment="1">
      <alignment horizontal="left" vertical="center"/>
    </xf>
    <xf numFmtId="0" fontId="5" fillId="4" borderId="1" xfId="0" applyFont="1" applyFill="1" applyBorder="1" applyAlignment="1">
      <alignment horizontal="left" vertical="center"/>
    </xf>
    <xf numFmtId="0" fontId="2" fillId="0" borderId="1" xfId="0" applyFont="1" applyBorder="1" applyAlignment="1">
      <alignment horizontal="left"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left" vertical="center"/>
    </xf>
    <xf numFmtId="0" fontId="9" fillId="5" borderId="1" xfId="0" applyFont="1" applyFill="1" applyBorder="1" applyAlignment="1">
      <alignment horizontal="center" vertical="center"/>
    </xf>
    <xf numFmtId="0" fontId="5" fillId="6" borderId="1" xfId="0" applyFont="1" applyFill="1" applyBorder="1" applyAlignment="1">
      <alignment horizontal="left" vertical="center"/>
    </xf>
    <xf numFmtId="0" fontId="10" fillId="7" borderId="1" xfId="0" applyFont="1" applyFill="1" applyBorder="1" applyAlignment="1">
      <alignment horizontal="center" vertical="center"/>
    </xf>
    <xf numFmtId="0" fontId="5" fillId="8" borderId="1" xfId="0" applyFont="1" applyFill="1" applyBorder="1" applyAlignment="1">
      <alignment horizontal="left" vertical="center"/>
    </xf>
    <xf numFmtId="0" fontId="5" fillId="5" borderId="1" xfId="0" applyFont="1" applyFill="1" applyBorder="1" applyAlignment="1">
      <alignment horizontal="center" vertical="center"/>
    </xf>
    <xf numFmtId="0" fontId="5" fillId="0" borderId="1" xfId="0" applyFont="1" applyBorder="1" applyAlignment="1">
      <alignment horizontal="left" vertical="center" wrapText="1"/>
    </xf>
    <xf numFmtId="0" fontId="11" fillId="0" borderId="1" xfId="0" applyFont="1" applyBorder="1" applyAlignment="1">
      <alignment horizontal="left" vertical="center" wrapText="1"/>
    </xf>
    <xf numFmtId="0" fontId="13" fillId="11"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17" fillId="0" borderId="1" xfId="0" applyFont="1" applyBorder="1" applyAlignment="1">
      <alignment horizontal="center" vertical="center"/>
    </xf>
    <xf numFmtId="0" fontId="9" fillId="6" borderId="1" xfId="0" applyFont="1" applyFill="1" applyBorder="1" applyAlignment="1">
      <alignment horizontal="left" vertical="center"/>
    </xf>
    <xf numFmtId="0" fontId="10" fillId="12" borderId="1" xfId="0" applyFont="1" applyFill="1" applyBorder="1" applyAlignment="1">
      <alignment horizontal="center" vertical="center"/>
    </xf>
    <xf numFmtId="0" fontId="10" fillId="10" borderId="1" xfId="0" applyFont="1" applyFill="1" applyBorder="1" applyAlignment="1">
      <alignment horizontal="center" vertical="center"/>
    </xf>
    <xf numFmtId="0" fontId="9" fillId="8" borderId="1" xfId="0" applyFont="1" applyFill="1" applyBorder="1" applyAlignment="1">
      <alignment horizontal="left" vertical="center"/>
    </xf>
    <xf numFmtId="0" fontId="18" fillId="0" borderId="0" xfId="0" applyFont="1" applyAlignment="1">
      <alignment horizontal="left" vertical="center"/>
    </xf>
    <xf numFmtId="0" fontId="19" fillId="7" borderId="1" xfId="0" applyFont="1" applyFill="1" applyBorder="1" applyAlignment="1">
      <alignment horizontal="center" vertical="center"/>
    </xf>
    <xf numFmtId="0" fontId="19" fillId="10" borderId="1" xfId="0" applyFont="1" applyFill="1" applyBorder="1" applyAlignment="1">
      <alignment horizontal="center" vertical="center"/>
    </xf>
    <xf numFmtId="0" fontId="19" fillId="12" borderId="1" xfId="0" applyFont="1" applyFill="1" applyBorder="1" applyAlignment="1">
      <alignment horizontal="center" vertical="center"/>
    </xf>
    <xf numFmtId="0" fontId="4" fillId="7" borderId="1" xfId="0" applyFont="1" applyFill="1" applyBorder="1" applyAlignment="1">
      <alignment horizontal="left" vertical="center"/>
    </xf>
    <xf numFmtId="0" fontId="4" fillId="12" borderId="1" xfId="0" applyFont="1" applyFill="1" applyBorder="1" applyAlignment="1">
      <alignment horizontal="left" vertical="center"/>
    </xf>
    <xf numFmtId="0" fontId="4" fillId="10" borderId="1" xfId="0" applyFont="1" applyFill="1" applyBorder="1" applyAlignment="1">
      <alignment horizontal="left" vertical="center"/>
    </xf>
    <xf numFmtId="0" fontId="5" fillId="10" borderId="1" xfId="0" applyFont="1" applyFill="1" applyBorder="1" applyAlignment="1">
      <alignment horizontal="center" vertical="center"/>
    </xf>
    <xf numFmtId="0" fontId="20" fillId="10" borderId="1" xfId="0" applyFont="1" applyFill="1" applyBorder="1" applyAlignment="1">
      <alignment horizontal="center" vertical="center"/>
    </xf>
    <xf numFmtId="0" fontId="21" fillId="10" borderId="1" xfId="0" applyFont="1" applyFill="1" applyBorder="1" applyAlignment="1">
      <alignment horizontal="left" vertical="center"/>
    </xf>
    <xf numFmtId="0" fontId="5" fillId="13" borderId="1" xfId="0" applyFont="1" applyFill="1" applyBorder="1" applyAlignment="1">
      <alignment horizontal="center" vertical="center"/>
    </xf>
    <xf numFmtId="0" fontId="20" fillId="13" borderId="1" xfId="0" applyFont="1" applyFill="1" applyBorder="1" applyAlignment="1">
      <alignment horizontal="center" vertical="center"/>
    </xf>
    <xf numFmtId="0" fontId="21" fillId="13" borderId="1" xfId="0" applyFont="1" applyFill="1" applyBorder="1" applyAlignment="1">
      <alignment horizontal="left" vertical="center"/>
    </xf>
    <xf numFmtId="0" fontId="7" fillId="6" borderId="1" xfId="0" applyFont="1" applyFill="1" applyBorder="1" applyAlignment="1">
      <alignment horizontal="center" vertical="center"/>
    </xf>
    <xf numFmtId="0" fontId="7" fillId="6" borderId="1" xfId="0" applyFont="1" applyFill="1" applyBorder="1" applyAlignment="1">
      <alignment horizontal="left" vertical="center"/>
    </xf>
    <xf numFmtId="0" fontId="5" fillId="6" borderId="1" xfId="0" applyFont="1" applyFill="1" applyBorder="1" applyAlignment="1">
      <alignment horizontal="center" vertical="center"/>
    </xf>
    <xf numFmtId="0" fontId="6" fillId="0" borderId="1" xfId="0" applyFont="1" applyBorder="1" applyAlignment="1">
      <alignment horizontal="center" vertical="center"/>
    </xf>
    <xf numFmtId="0" fontId="9" fillId="0" borderId="1" xfId="0" applyFont="1" applyBorder="1" applyAlignment="1">
      <alignment horizontal="center" vertical="center"/>
    </xf>
    <xf numFmtId="0" fontId="7" fillId="8" borderId="1" xfId="0" applyFont="1" applyFill="1" applyBorder="1" applyAlignment="1">
      <alignment horizontal="center" vertical="center"/>
    </xf>
    <xf numFmtId="0" fontId="7" fillId="8" borderId="1" xfId="0" applyFont="1" applyFill="1" applyBorder="1" applyAlignment="1">
      <alignment horizontal="left" vertical="center"/>
    </xf>
    <xf numFmtId="0" fontId="5" fillId="8" borderId="1" xfId="0" applyFont="1" applyFill="1" applyBorder="1" applyAlignment="1">
      <alignment horizontal="center" vertical="center"/>
    </xf>
    <xf numFmtId="0" fontId="4" fillId="8" borderId="1" xfId="0" applyFont="1" applyFill="1" applyBorder="1" applyAlignment="1">
      <alignment horizontal="left" vertical="center"/>
    </xf>
    <xf numFmtId="0" fontId="10" fillId="4" borderId="1" xfId="0" applyFont="1" applyFill="1" applyBorder="1" applyAlignment="1">
      <alignment horizontal="center" vertical="center"/>
    </xf>
    <xf numFmtId="0" fontId="7" fillId="12" borderId="1" xfId="0" applyFont="1" applyFill="1" applyBorder="1" applyAlignment="1">
      <alignment horizontal="center" vertical="center"/>
    </xf>
    <xf numFmtId="0" fontId="7" fillId="12" borderId="1" xfId="0" applyFont="1" applyFill="1" applyBorder="1" applyAlignment="1">
      <alignment horizontal="left" vertical="center"/>
    </xf>
    <xf numFmtId="0" fontId="5" fillId="12" borderId="1" xfId="0" applyFont="1" applyFill="1" applyBorder="1" applyAlignment="1">
      <alignment horizontal="center" vertical="center"/>
    </xf>
    <xf numFmtId="0" fontId="7" fillId="14" borderId="1" xfId="0" applyFont="1" applyFill="1" applyBorder="1" applyAlignment="1">
      <alignment horizontal="center" vertical="center"/>
    </xf>
    <xf numFmtId="0" fontId="4" fillId="14" borderId="1" xfId="0" applyFont="1" applyFill="1" applyBorder="1" applyAlignment="1">
      <alignment horizontal="left" vertical="center"/>
    </xf>
    <xf numFmtId="0" fontId="7" fillId="14" borderId="1" xfId="0" applyFont="1" applyFill="1" applyBorder="1" applyAlignment="1">
      <alignment horizontal="left" vertical="center"/>
    </xf>
    <xf numFmtId="0" fontId="5" fillId="14" borderId="1" xfId="0" applyFont="1" applyFill="1" applyBorder="1" applyAlignment="1">
      <alignment horizontal="center" vertical="center"/>
    </xf>
    <xf numFmtId="0" fontId="7" fillId="15" borderId="1" xfId="0" applyFont="1" applyFill="1" applyBorder="1" applyAlignment="1">
      <alignment horizontal="center" vertical="center"/>
    </xf>
    <xf numFmtId="0" fontId="4" fillId="15" borderId="1" xfId="0" applyFont="1" applyFill="1" applyBorder="1" applyAlignment="1">
      <alignment horizontal="left" vertical="center"/>
    </xf>
    <xf numFmtId="0" fontId="7" fillId="15" borderId="1" xfId="0" applyFont="1" applyFill="1" applyBorder="1" applyAlignment="1">
      <alignment horizontal="left" vertical="center"/>
    </xf>
    <xf numFmtId="0" fontId="5" fillId="15" borderId="1" xfId="0" applyFont="1" applyFill="1" applyBorder="1" applyAlignment="1">
      <alignment horizontal="center" vertical="center"/>
    </xf>
    <xf numFmtId="0" fontId="22" fillId="0" borderId="0" xfId="0" applyFont="1" applyAlignment="1">
      <alignment horizontal="left" vertical="center"/>
    </xf>
    <xf numFmtId="0" fontId="17" fillId="13" borderId="1" xfId="0" applyFont="1" applyFill="1" applyBorder="1" applyAlignment="1">
      <alignment horizontal="center" vertical="center"/>
    </xf>
    <xf numFmtId="0" fontId="7" fillId="7" borderId="1" xfId="0" applyFont="1" applyFill="1" applyBorder="1" applyAlignment="1">
      <alignment horizontal="left" vertical="center"/>
    </xf>
    <xf numFmtId="0" fontId="17" fillId="10" borderId="1" xfId="0" applyFont="1" applyFill="1" applyBorder="1" applyAlignment="1">
      <alignment horizontal="center" vertical="center"/>
    </xf>
    <xf numFmtId="0" fontId="24" fillId="10" borderId="1" xfId="0" applyFont="1" applyFill="1" applyBorder="1" applyAlignment="1">
      <alignment horizontal="center" vertical="center"/>
    </xf>
    <xf numFmtId="0" fontId="7" fillId="13" borderId="1" xfId="0" applyFont="1" applyFill="1" applyBorder="1" applyAlignment="1">
      <alignment horizontal="left" vertical="center"/>
    </xf>
    <xf numFmtId="0" fontId="4" fillId="7" borderId="1" xfId="0" applyFont="1" applyFill="1" applyBorder="1" applyAlignment="1">
      <alignment horizontal="center" vertical="center"/>
    </xf>
    <xf numFmtId="0" fontId="4" fillId="10" borderId="1" xfId="0" applyFont="1" applyFill="1" applyBorder="1" applyAlignment="1">
      <alignment horizontal="center" vertical="center"/>
    </xf>
    <xf numFmtId="0" fontId="27" fillId="10" borderId="1" xfId="0" applyFont="1" applyFill="1" applyBorder="1" applyAlignment="1">
      <alignment horizontal="center" vertical="center"/>
    </xf>
    <xf numFmtId="0" fontId="7" fillId="0" borderId="1" xfId="0" applyFont="1" applyBorder="1" applyAlignment="1">
      <alignment horizontal="center" vertical="center"/>
    </xf>
    <xf numFmtId="0" fontId="4" fillId="13" borderId="1" xfId="0" applyFont="1" applyFill="1" applyBorder="1" applyAlignment="1">
      <alignment horizontal="center" vertical="center"/>
    </xf>
    <xf numFmtId="0" fontId="4" fillId="13" borderId="1" xfId="0" applyFont="1" applyFill="1" applyBorder="1" applyAlignment="1">
      <alignment horizontal="left" vertical="center"/>
    </xf>
    <xf numFmtId="0" fontId="0" fillId="0" borderId="1" xfId="0" applyBorder="1"/>
    <xf numFmtId="0" fontId="3" fillId="3" borderId="1" xfId="0" applyFont="1" applyFill="1" applyBorder="1" applyAlignment="1">
      <alignment horizontal="left" vertical="center"/>
    </xf>
    <xf numFmtId="0" fontId="0" fillId="0" borderId="0" xfId="0"/>
    <xf numFmtId="0" fontId="2" fillId="0" borderId="1" xfId="0" applyFont="1" applyBorder="1" applyAlignment="1">
      <alignment horizontal="left" vertical="center" wrapText="1"/>
    </xf>
    <xf numFmtId="0" fontId="11" fillId="9" borderId="1" xfId="0" applyFont="1" applyFill="1" applyBorder="1" applyAlignment="1">
      <alignment horizontal="left" vertical="center" wrapText="1"/>
    </xf>
    <xf numFmtId="0" fontId="0" fillId="9" borderId="1" xfId="0" applyFill="1" applyBorder="1"/>
    <xf numFmtId="0" fontId="1" fillId="2" borderId="0" xfId="0" applyFont="1" applyFill="1" applyAlignment="1">
      <alignment horizontal="center" vertical="center"/>
    </xf>
    <xf numFmtId="0" fontId="7" fillId="4" borderId="1" xfId="0" applyFont="1" applyFill="1" applyBorder="1" applyAlignment="1">
      <alignment horizontal="left" vertical="center" wrapText="1"/>
    </xf>
    <xf numFmtId="0" fontId="0" fillId="4" borderId="1" xfId="0" applyFill="1" applyBorder="1"/>
    <xf numFmtId="0" fontId="14" fillId="11" borderId="1" xfId="0" applyFont="1" applyFill="1" applyBorder="1" applyAlignment="1">
      <alignment horizontal="center" vertical="center"/>
    </xf>
    <xf numFmtId="0" fontId="2" fillId="0" borderId="0" xfId="0" applyFont="1" applyAlignment="1">
      <alignment horizontal="center" vertical="center"/>
    </xf>
    <xf numFmtId="0" fontId="12" fillId="10" borderId="1" xfId="0" applyFont="1" applyFill="1" applyBorder="1" applyAlignment="1">
      <alignment horizontal="left" vertical="center" wrapText="1"/>
    </xf>
    <xf numFmtId="0" fontId="0" fillId="10" borderId="1" xfId="0" applyFill="1" applyBorder="1"/>
    <xf numFmtId="0" fontId="15" fillId="3" borderId="1" xfId="0" applyFont="1" applyFill="1" applyBorder="1" applyAlignment="1">
      <alignment horizontal="center" vertical="center" wrapText="1"/>
    </xf>
    <xf numFmtId="0" fontId="16" fillId="0" borderId="1" xfId="0" applyFont="1" applyBorder="1" applyAlignment="1">
      <alignment horizontal="center" vertical="center"/>
    </xf>
    <xf numFmtId="0" fontId="15" fillId="3" borderId="1" xfId="0" applyFont="1" applyFill="1" applyBorder="1" applyAlignment="1">
      <alignment horizontal="center" vertical="center"/>
    </xf>
    <xf numFmtId="0" fontId="7" fillId="0" borderId="1" xfId="0" applyFont="1" applyBorder="1" applyAlignment="1">
      <alignment horizontal="left" vertical="center"/>
    </xf>
    <xf numFmtId="0" fontId="3" fillId="3" borderId="1" xfId="0" applyFont="1" applyFill="1" applyBorder="1" applyAlignment="1">
      <alignment horizontal="center" vertical="center"/>
    </xf>
    <xf numFmtId="0" fontId="25" fillId="4" borderId="2" xfId="0" applyFont="1" applyFill="1" applyBorder="1" applyAlignment="1">
      <alignment horizontal="center" vertical="center" wrapText="1"/>
    </xf>
    <xf numFmtId="0" fontId="0" fillId="4" borderId="3" xfId="0" applyFill="1" applyBorder="1"/>
    <xf numFmtId="0" fontId="23" fillId="2" borderId="0" xfId="0" applyFont="1" applyFill="1" applyAlignment="1">
      <alignment horizontal="center" vertical="center"/>
    </xf>
    <xf numFmtId="0" fontId="0" fillId="4" borderId="4" xfId="0" applyFill="1" applyBorder="1"/>
    <xf numFmtId="0" fontId="8" fillId="3" borderId="1" xfId="0" applyFont="1" applyFill="1" applyBorder="1" applyAlignment="1">
      <alignment horizontal="center" vertical="center"/>
    </xf>
    <xf numFmtId="0" fontId="26" fillId="6" borderId="5" xfId="0" applyFont="1" applyFill="1" applyBorder="1" applyAlignment="1">
      <alignment horizontal="center" vertical="center" wrapText="1"/>
    </xf>
    <xf numFmtId="0" fontId="0" fillId="6" borderId="5" xfId="0" applyFill="1" applyBorder="1"/>
    <xf numFmtId="0" fontId="28" fillId="12" borderId="5" xfId="0" applyFont="1" applyFill="1" applyBorder="1" applyAlignment="1">
      <alignment horizontal="center" vertical="center"/>
    </xf>
    <xf numFmtId="0" fontId="0" fillId="12" borderId="5" xfId="0" applyFill="1" applyBorder="1"/>
    <xf numFmtId="0" fontId="10" fillId="12" borderId="5" xfId="0" applyFont="1" applyFill="1" applyBorder="1" applyAlignment="1">
      <alignment horizontal="center" vertical="center"/>
    </xf>
    <xf numFmtId="0" fontId="10" fillId="15" borderId="5" xfId="0" applyFont="1" applyFill="1" applyBorder="1" applyAlignment="1">
      <alignment horizontal="center" vertical="center"/>
    </xf>
    <xf numFmtId="0" fontId="0" fillId="15" borderId="5" xfId="0" applyFill="1" applyBorder="1"/>
    <xf numFmtId="0" fontId="10" fillId="8" borderId="5" xfId="0" applyFont="1" applyFill="1" applyBorder="1" applyAlignment="1">
      <alignment horizontal="center" vertical="center"/>
    </xf>
    <xf numFmtId="0" fontId="0" fillId="8" borderId="5" xfId="0" applyFill="1" applyBorder="1"/>
    <xf numFmtId="0" fontId="10" fillId="14" borderId="5" xfId="0" applyFont="1" applyFill="1" applyBorder="1" applyAlignment="1">
      <alignment horizontal="center" vertical="center"/>
    </xf>
    <xf numFmtId="0" fontId="0" fillId="14" borderId="5" xfId="0" applyFill="1" applyBorder="1"/>
  </cellXfs>
  <cellStyles count="1">
    <cellStyle name="Navadno" xfId="0" builtinId="0"/>
  </cellStyles>
  <dxfs count="2">
    <dxf>
      <font>
        <b/>
        <color rgb="FF1F6F3D"/>
        <name val="Arial"/>
      </font>
    </dxf>
    <dxf>
      <font>
        <b/>
        <color rgb="FF9C0006"/>
        <name val="Arial"/>
      </font>
      <fill>
        <patternFill patternType="solid">
          <f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F3864"/>
  </sheetPr>
  <dimension ref="A1:D56"/>
  <sheetViews>
    <sheetView showGridLines="0" topLeftCell="A43" workbookViewId="0">
      <selection activeCell="A53" sqref="A53:XFD53"/>
    </sheetView>
  </sheetViews>
  <sheetFormatPr defaultRowHeight="15" x14ac:dyDescent="0.25"/>
  <cols>
    <col min="1" max="1" width="4" customWidth="1"/>
    <col min="2" max="2" width="44" customWidth="1"/>
    <col min="3" max="3" width="30" customWidth="1"/>
    <col min="4" max="4" width="66" customWidth="1"/>
  </cols>
  <sheetData>
    <row r="1" spans="1:4" ht="30" customHeight="1" x14ac:dyDescent="0.25">
      <c r="A1" s="75" t="s">
        <v>0</v>
      </c>
      <c r="B1" s="71"/>
      <c r="C1" s="71"/>
      <c r="D1" s="71"/>
    </row>
    <row r="2" spans="1:4" ht="15.95" customHeight="1" x14ac:dyDescent="0.25">
      <c r="A2" s="79" t="s">
        <v>1</v>
      </c>
      <c r="B2" s="71"/>
      <c r="C2" s="71"/>
      <c r="D2" s="71"/>
    </row>
    <row r="4" spans="1:4" ht="21" customHeight="1" x14ac:dyDescent="0.25">
      <c r="A4" s="70" t="s">
        <v>2</v>
      </c>
      <c r="B4" s="71"/>
      <c r="C4" s="71"/>
      <c r="D4" s="71"/>
    </row>
    <row r="5" spans="1:4" x14ac:dyDescent="0.25">
      <c r="A5" s="1"/>
      <c r="B5" s="2" t="s">
        <v>3</v>
      </c>
      <c r="C5" s="3">
        <v>47</v>
      </c>
      <c r="D5" s="4" t="s">
        <v>4</v>
      </c>
    </row>
    <row r="6" spans="1:4" x14ac:dyDescent="0.25">
      <c r="A6" s="1"/>
      <c r="B6" s="2" t="s">
        <v>5</v>
      </c>
      <c r="C6" s="3">
        <v>64</v>
      </c>
      <c r="D6" s="4" t="s">
        <v>6</v>
      </c>
    </row>
    <row r="7" spans="1:4" x14ac:dyDescent="0.25">
      <c r="A7" s="1"/>
      <c r="B7" s="2" t="s">
        <v>7</v>
      </c>
      <c r="C7" s="3">
        <v>17</v>
      </c>
      <c r="D7" s="4" t="s">
        <v>8</v>
      </c>
    </row>
    <row r="8" spans="1:4" x14ac:dyDescent="0.25">
      <c r="A8" s="1"/>
      <c r="B8" s="2" t="s">
        <v>9</v>
      </c>
      <c r="C8" s="3">
        <v>15</v>
      </c>
      <c r="D8" s="4" t="s">
        <v>10</v>
      </c>
    </row>
    <row r="9" spans="1:4" x14ac:dyDescent="0.25">
      <c r="A9" s="1"/>
      <c r="B9" s="2" t="s">
        <v>11</v>
      </c>
      <c r="C9" s="3">
        <v>32</v>
      </c>
      <c r="D9" s="4" t="s">
        <v>12</v>
      </c>
    </row>
    <row r="10" spans="1:4" x14ac:dyDescent="0.25">
      <c r="A10" s="1"/>
      <c r="B10" s="2" t="s">
        <v>13</v>
      </c>
      <c r="C10" s="3">
        <v>16</v>
      </c>
      <c r="D10" s="4" t="s">
        <v>14</v>
      </c>
    </row>
    <row r="11" spans="1:4" x14ac:dyDescent="0.25">
      <c r="A11" s="1"/>
      <c r="B11" s="2" t="s">
        <v>15</v>
      </c>
      <c r="C11" s="3">
        <v>31</v>
      </c>
      <c r="D11" s="4" t="s">
        <v>16</v>
      </c>
    </row>
    <row r="12" spans="1:4" ht="42" customHeight="1" x14ac:dyDescent="0.25">
      <c r="A12" s="1"/>
      <c r="B12" s="5" t="s">
        <v>17</v>
      </c>
      <c r="C12" s="76" t="s">
        <v>18</v>
      </c>
      <c r="D12" s="77"/>
    </row>
    <row r="14" spans="1:4" ht="21" customHeight="1" x14ac:dyDescent="0.25">
      <c r="A14" s="70" t="s">
        <v>19</v>
      </c>
      <c r="B14" s="71"/>
      <c r="C14" s="71"/>
      <c r="D14" s="71"/>
    </row>
    <row r="15" spans="1:4" ht="30" customHeight="1" x14ac:dyDescent="0.25">
      <c r="A15" s="1"/>
      <c r="B15" s="72" t="s">
        <v>20</v>
      </c>
      <c r="C15" s="69"/>
      <c r="D15" s="69"/>
    </row>
    <row r="16" spans="1:4" x14ac:dyDescent="0.25">
      <c r="A16" s="7" t="s">
        <v>21</v>
      </c>
      <c r="B16" s="8" t="s">
        <v>22</v>
      </c>
      <c r="C16" s="7" t="s">
        <v>23</v>
      </c>
      <c r="D16" s="8" t="s">
        <v>24</v>
      </c>
    </row>
    <row r="17" spans="1:4" ht="17.100000000000001" customHeight="1" x14ac:dyDescent="0.25">
      <c r="A17" s="9">
        <v>1</v>
      </c>
      <c r="B17" s="10" t="s">
        <v>25</v>
      </c>
      <c r="C17" s="11">
        <v>1</v>
      </c>
      <c r="D17" s="4" t="s">
        <v>26</v>
      </c>
    </row>
    <row r="18" spans="1:4" ht="17.100000000000001" customHeight="1" x14ac:dyDescent="0.25">
      <c r="A18" s="9">
        <v>2</v>
      </c>
      <c r="B18" s="10" t="s">
        <v>27</v>
      </c>
      <c r="C18" s="11">
        <v>64</v>
      </c>
      <c r="D18" s="4" t="s">
        <v>26</v>
      </c>
    </row>
    <row r="19" spans="1:4" ht="17.100000000000001" customHeight="1" x14ac:dyDescent="0.25">
      <c r="A19" s="9">
        <v>3</v>
      </c>
      <c r="B19" s="10" t="s">
        <v>28</v>
      </c>
      <c r="C19" s="11">
        <v>33</v>
      </c>
      <c r="D19" s="4" t="s">
        <v>26</v>
      </c>
    </row>
    <row r="20" spans="1:4" ht="17.100000000000001" customHeight="1" x14ac:dyDescent="0.25">
      <c r="A20" s="9">
        <v>4</v>
      </c>
      <c r="B20" s="10" t="s">
        <v>29</v>
      </c>
      <c r="C20" s="11">
        <v>32</v>
      </c>
      <c r="D20" s="4" t="s">
        <v>26</v>
      </c>
    </row>
    <row r="21" spans="1:4" ht="17.100000000000001" customHeight="1" x14ac:dyDescent="0.25">
      <c r="A21" s="9">
        <v>5</v>
      </c>
      <c r="B21" s="10" t="s">
        <v>30</v>
      </c>
      <c r="C21" s="11">
        <v>48</v>
      </c>
      <c r="D21" s="4" t="s">
        <v>26</v>
      </c>
    </row>
    <row r="22" spans="1:4" ht="17.100000000000001" customHeight="1" x14ac:dyDescent="0.25">
      <c r="A22" s="9">
        <v>6</v>
      </c>
      <c r="B22" s="10" t="s">
        <v>31</v>
      </c>
      <c r="C22" s="11">
        <v>17</v>
      </c>
      <c r="D22" s="4" t="s">
        <v>26</v>
      </c>
    </row>
    <row r="23" spans="1:4" ht="17.100000000000001" customHeight="1" x14ac:dyDescent="0.25">
      <c r="A23" s="9">
        <v>7</v>
      </c>
      <c r="B23" s="10" t="s">
        <v>32</v>
      </c>
      <c r="C23" s="11">
        <v>49</v>
      </c>
      <c r="D23" s="4" t="s">
        <v>26</v>
      </c>
    </row>
    <row r="24" spans="1:4" ht="17.100000000000001" customHeight="1" x14ac:dyDescent="0.25">
      <c r="A24" s="9">
        <v>8</v>
      </c>
      <c r="B24" s="10" t="s">
        <v>33</v>
      </c>
      <c r="C24" s="11">
        <v>16</v>
      </c>
      <c r="D24" s="4" t="s">
        <v>26</v>
      </c>
    </row>
    <row r="25" spans="1:4" ht="17.100000000000001" customHeight="1" x14ac:dyDescent="0.25">
      <c r="A25" s="9">
        <v>9</v>
      </c>
      <c r="B25" s="10" t="s">
        <v>34</v>
      </c>
      <c r="C25" s="11">
        <v>9</v>
      </c>
      <c r="D25" s="4" t="s">
        <v>26</v>
      </c>
    </row>
    <row r="26" spans="1:4" ht="17.100000000000001" customHeight="1" x14ac:dyDescent="0.25">
      <c r="A26" s="9">
        <v>10</v>
      </c>
      <c r="B26" s="12" t="s">
        <v>35</v>
      </c>
      <c r="C26" s="11">
        <v>56</v>
      </c>
      <c r="D26" s="4" t="s">
        <v>36</v>
      </c>
    </row>
    <row r="27" spans="1:4" ht="17.100000000000001" customHeight="1" x14ac:dyDescent="0.25">
      <c r="A27" s="9">
        <v>11</v>
      </c>
      <c r="B27" s="12" t="s">
        <v>37</v>
      </c>
      <c r="C27" s="11">
        <v>24</v>
      </c>
      <c r="D27" s="4" t="s">
        <v>36</v>
      </c>
    </row>
    <row r="28" spans="1:4" ht="17.100000000000001" customHeight="1" x14ac:dyDescent="0.25">
      <c r="A28" s="9">
        <v>12</v>
      </c>
      <c r="B28" s="12" t="s">
        <v>38</v>
      </c>
      <c r="C28" s="11">
        <v>41</v>
      </c>
      <c r="D28" s="4" t="s">
        <v>36</v>
      </c>
    </row>
    <row r="29" spans="1:4" ht="17.100000000000001" customHeight="1" x14ac:dyDescent="0.25">
      <c r="A29" s="9">
        <v>13</v>
      </c>
      <c r="B29" s="12" t="s">
        <v>39</v>
      </c>
      <c r="C29" s="11">
        <v>25</v>
      </c>
      <c r="D29" s="4" t="s">
        <v>36</v>
      </c>
    </row>
    <row r="30" spans="1:4" ht="17.100000000000001" customHeight="1" x14ac:dyDescent="0.25">
      <c r="A30" s="9">
        <v>14</v>
      </c>
      <c r="B30" s="12" t="s">
        <v>40</v>
      </c>
      <c r="C30" s="11">
        <v>40</v>
      </c>
      <c r="D30" s="4" t="s">
        <v>36</v>
      </c>
    </row>
    <row r="31" spans="1:4" ht="17.100000000000001" customHeight="1" x14ac:dyDescent="0.25">
      <c r="A31" s="9">
        <v>15</v>
      </c>
      <c r="B31" s="12" t="s">
        <v>41</v>
      </c>
      <c r="C31" s="11">
        <v>57</v>
      </c>
      <c r="D31" s="4" t="s">
        <v>36</v>
      </c>
    </row>
    <row r="32" spans="1:4" ht="17.100000000000001" customHeight="1" x14ac:dyDescent="0.25">
      <c r="A32" s="9">
        <v>16</v>
      </c>
      <c r="B32" s="12" t="s">
        <v>42</v>
      </c>
      <c r="C32" s="11">
        <v>8</v>
      </c>
      <c r="D32" s="4" t="s">
        <v>36</v>
      </c>
    </row>
    <row r="34" spans="1:4" ht="21" customHeight="1" x14ac:dyDescent="0.25">
      <c r="A34" s="70" t="s">
        <v>43</v>
      </c>
      <c r="B34" s="71"/>
      <c r="C34" s="71"/>
      <c r="D34" s="71"/>
    </row>
    <row r="35" spans="1:4" ht="54" customHeight="1" x14ac:dyDescent="0.25">
      <c r="A35" s="13" t="s">
        <v>44</v>
      </c>
      <c r="B35" s="14" t="s">
        <v>45</v>
      </c>
      <c r="C35" s="15" t="s">
        <v>46</v>
      </c>
      <c r="D35" s="6" t="s">
        <v>47</v>
      </c>
    </row>
    <row r="36" spans="1:4" ht="54" customHeight="1" x14ac:dyDescent="0.25">
      <c r="A36" s="13" t="s">
        <v>48</v>
      </c>
      <c r="B36" s="14" t="s">
        <v>49</v>
      </c>
      <c r="C36" s="15" t="s">
        <v>50</v>
      </c>
      <c r="D36" s="6" t="s">
        <v>51</v>
      </c>
    </row>
    <row r="37" spans="1:4" ht="54" customHeight="1" x14ac:dyDescent="0.25">
      <c r="A37" s="13" t="s">
        <v>52</v>
      </c>
      <c r="B37" s="14" t="s">
        <v>53</v>
      </c>
      <c r="C37" s="15" t="s">
        <v>54</v>
      </c>
      <c r="D37" s="6" t="s">
        <v>55</v>
      </c>
    </row>
    <row r="38" spans="1:4" ht="30" customHeight="1" x14ac:dyDescent="0.25">
      <c r="A38" s="1"/>
      <c r="B38" s="73" t="s">
        <v>56</v>
      </c>
      <c r="C38" s="74"/>
      <c r="D38" s="74"/>
    </row>
    <row r="39" spans="1:4" ht="24" customHeight="1" x14ac:dyDescent="0.25">
      <c r="A39" s="1"/>
      <c r="B39" s="80" t="s">
        <v>57</v>
      </c>
      <c r="C39" s="81"/>
      <c r="D39" s="81"/>
    </row>
    <row r="41" spans="1:4" ht="21" customHeight="1" x14ac:dyDescent="0.25">
      <c r="A41" s="70" t="s">
        <v>58</v>
      </c>
      <c r="B41" s="71"/>
      <c r="C41" s="71"/>
      <c r="D41" s="71"/>
    </row>
    <row r="42" spans="1:4" ht="36" customHeight="1" x14ac:dyDescent="0.25">
      <c r="A42" s="16" t="s">
        <v>59</v>
      </c>
      <c r="B42" s="14" t="s">
        <v>60</v>
      </c>
      <c r="C42" s="72" t="s">
        <v>61</v>
      </c>
      <c r="D42" s="69"/>
    </row>
    <row r="43" spans="1:4" ht="36" customHeight="1" x14ac:dyDescent="0.25">
      <c r="A43" s="16" t="s">
        <v>59</v>
      </c>
      <c r="B43" s="14" t="s">
        <v>62</v>
      </c>
      <c r="C43" s="72" t="s">
        <v>63</v>
      </c>
      <c r="D43" s="69"/>
    </row>
    <row r="44" spans="1:4" ht="36" customHeight="1" x14ac:dyDescent="0.25">
      <c r="A44" s="16" t="s">
        <v>59</v>
      </c>
      <c r="B44" s="14" t="s">
        <v>64</v>
      </c>
      <c r="C44" s="72" t="s">
        <v>65</v>
      </c>
      <c r="D44" s="69"/>
    </row>
    <row r="45" spans="1:4" ht="36" customHeight="1" x14ac:dyDescent="0.25">
      <c r="A45" s="16" t="s">
        <v>59</v>
      </c>
      <c r="B45" s="14" t="s">
        <v>66</v>
      </c>
      <c r="C45" s="72" t="s">
        <v>67</v>
      </c>
      <c r="D45" s="69"/>
    </row>
    <row r="46" spans="1:4" ht="36" customHeight="1" x14ac:dyDescent="0.25">
      <c r="A46" s="16" t="s">
        <v>59</v>
      </c>
      <c r="B46" s="14" t="s">
        <v>68</v>
      </c>
      <c r="C46" s="72" t="s">
        <v>69</v>
      </c>
      <c r="D46" s="69"/>
    </row>
    <row r="47" spans="1:4" ht="36" customHeight="1" x14ac:dyDescent="0.25">
      <c r="A47" s="16" t="s">
        <v>59</v>
      </c>
      <c r="B47" s="14" t="s">
        <v>70</v>
      </c>
      <c r="C47" s="72" t="s">
        <v>71</v>
      </c>
      <c r="D47" s="69"/>
    </row>
    <row r="49" spans="1:4" ht="21" customHeight="1" x14ac:dyDescent="0.25">
      <c r="A49" s="70" t="s">
        <v>72</v>
      </c>
      <c r="B49" s="71"/>
      <c r="C49" s="71"/>
      <c r="D49" s="71"/>
    </row>
    <row r="50" spans="1:4" ht="44.1" customHeight="1" x14ac:dyDescent="0.25">
      <c r="A50" s="16" t="s">
        <v>59</v>
      </c>
      <c r="B50" s="14" t="s">
        <v>73</v>
      </c>
      <c r="C50" s="72" t="s">
        <v>74</v>
      </c>
      <c r="D50" s="69"/>
    </row>
    <row r="51" spans="1:4" ht="44.1" customHeight="1" x14ac:dyDescent="0.25">
      <c r="A51" s="16" t="s">
        <v>59</v>
      </c>
      <c r="B51" s="14" t="s">
        <v>75</v>
      </c>
      <c r="C51" s="72" t="s">
        <v>76</v>
      </c>
      <c r="D51" s="69"/>
    </row>
    <row r="52" spans="1:4" ht="44.1" customHeight="1" x14ac:dyDescent="0.25">
      <c r="A52" s="16" t="s">
        <v>59</v>
      </c>
      <c r="B52" s="14" t="s">
        <v>77</v>
      </c>
      <c r="C52" s="72" t="s">
        <v>78</v>
      </c>
      <c r="D52" s="69"/>
    </row>
    <row r="53" spans="1:4" ht="44.1" customHeight="1" x14ac:dyDescent="0.25">
      <c r="A53" s="16" t="s">
        <v>59</v>
      </c>
      <c r="B53" s="14" t="s">
        <v>79</v>
      </c>
      <c r="C53" s="72" t="s">
        <v>80</v>
      </c>
      <c r="D53" s="69"/>
    </row>
    <row r="54" spans="1:4" ht="44.1" customHeight="1" x14ac:dyDescent="0.25">
      <c r="A54" s="16" t="s">
        <v>59</v>
      </c>
      <c r="B54" s="14" t="s">
        <v>81</v>
      </c>
      <c r="C54" s="72" t="s">
        <v>82</v>
      </c>
      <c r="D54" s="69"/>
    </row>
    <row r="56" spans="1:4" ht="24" customHeight="1" x14ac:dyDescent="0.25">
      <c r="A56" s="78" t="s">
        <v>83</v>
      </c>
      <c r="B56" s="71"/>
      <c r="C56" s="71"/>
      <c r="D56" s="71"/>
    </row>
  </sheetData>
  <mergeCells count="23">
    <mergeCell ref="A49:D49"/>
    <mergeCell ref="B15:D15"/>
    <mergeCell ref="A1:D1"/>
    <mergeCell ref="C12:D12"/>
    <mergeCell ref="C43:D43"/>
    <mergeCell ref="C46:D46"/>
    <mergeCell ref="C51:D51"/>
    <mergeCell ref="A41:D41"/>
    <mergeCell ref="C52:D52"/>
    <mergeCell ref="A56:D56"/>
    <mergeCell ref="A2:D2"/>
    <mergeCell ref="A4:D4"/>
    <mergeCell ref="C42:D42"/>
    <mergeCell ref="C45:D45"/>
    <mergeCell ref="B38:D38"/>
    <mergeCell ref="C47:D47"/>
    <mergeCell ref="C53:D53"/>
    <mergeCell ref="A34:D34"/>
    <mergeCell ref="C54:D54"/>
    <mergeCell ref="C50:D50"/>
    <mergeCell ref="C44:D44"/>
    <mergeCell ref="B39:D39"/>
    <mergeCell ref="A14:D1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F3864"/>
  </sheetPr>
  <dimension ref="A1:J70"/>
  <sheetViews>
    <sheetView showGridLines="0" tabSelected="1" topLeftCell="A30" workbookViewId="0">
      <selection sqref="A1:J1"/>
    </sheetView>
  </sheetViews>
  <sheetFormatPr defaultRowHeight="15" x14ac:dyDescent="0.25"/>
  <cols>
    <col min="1" max="1" width="4" customWidth="1"/>
    <col min="2" max="2" width="5" customWidth="1"/>
    <col min="3" max="3" width="32" customWidth="1"/>
    <col min="4" max="4" width="8" customWidth="1"/>
    <col min="5" max="5" width="4" customWidth="1"/>
    <col min="6" max="6" width="5" customWidth="1"/>
    <col min="7" max="7" width="9" customWidth="1"/>
    <col min="8" max="8" width="4" customWidth="1"/>
    <col min="9" max="9" width="5" customWidth="1"/>
    <col min="10" max="10" width="9" customWidth="1"/>
  </cols>
  <sheetData>
    <row r="1" spans="1:10" ht="30" customHeight="1" x14ac:dyDescent="0.25">
      <c r="A1" s="75" t="s">
        <v>84</v>
      </c>
      <c r="B1" s="71"/>
      <c r="C1" s="71"/>
      <c r="D1" s="71"/>
      <c r="E1" s="71"/>
      <c r="F1" s="71"/>
      <c r="G1" s="71"/>
      <c r="H1" s="71"/>
      <c r="I1" s="71"/>
      <c r="J1" s="71"/>
    </row>
    <row r="2" spans="1:10" ht="15.95" customHeight="1" x14ac:dyDescent="0.25">
      <c r="A2" s="79" t="s">
        <v>85</v>
      </c>
      <c r="B2" s="71"/>
      <c r="C2" s="71"/>
      <c r="D2" s="71"/>
      <c r="E2" s="71"/>
      <c r="F2" s="71"/>
      <c r="G2" s="71"/>
      <c r="H2" s="71"/>
      <c r="I2" s="71"/>
      <c r="J2" s="71"/>
    </row>
    <row r="3" spans="1:10" ht="30" customHeight="1" x14ac:dyDescent="0.25">
      <c r="B3" s="84" t="s">
        <v>86</v>
      </c>
      <c r="C3" s="71"/>
      <c r="D3" s="71"/>
      <c r="F3" s="82" t="s">
        <v>87</v>
      </c>
      <c r="G3" s="71"/>
      <c r="I3" s="82" t="s">
        <v>88</v>
      </c>
      <c r="J3" s="71"/>
    </row>
    <row r="4" spans="1:10" x14ac:dyDescent="0.25">
      <c r="B4" s="83" t="s">
        <v>89</v>
      </c>
      <c r="C4" s="71"/>
      <c r="D4" s="71"/>
      <c r="F4" s="83" t="s">
        <v>90</v>
      </c>
      <c r="G4" s="71"/>
      <c r="I4" s="83" t="s">
        <v>91</v>
      </c>
      <c r="J4" s="71"/>
    </row>
    <row r="5" spans="1:10" ht="15.75" x14ac:dyDescent="0.25">
      <c r="B5" s="18">
        <v>1</v>
      </c>
      <c r="C5" s="19" t="s">
        <v>25</v>
      </c>
      <c r="D5" s="11">
        <v>1</v>
      </c>
      <c r="F5" s="18">
        <v>1</v>
      </c>
      <c r="G5" s="20">
        <v>3</v>
      </c>
      <c r="I5" s="18">
        <v>1</v>
      </c>
      <c r="J5" s="21">
        <v>2</v>
      </c>
    </row>
    <row r="6" spans="1:10" ht="15.75" x14ac:dyDescent="0.25">
      <c r="B6" s="18">
        <v>2</v>
      </c>
      <c r="C6" s="19" t="s">
        <v>27</v>
      </c>
      <c r="D6" s="11">
        <v>64</v>
      </c>
      <c r="F6" s="18">
        <v>2</v>
      </c>
      <c r="G6" s="20">
        <v>4</v>
      </c>
      <c r="I6" s="18">
        <v>2</v>
      </c>
      <c r="J6" s="21">
        <v>7</v>
      </c>
    </row>
    <row r="7" spans="1:10" ht="15.75" x14ac:dyDescent="0.25">
      <c r="B7" s="18">
        <v>3</v>
      </c>
      <c r="C7" s="19" t="s">
        <v>28</v>
      </c>
      <c r="D7" s="11">
        <v>33</v>
      </c>
      <c r="F7" s="18">
        <v>3</v>
      </c>
      <c r="G7" s="20">
        <v>5</v>
      </c>
      <c r="I7" s="18">
        <v>3</v>
      </c>
      <c r="J7" s="21">
        <v>10</v>
      </c>
    </row>
    <row r="8" spans="1:10" ht="15.75" x14ac:dyDescent="0.25">
      <c r="B8" s="18">
        <v>4</v>
      </c>
      <c r="C8" s="19" t="s">
        <v>29</v>
      </c>
      <c r="D8" s="11">
        <v>32</v>
      </c>
      <c r="F8" s="18">
        <v>4</v>
      </c>
      <c r="G8" s="20">
        <v>6</v>
      </c>
      <c r="I8" s="18">
        <v>4</v>
      </c>
      <c r="J8" s="21">
        <v>15</v>
      </c>
    </row>
    <row r="9" spans="1:10" ht="15.75" x14ac:dyDescent="0.25">
      <c r="B9" s="18">
        <v>5</v>
      </c>
      <c r="C9" s="19" t="s">
        <v>30</v>
      </c>
      <c r="D9" s="11">
        <v>48</v>
      </c>
      <c r="F9" s="18">
        <v>5</v>
      </c>
      <c r="G9" s="20">
        <v>11</v>
      </c>
      <c r="I9" s="18">
        <v>5</v>
      </c>
      <c r="J9" s="21">
        <v>18</v>
      </c>
    </row>
    <row r="10" spans="1:10" ht="15.75" x14ac:dyDescent="0.25">
      <c r="B10" s="18">
        <v>6</v>
      </c>
      <c r="C10" s="19" t="s">
        <v>31</v>
      </c>
      <c r="D10" s="11">
        <v>17</v>
      </c>
      <c r="F10" s="18">
        <v>6</v>
      </c>
      <c r="G10" s="20">
        <v>12</v>
      </c>
      <c r="I10" s="18">
        <v>6</v>
      </c>
      <c r="J10" s="21">
        <v>23</v>
      </c>
    </row>
    <row r="11" spans="1:10" ht="15.75" x14ac:dyDescent="0.25">
      <c r="B11" s="18">
        <v>7</v>
      </c>
      <c r="C11" s="19" t="s">
        <v>32</v>
      </c>
      <c r="D11" s="11">
        <v>49</v>
      </c>
      <c r="F11" s="18">
        <v>7</v>
      </c>
      <c r="G11" s="20">
        <v>13</v>
      </c>
      <c r="I11" s="18">
        <v>7</v>
      </c>
      <c r="J11" s="21">
        <v>26</v>
      </c>
    </row>
    <row r="12" spans="1:10" ht="15.75" x14ac:dyDescent="0.25">
      <c r="B12" s="18">
        <v>8</v>
      </c>
      <c r="C12" s="19" t="s">
        <v>33</v>
      </c>
      <c r="D12" s="11">
        <v>16</v>
      </c>
      <c r="F12" s="18">
        <v>8</v>
      </c>
      <c r="G12" s="20">
        <v>14</v>
      </c>
      <c r="I12" s="18">
        <v>8</v>
      </c>
      <c r="J12" s="21">
        <v>31</v>
      </c>
    </row>
    <row r="13" spans="1:10" ht="15.75" x14ac:dyDescent="0.25">
      <c r="B13" s="18">
        <v>9</v>
      </c>
      <c r="C13" s="19" t="s">
        <v>34</v>
      </c>
      <c r="D13" s="11">
        <v>9</v>
      </c>
      <c r="F13" s="18">
        <v>9</v>
      </c>
      <c r="G13" s="20">
        <v>19</v>
      </c>
      <c r="I13" s="18">
        <v>9</v>
      </c>
      <c r="J13" s="21">
        <v>34</v>
      </c>
    </row>
    <row r="14" spans="1:10" ht="15.75" x14ac:dyDescent="0.25">
      <c r="B14" s="18">
        <v>10</v>
      </c>
      <c r="C14" s="22" t="s">
        <v>35</v>
      </c>
      <c r="D14" s="11">
        <v>56</v>
      </c>
      <c r="F14" s="18">
        <v>10</v>
      </c>
      <c r="G14" s="20">
        <v>20</v>
      </c>
      <c r="I14" s="18">
        <v>10</v>
      </c>
      <c r="J14" s="21">
        <v>39</v>
      </c>
    </row>
    <row r="15" spans="1:10" ht="15.75" x14ac:dyDescent="0.25">
      <c r="B15" s="18">
        <v>11</v>
      </c>
      <c r="C15" s="22" t="s">
        <v>37</v>
      </c>
      <c r="D15" s="11">
        <v>24</v>
      </c>
      <c r="F15" s="18">
        <v>11</v>
      </c>
      <c r="G15" s="20">
        <v>21</v>
      </c>
      <c r="I15" s="18">
        <v>11</v>
      </c>
      <c r="J15" s="21">
        <v>42</v>
      </c>
    </row>
    <row r="16" spans="1:10" ht="15.75" x14ac:dyDescent="0.25">
      <c r="B16" s="18">
        <v>12</v>
      </c>
      <c r="C16" s="22" t="s">
        <v>38</v>
      </c>
      <c r="D16" s="11">
        <v>41</v>
      </c>
      <c r="F16" s="18">
        <v>12</v>
      </c>
      <c r="G16" s="20">
        <v>22</v>
      </c>
      <c r="I16" s="18">
        <v>12</v>
      </c>
      <c r="J16" s="21">
        <v>47</v>
      </c>
    </row>
    <row r="17" spans="2:10" ht="15.75" x14ac:dyDescent="0.25">
      <c r="B17" s="18">
        <v>13</v>
      </c>
      <c r="C17" s="22" t="s">
        <v>39</v>
      </c>
      <c r="D17" s="11">
        <v>25</v>
      </c>
      <c r="F17" s="18">
        <v>13</v>
      </c>
      <c r="G17" s="20">
        <v>27</v>
      </c>
      <c r="I17" s="18">
        <v>13</v>
      </c>
      <c r="J17" s="21">
        <v>50</v>
      </c>
    </row>
    <row r="18" spans="2:10" ht="15.75" x14ac:dyDescent="0.25">
      <c r="B18" s="18">
        <v>14</v>
      </c>
      <c r="C18" s="22" t="s">
        <v>40</v>
      </c>
      <c r="D18" s="11">
        <v>40</v>
      </c>
      <c r="F18" s="18">
        <v>14</v>
      </c>
      <c r="G18" s="20">
        <v>28</v>
      </c>
      <c r="I18" s="18">
        <v>14</v>
      </c>
      <c r="J18" s="21">
        <v>55</v>
      </c>
    </row>
    <row r="19" spans="2:10" ht="15.75" x14ac:dyDescent="0.25">
      <c r="B19" s="18">
        <v>15</v>
      </c>
      <c r="C19" s="22" t="s">
        <v>41</v>
      </c>
      <c r="D19" s="11">
        <v>57</v>
      </c>
      <c r="F19" s="18">
        <v>15</v>
      </c>
      <c r="G19" s="20">
        <v>29</v>
      </c>
      <c r="I19" s="18">
        <v>15</v>
      </c>
      <c r="J19" s="21">
        <v>58</v>
      </c>
    </row>
    <row r="20" spans="2:10" ht="15.75" x14ac:dyDescent="0.25">
      <c r="B20" s="18">
        <v>16</v>
      </c>
      <c r="C20" s="22" t="s">
        <v>42</v>
      </c>
      <c r="D20" s="11">
        <v>8</v>
      </c>
      <c r="F20" s="18">
        <v>16</v>
      </c>
      <c r="G20" s="20">
        <v>30</v>
      </c>
      <c r="I20" s="18">
        <v>16</v>
      </c>
      <c r="J20" s="21">
        <v>63</v>
      </c>
    </row>
    <row r="21" spans="2:10" ht="15.75" x14ac:dyDescent="0.25">
      <c r="F21" s="18">
        <v>17</v>
      </c>
      <c r="G21" s="20">
        <v>35</v>
      </c>
    </row>
    <row r="22" spans="2:10" ht="15.75" x14ac:dyDescent="0.25">
      <c r="F22" s="18">
        <v>18</v>
      </c>
      <c r="G22" s="20">
        <v>36</v>
      </c>
    </row>
    <row r="23" spans="2:10" ht="15.75" x14ac:dyDescent="0.25">
      <c r="F23" s="18">
        <v>19</v>
      </c>
      <c r="G23" s="20">
        <v>37</v>
      </c>
    </row>
    <row r="24" spans="2:10" ht="15.75" x14ac:dyDescent="0.25">
      <c r="F24" s="18">
        <v>20</v>
      </c>
      <c r="G24" s="20">
        <v>38</v>
      </c>
    </row>
    <row r="25" spans="2:10" ht="15.75" x14ac:dyDescent="0.25">
      <c r="F25" s="18">
        <v>21</v>
      </c>
      <c r="G25" s="20">
        <v>43</v>
      </c>
    </row>
    <row r="26" spans="2:10" ht="15.75" x14ac:dyDescent="0.25">
      <c r="F26" s="18">
        <v>22</v>
      </c>
      <c r="G26" s="20">
        <v>44</v>
      </c>
    </row>
    <row r="27" spans="2:10" ht="15.75" x14ac:dyDescent="0.25">
      <c r="F27" s="18">
        <v>23</v>
      </c>
      <c r="G27" s="20">
        <v>45</v>
      </c>
    </row>
    <row r="28" spans="2:10" ht="15.75" x14ac:dyDescent="0.25">
      <c r="F28" s="18">
        <v>24</v>
      </c>
      <c r="G28" s="20">
        <v>46</v>
      </c>
    </row>
    <row r="29" spans="2:10" ht="15.75" x14ac:dyDescent="0.25">
      <c r="F29" s="18">
        <v>25</v>
      </c>
      <c r="G29" s="20">
        <v>51</v>
      </c>
    </row>
    <row r="30" spans="2:10" ht="15.75" x14ac:dyDescent="0.25">
      <c r="F30" s="18">
        <v>26</v>
      </c>
      <c r="G30" s="20">
        <v>52</v>
      </c>
    </row>
    <row r="31" spans="2:10" ht="15.75" x14ac:dyDescent="0.25">
      <c r="F31" s="18">
        <v>27</v>
      </c>
      <c r="G31" s="20">
        <v>53</v>
      </c>
    </row>
    <row r="32" spans="2:10" ht="15.75" x14ac:dyDescent="0.25">
      <c r="F32" s="18">
        <v>28</v>
      </c>
      <c r="G32" s="20">
        <v>54</v>
      </c>
    </row>
    <row r="33" spans="1:10" ht="15.75" x14ac:dyDescent="0.25">
      <c r="F33" s="18">
        <v>29</v>
      </c>
      <c r="G33" s="20">
        <v>59</v>
      </c>
    </row>
    <row r="34" spans="1:10" ht="15.75" x14ac:dyDescent="0.25">
      <c r="F34" s="18">
        <v>30</v>
      </c>
      <c r="G34" s="20">
        <v>60</v>
      </c>
    </row>
    <row r="35" spans="1:10" ht="15.75" x14ac:dyDescent="0.25">
      <c r="F35" s="18">
        <v>31</v>
      </c>
      <c r="G35" s="20">
        <v>61</v>
      </c>
    </row>
    <row r="36" spans="1:10" ht="15.75" x14ac:dyDescent="0.25">
      <c r="F36" s="18">
        <v>32</v>
      </c>
      <c r="G36" s="20">
        <v>62</v>
      </c>
    </row>
    <row r="38" spans="1:10" x14ac:dyDescent="0.25">
      <c r="F38" s="23" t="s">
        <v>92</v>
      </c>
    </row>
    <row r="40" spans="1:10" x14ac:dyDescent="0.25">
      <c r="A40" s="86" t="s">
        <v>93</v>
      </c>
      <c r="B40" s="71"/>
      <c r="C40" s="71"/>
      <c r="D40" s="71"/>
      <c r="E40" s="71"/>
      <c r="F40" s="71"/>
      <c r="G40" s="71"/>
      <c r="H40" s="71"/>
      <c r="I40" s="71"/>
      <c r="J40" s="71"/>
    </row>
    <row r="41" spans="1:10" ht="20.100000000000001" customHeight="1" x14ac:dyDescent="0.25">
      <c r="B41" s="24">
        <v>1</v>
      </c>
      <c r="C41" s="25">
        <v>2</v>
      </c>
      <c r="D41" s="26">
        <v>3</v>
      </c>
      <c r="E41" s="26">
        <v>4</v>
      </c>
      <c r="F41" s="26">
        <v>5</v>
      </c>
      <c r="G41" s="26">
        <v>6</v>
      </c>
      <c r="H41" s="25">
        <v>7</v>
      </c>
      <c r="I41" s="24">
        <v>8</v>
      </c>
    </row>
    <row r="42" spans="1:10" ht="20.100000000000001" customHeight="1" x14ac:dyDescent="0.25">
      <c r="B42" s="24">
        <v>9</v>
      </c>
      <c r="C42" s="25">
        <v>10</v>
      </c>
      <c r="D42" s="26">
        <v>11</v>
      </c>
      <c r="E42" s="26">
        <v>12</v>
      </c>
      <c r="F42" s="26">
        <v>13</v>
      </c>
      <c r="G42" s="26">
        <v>14</v>
      </c>
      <c r="H42" s="25">
        <v>15</v>
      </c>
      <c r="I42" s="24">
        <v>16</v>
      </c>
    </row>
    <row r="43" spans="1:10" ht="20.100000000000001" customHeight="1" x14ac:dyDescent="0.25">
      <c r="B43" s="24">
        <v>17</v>
      </c>
      <c r="C43" s="25">
        <v>18</v>
      </c>
      <c r="D43" s="26">
        <v>19</v>
      </c>
      <c r="E43" s="26">
        <v>20</v>
      </c>
      <c r="F43" s="26">
        <v>21</v>
      </c>
      <c r="G43" s="26">
        <v>22</v>
      </c>
      <c r="H43" s="25">
        <v>23</v>
      </c>
      <c r="I43" s="24">
        <v>24</v>
      </c>
    </row>
    <row r="44" spans="1:10" ht="20.100000000000001" customHeight="1" x14ac:dyDescent="0.25">
      <c r="B44" s="24">
        <v>25</v>
      </c>
      <c r="C44" s="25">
        <v>26</v>
      </c>
      <c r="D44" s="26">
        <v>27</v>
      </c>
      <c r="E44" s="26">
        <v>28</v>
      </c>
      <c r="F44" s="26">
        <v>29</v>
      </c>
      <c r="G44" s="26">
        <v>30</v>
      </c>
      <c r="H44" s="25">
        <v>31</v>
      </c>
      <c r="I44" s="24">
        <v>32</v>
      </c>
    </row>
    <row r="45" spans="1:10" ht="20.100000000000001" customHeight="1" x14ac:dyDescent="0.25">
      <c r="B45" s="24">
        <v>33</v>
      </c>
      <c r="C45" s="25">
        <v>34</v>
      </c>
      <c r="D45" s="26">
        <v>35</v>
      </c>
      <c r="E45" s="26">
        <v>36</v>
      </c>
      <c r="F45" s="26">
        <v>37</v>
      </c>
      <c r="G45" s="26">
        <v>38</v>
      </c>
      <c r="H45" s="25">
        <v>39</v>
      </c>
      <c r="I45" s="24">
        <v>40</v>
      </c>
    </row>
    <row r="46" spans="1:10" ht="20.100000000000001" customHeight="1" x14ac:dyDescent="0.25">
      <c r="B46" s="24">
        <v>41</v>
      </c>
      <c r="C46" s="25">
        <v>42</v>
      </c>
      <c r="D46" s="26">
        <v>43</v>
      </c>
      <c r="E46" s="26">
        <v>44</v>
      </c>
      <c r="F46" s="26">
        <v>45</v>
      </c>
      <c r="G46" s="26">
        <v>46</v>
      </c>
      <c r="H46" s="25">
        <v>47</v>
      </c>
      <c r="I46" s="24">
        <v>48</v>
      </c>
    </row>
    <row r="47" spans="1:10" ht="20.100000000000001" customHeight="1" x14ac:dyDescent="0.25">
      <c r="B47" s="24">
        <v>49</v>
      </c>
      <c r="C47" s="25">
        <v>50</v>
      </c>
      <c r="D47" s="26">
        <v>51</v>
      </c>
      <c r="E47" s="26">
        <v>52</v>
      </c>
      <c r="F47" s="26">
        <v>53</v>
      </c>
      <c r="G47" s="26">
        <v>54</v>
      </c>
      <c r="H47" s="25">
        <v>55</v>
      </c>
      <c r="I47" s="24">
        <v>56</v>
      </c>
    </row>
    <row r="48" spans="1:10" ht="20.100000000000001" customHeight="1" x14ac:dyDescent="0.25">
      <c r="B48" s="24">
        <v>57</v>
      </c>
      <c r="C48" s="25">
        <v>58</v>
      </c>
      <c r="D48" s="26">
        <v>59</v>
      </c>
      <c r="E48" s="26">
        <v>60</v>
      </c>
      <c r="F48" s="26">
        <v>61</v>
      </c>
      <c r="G48" s="26">
        <v>62</v>
      </c>
      <c r="H48" s="25">
        <v>63</v>
      </c>
      <c r="I48" s="24">
        <v>64</v>
      </c>
    </row>
    <row r="50" spans="1:10" x14ac:dyDescent="0.25">
      <c r="B50" s="27"/>
      <c r="C50" s="85" t="s">
        <v>94</v>
      </c>
      <c r="D50" s="69"/>
      <c r="E50" s="69"/>
      <c r="F50" s="69"/>
    </row>
    <row r="51" spans="1:10" x14ac:dyDescent="0.25">
      <c r="B51" s="28"/>
      <c r="C51" s="85" t="s">
        <v>95</v>
      </c>
      <c r="D51" s="69"/>
      <c r="E51" s="69"/>
      <c r="F51" s="69"/>
    </row>
    <row r="52" spans="1:10" x14ac:dyDescent="0.25">
      <c r="B52" s="29"/>
      <c r="C52" s="85" t="s">
        <v>96</v>
      </c>
      <c r="D52" s="69"/>
      <c r="E52" s="69"/>
      <c r="F52" s="69"/>
    </row>
    <row r="54" spans="1:10" x14ac:dyDescent="0.25">
      <c r="A54" s="86" t="s">
        <v>97</v>
      </c>
      <c r="B54" s="71"/>
      <c r="C54" s="71"/>
      <c r="D54" s="71"/>
      <c r="E54" s="71"/>
      <c r="F54" s="71"/>
      <c r="G54" s="71"/>
      <c r="H54" s="71"/>
      <c r="I54" s="71"/>
      <c r="J54" s="71"/>
    </row>
    <row r="55" spans="1:10" x14ac:dyDescent="0.25">
      <c r="B55" s="30">
        <v>1</v>
      </c>
      <c r="C55" s="31" t="s">
        <v>98</v>
      </c>
      <c r="D55" s="30">
        <v>2</v>
      </c>
      <c r="E55" s="32" t="s">
        <v>99</v>
      </c>
      <c r="F55" s="30">
        <v>33</v>
      </c>
      <c r="G55" s="31" t="s">
        <v>98</v>
      </c>
      <c r="H55" s="30">
        <v>34</v>
      </c>
      <c r="I55" s="32" t="s">
        <v>99</v>
      </c>
    </row>
    <row r="56" spans="1:10" x14ac:dyDescent="0.25">
      <c r="B56" s="33">
        <v>3</v>
      </c>
      <c r="C56" s="34" t="s">
        <v>98</v>
      </c>
      <c r="D56" s="33">
        <v>4</v>
      </c>
      <c r="E56" s="35"/>
      <c r="F56" s="33">
        <v>35</v>
      </c>
      <c r="G56" s="34" t="s">
        <v>98</v>
      </c>
      <c r="H56" s="33">
        <v>36</v>
      </c>
      <c r="I56" s="35"/>
    </row>
    <row r="57" spans="1:10" x14ac:dyDescent="0.25">
      <c r="B57" s="33">
        <v>5</v>
      </c>
      <c r="C57" s="34" t="s">
        <v>98</v>
      </c>
      <c r="D57" s="33">
        <v>6</v>
      </c>
      <c r="E57" s="35"/>
      <c r="F57" s="33">
        <v>37</v>
      </c>
      <c r="G57" s="34" t="s">
        <v>98</v>
      </c>
      <c r="H57" s="33">
        <v>38</v>
      </c>
      <c r="I57" s="35"/>
    </row>
    <row r="58" spans="1:10" x14ac:dyDescent="0.25">
      <c r="B58" s="30">
        <v>7</v>
      </c>
      <c r="C58" s="31" t="s">
        <v>98</v>
      </c>
      <c r="D58" s="30">
        <v>8</v>
      </c>
      <c r="E58" s="32" t="s">
        <v>99</v>
      </c>
      <c r="F58" s="30">
        <v>39</v>
      </c>
      <c r="G58" s="31" t="s">
        <v>98</v>
      </c>
      <c r="H58" s="30">
        <v>40</v>
      </c>
      <c r="I58" s="32" t="s">
        <v>99</v>
      </c>
    </row>
    <row r="59" spans="1:10" x14ac:dyDescent="0.25">
      <c r="B59" s="30">
        <v>9</v>
      </c>
      <c r="C59" s="31" t="s">
        <v>98</v>
      </c>
      <c r="D59" s="30">
        <v>10</v>
      </c>
      <c r="E59" s="32" t="s">
        <v>99</v>
      </c>
      <c r="F59" s="30">
        <v>41</v>
      </c>
      <c r="G59" s="31" t="s">
        <v>98</v>
      </c>
      <c r="H59" s="30">
        <v>42</v>
      </c>
      <c r="I59" s="32" t="s">
        <v>99</v>
      </c>
    </row>
    <row r="60" spans="1:10" x14ac:dyDescent="0.25">
      <c r="B60" s="33">
        <v>11</v>
      </c>
      <c r="C60" s="34" t="s">
        <v>98</v>
      </c>
      <c r="D60" s="33">
        <v>12</v>
      </c>
      <c r="E60" s="35"/>
      <c r="F60" s="33">
        <v>43</v>
      </c>
      <c r="G60" s="34" t="s">
        <v>98</v>
      </c>
      <c r="H60" s="33">
        <v>44</v>
      </c>
      <c r="I60" s="35"/>
    </row>
    <row r="61" spans="1:10" x14ac:dyDescent="0.25">
      <c r="B61" s="33">
        <v>13</v>
      </c>
      <c r="C61" s="34" t="s">
        <v>98</v>
      </c>
      <c r="D61" s="33">
        <v>14</v>
      </c>
      <c r="E61" s="35"/>
      <c r="F61" s="33">
        <v>45</v>
      </c>
      <c r="G61" s="34" t="s">
        <v>98</v>
      </c>
      <c r="H61" s="33">
        <v>46</v>
      </c>
      <c r="I61" s="35"/>
    </row>
    <row r="62" spans="1:10" x14ac:dyDescent="0.25">
      <c r="B62" s="30">
        <v>15</v>
      </c>
      <c r="C62" s="31" t="s">
        <v>98</v>
      </c>
      <c r="D62" s="30">
        <v>16</v>
      </c>
      <c r="E62" s="32" t="s">
        <v>99</v>
      </c>
      <c r="F62" s="30">
        <v>47</v>
      </c>
      <c r="G62" s="31" t="s">
        <v>98</v>
      </c>
      <c r="H62" s="30">
        <v>48</v>
      </c>
      <c r="I62" s="32" t="s">
        <v>99</v>
      </c>
    </row>
    <row r="63" spans="1:10" x14ac:dyDescent="0.25">
      <c r="B63" s="30">
        <v>17</v>
      </c>
      <c r="C63" s="31" t="s">
        <v>98</v>
      </c>
      <c r="D63" s="30">
        <v>18</v>
      </c>
      <c r="E63" s="32" t="s">
        <v>99</v>
      </c>
      <c r="F63" s="30">
        <v>49</v>
      </c>
      <c r="G63" s="31" t="s">
        <v>98</v>
      </c>
      <c r="H63" s="30">
        <v>50</v>
      </c>
      <c r="I63" s="32" t="s">
        <v>99</v>
      </c>
    </row>
    <row r="64" spans="1:10" x14ac:dyDescent="0.25">
      <c r="B64" s="33">
        <v>19</v>
      </c>
      <c r="C64" s="34" t="s">
        <v>98</v>
      </c>
      <c r="D64" s="33">
        <v>20</v>
      </c>
      <c r="E64" s="35"/>
      <c r="F64" s="33">
        <v>51</v>
      </c>
      <c r="G64" s="34" t="s">
        <v>98</v>
      </c>
      <c r="H64" s="33">
        <v>52</v>
      </c>
      <c r="I64" s="35"/>
    </row>
    <row r="65" spans="2:9" x14ac:dyDescent="0.25">
      <c r="B65" s="33">
        <v>21</v>
      </c>
      <c r="C65" s="34" t="s">
        <v>98</v>
      </c>
      <c r="D65" s="33">
        <v>22</v>
      </c>
      <c r="E65" s="35"/>
      <c r="F65" s="33">
        <v>53</v>
      </c>
      <c r="G65" s="34" t="s">
        <v>98</v>
      </c>
      <c r="H65" s="33">
        <v>54</v>
      </c>
      <c r="I65" s="35"/>
    </row>
    <row r="66" spans="2:9" x14ac:dyDescent="0.25">
      <c r="B66" s="30">
        <v>23</v>
      </c>
      <c r="C66" s="31" t="s">
        <v>98</v>
      </c>
      <c r="D66" s="30">
        <v>24</v>
      </c>
      <c r="E66" s="32" t="s">
        <v>99</v>
      </c>
      <c r="F66" s="30">
        <v>55</v>
      </c>
      <c r="G66" s="31" t="s">
        <v>98</v>
      </c>
      <c r="H66" s="30">
        <v>56</v>
      </c>
      <c r="I66" s="32" t="s">
        <v>99</v>
      </c>
    </row>
    <row r="67" spans="2:9" x14ac:dyDescent="0.25">
      <c r="B67" s="30">
        <v>25</v>
      </c>
      <c r="C67" s="31" t="s">
        <v>98</v>
      </c>
      <c r="D67" s="30">
        <v>26</v>
      </c>
      <c r="E67" s="32" t="s">
        <v>99</v>
      </c>
      <c r="F67" s="30">
        <v>57</v>
      </c>
      <c r="G67" s="31" t="s">
        <v>98</v>
      </c>
      <c r="H67" s="30">
        <v>58</v>
      </c>
      <c r="I67" s="32" t="s">
        <v>99</v>
      </c>
    </row>
    <row r="68" spans="2:9" x14ac:dyDescent="0.25">
      <c r="B68" s="33">
        <v>27</v>
      </c>
      <c r="C68" s="34" t="s">
        <v>98</v>
      </c>
      <c r="D68" s="33">
        <v>28</v>
      </c>
      <c r="E68" s="35"/>
      <c r="F68" s="33">
        <v>59</v>
      </c>
      <c r="G68" s="34" t="s">
        <v>98</v>
      </c>
      <c r="H68" s="33">
        <v>60</v>
      </c>
      <c r="I68" s="35"/>
    </row>
    <row r="69" spans="2:9" x14ac:dyDescent="0.25">
      <c r="B69" s="33">
        <v>29</v>
      </c>
      <c r="C69" s="34" t="s">
        <v>98</v>
      </c>
      <c r="D69" s="33">
        <v>30</v>
      </c>
      <c r="E69" s="35"/>
      <c r="F69" s="33">
        <v>61</v>
      </c>
      <c r="G69" s="34" t="s">
        <v>98</v>
      </c>
      <c r="H69" s="33">
        <v>62</v>
      </c>
      <c r="I69" s="35"/>
    </row>
    <row r="70" spans="2:9" x14ac:dyDescent="0.25">
      <c r="B70" s="30">
        <v>31</v>
      </c>
      <c r="C70" s="31" t="s">
        <v>98</v>
      </c>
      <c r="D70" s="30">
        <v>32</v>
      </c>
      <c r="E70" s="32" t="s">
        <v>99</v>
      </c>
      <c r="F70" s="30">
        <v>63</v>
      </c>
      <c r="G70" s="31" t="s">
        <v>98</v>
      </c>
      <c r="H70" s="30">
        <v>64</v>
      </c>
      <c r="I70" s="32" t="s">
        <v>99</v>
      </c>
    </row>
  </sheetData>
  <mergeCells count="13">
    <mergeCell ref="A54:J54"/>
    <mergeCell ref="I3:J3"/>
    <mergeCell ref="C52:F52"/>
    <mergeCell ref="A40:J40"/>
    <mergeCell ref="B4:D4"/>
    <mergeCell ref="C51:F51"/>
    <mergeCell ref="A2:J2"/>
    <mergeCell ref="C50:F50"/>
    <mergeCell ref="F3:G3"/>
    <mergeCell ref="F4:G4"/>
    <mergeCell ref="A1:J1"/>
    <mergeCell ref="B3:D3"/>
    <mergeCell ref="I4:J4"/>
  </mergeCells>
  <pageMargins left="0.75" right="0.75" top="1" bottom="1" header="0.5" footer="0.5"/>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F3864"/>
  </sheetPr>
  <dimension ref="A1:I52"/>
  <sheetViews>
    <sheetView showGridLines="0" workbookViewId="0">
      <pane ySplit="3" topLeftCell="A4" activePane="bottomLeft" state="frozen"/>
      <selection pane="bottomLeft" activeCell="F4" sqref="F4:F50"/>
    </sheetView>
  </sheetViews>
  <sheetFormatPr defaultRowHeight="15" x14ac:dyDescent="0.25"/>
  <cols>
    <col min="1" max="1" width="5" customWidth="1"/>
    <col min="2" max="2" width="36" customWidth="1"/>
    <col min="3" max="3" width="15" customWidth="1"/>
    <col min="4" max="4" width="7" customWidth="1"/>
    <col min="5" max="5" width="24" customWidth="1"/>
    <col min="6" max="6" width="15" customWidth="1"/>
    <col min="7" max="7" width="13" customWidth="1"/>
    <col min="8" max="8" width="34" customWidth="1"/>
    <col min="9" max="9" width="24" customWidth="1"/>
  </cols>
  <sheetData>
    <row r="1" spans="1:9" ht="30" customHeight="1" x14ac:dyDescent="0.25">
      <c r="A1" s="75" t="s">
        <v>100</v>
      </c>
      <c r="B1" s="71"/>
      <c r="C1" s="71"/>
      <c r="D1" s="71"/>
      <c r="E1" s="71"/>
      <c r="F1" s="71"/>
      <c r="G1" s="71"/>
      <c r="H1" s="71"/>
      <c r="I1" s="71"/>
    </row>
    <row r="2" spans="1:9" ht="15.95" customHeight="1" x14ac:dyDescent="0.25">
      <c r="A2" s="79" t="s">
        <v>101</v>
      </c>
      <c r="B2" s="71"/>
      <c r="C2" s="71"/>
      <c r="D2" s="71"/>
      <c r="E2" s="71"/>
      <c r="F2" s="71"/>
      <c r="G2" s="71"/>
      <c r="H2" s="71"/>
      <c r="I2" s="71"/>
    </row>
    <row r="3" spans="1:9" ht="30" customHeight="1" x14ac:dyDescent="0.25">
      <c r="A3" s="17" t="s">
        <v>102</v>
      </c>
      <c r="B3" s="17" t="s">
        <v>22</v>
      </c>
      <c r="C3" s="17" t="s">
        <v>24</v>
      </c>
      <c r="D3" s="17" t="s">
        <v>103</v>
      </c>
      <c r="E3" s="17" t="s">
        <v>104</v>
      </c>
      <c r="F3" s="17" t="s">
        <v>105</v>
      </c>
      <c r="G3" s="17" t="s">
        <v>106</v>
      </c>
      <c r="H3" s="17" t="s">
        <v>107</v>
      </c>
      <c r="I3" s="17" t="s">
        <v>108</v>
      </c>
    </row>
    <row r="4" spans="1:9" ht="17.100000000000001" customHeight="1" x14ac:dyDescent="0.25">
      <c r="A4" s="36">
        <v>1</v>
      </c>
      <c r="B4" s="10" t="s">
        <v>25</v>
      </c>
      <c r="C4" s="37" t="s">
        <v>26</v>
      </c>
      <c r="D4" s="38">
        <v>1</v>
      </c>
      <c r="E4" s="37" t="s">
        <v>109</v>
      </c>
      <c r="F4" s="11">
        <v>1</v>
      </c>
      <c r="G4" s="39">
        <f t="shared" ref="G4:G50" si="0">IF($F4="","",IF(MOD($F4,2)=1,$F4+1,$F4-1))</f>
        <v>2</v>
      </c>
      <c r="H4" s="2" t="str">
        <f t="shared" ref="H4:H50" si="1">IF($F4="","",IFERROR(INDEX($B$4:$B$50,MATCH($G4,$F$4:$F$50,0)),"— PROST (brez nasprotnika) —"))</f>
        <v>— PROST (brez nasprotnika) —</v>
      </c>
      <c r="I4" s="40" t="str">
        <f>IF($F4&lt;&gt;1,"SPREMENJENA ŠTEVILKA NOSILCA!",IF(COUNTIF($F$4:$F$50,$F4)&gt;1,"PODVOJENA ŠTEVILKA!","OK"))</f>
        <v>OK</v>
      </c>
    </row>
    <row r="5" spans="1:9" ht="17.100000000000001" customHeight="1" x14ac:dyDescent="0.25">
      <c r="A5" s="36">
        <v>2</v>
      </c>
      <c r="B5" s="10" t="s">
        <v>27</v>
      </c>
      <c r="C5" s="37" t="s">
        <v>26</v>
      </c>
      <c r="D5" s="38">
        <v>2</v>
      </c>
      <c r="E5" s="37" t="s">
        <v>109</v>
      </c>
      <c r="F5" s="11">
        <v>64</v>
      </c>
      <c r="G5" s="39">
        <f t="shared" si="0"/>
        <v>63</v>
      </c>
      <c r="H5" s="2" t="str">
        <f t="shared" si="1"/>
        <v>— PROST (brez nasprotnika) —</v>
      </c>
      <c r="I5" s="40" t="str">
        <f>IF($F5&lt;&gt;64,"SPREMENJENA ŠTEVILKA NOSILCA!",IF(COUNTIF($F$4:$F$50,$F5)&gt;1,"PODVOJENA ŠTEVILKA!","OK"))</f>
        <v>OK</v>
      </c>
    </row>
    <row r="6" spans="1:9" ht="17.100000000000001" customHeight="1" x14ac:dyDescent="0.25">
      <c r="A6" s="36">
        <v>3</v>
      </c>
      <c r="B6" s="10" t="s">
        <v>28</v>
      </c>
      <c r="C6" s="37" t="s">
        <v>26</v>
      </c>
      <c r="D6" s="38">
        <v>3</v>
      </c>
      <c r="E6" s="37" t="s">
        <v>109</v>
      </c>
      <c r="F6" s="11">
        <v>33</v>
      </c>
      <c r="G6" s="39">
        <f t="shared" si="0"/>
        <v>34</v>
      </c>
      <c r="H6" s="2" t="str">
        <f t="shared" si="1"/>
        <v>— PROST (brez nasprotnika) —</v>
      </c>
      <c r="I6" s="40" t="str">
        <f>IF($F6&lt;&gt;33,"SPREMENJENA ŠTEVILKA NOSILCA!",IF(COUNTIF($F$4:$F$50,$F6)&gt;1,"PODVOJENA ŠTEVILKA!","OK"))</f>
        <v>OK</v>
      </c>
    </row>
    <row r="7" spans="1:9" ht="17.100000000000001" customHeight="1" x14ac:dyDescent="0.25">
      <c r="A7" s="36">
        <v>4</v>
      </c>
      <c r="B7" s="10" t="s">
        <v>29</v>
      </c>
      <c r="C7" s="37" t="s">
        <v>26</v>
      </c>
      <c r="D7" s="38">
        <v>4</v>
      </c>
      <c r="E7" s="37" t="s">
        <v>109</v>
      </c>
      <c r="F7" s="11">
        <v>32</v>
      </c>
      <c r="G7" s="39">
        <f t="shared" si="0"/>
        <v>31</v>
      </c>
      <c r="H7" s="2" t="str">
        <f t="shared" si="1"/>
        <v>— PROST (brez nasprotnika) —</v>
      </c>
      <c r="I7" s="40" t="str">
        <f>IF($F7&lt;&gt;32,"SPREMENJENA ŠTEVILKA NOSILCA!",IF(COUNTIF($F$4:$F$50,$F7)&gt;1,"PODVOJENA ŠTEVILKA!","OK"))</f>
        <v>OK</v>
      </c>
    </row>
    <row r="8" spans="1:9" ht="17.100000000000001" customHeight="1" x14ac:dyDescent="0.25">
      <c r="A8" s="36">
        <v>5</v>
      </c>
      <c r="B8" s="10" t="s">
        <v>30</v>
      </c>
      <c r="C8" s="37" t="s">
        <v>26</v>
      </c>
      <c r="D8" s="38">
        <v>5</v>
      </c>
      <c r="E8" s="37" t="s">
        <v>109</v>
      </c>
      <c r="F8" s="11">
        <v>48</v>
      </c>
      <c r="G8" s="39">
        <f t="shared" si="0"/>
        <v>47</v>
      </c>
      <c r="H8" s="2" t="str">
        <f t="shared" si="1"/>
        <v>— PROST (brez nasprotnika) —</v>
      </c>
      <c r="I8" s="40" t="str">
        <f>IF($F8&lt;&gt;48,"SPREMENJENA ŠTEVILKA NOSILCA!",IF(COUNTIF($F$4:$F$50,$F8)&gt;1,"PODVOJENA ŠTEVILKA!","OK"))</f>
        <v>OK</v>
      </c>
    </row>
    <row r="9" spans="1:9" ht="17.100000000000001" customHeight="1" x14ac:dyDescent="0.25">
      <c r="A9" s="36">
        <v>6</v>
      </c>
      <c r="B9" s="10" t="s">
        <v>31</v>
      </c>
      <c r="C9" s="37" t="s">
        <v>26</v>
      </c>
      <c r="D9" s="38">
        <v>6</v>
      </c>
      <c r="E9" s="37" t="s">
        <v>109</v>
      </c>
      <c r="F9" s="11">
        <v>17</v>
      </c>
      <c r="G9" s="39">
        <f t="shared" si="0"/>
        <v>18</v>
      </c>
      <c r="H9" s="2" t="str">
        <f t="shared" si="1"/>
        <v>— PROST (brez nasprotnika) —</v>
      </c>
      <c r="I9" s="40" t="str">
        <f>IF($F9&lt;&gt;17,"SPREMENJENA ŠTEVILKA NOSILCA!",IF(COUNTIF($F$4:$F$50,$F9)&gt;1,"PODVOJENA ŠTEVILKA!","OK"))</f>
        <v>OK</v>
      </c>
    </row>
    <row r="10" spans="1:9" ht="17.100000000000001" customHeight="1" x14ac:dyDescent="0.25">
      <c r="A10" s="36">
        <v>7</v>
      </c>
      <c r="B10" s="10" t="s">
        <v>32</v>
      </c>
      <c r="C10" s="37" t="s">
        <v>26</v>
      </c>
      <c r="D10" s="38">
        <v>7</v>
      </c>
      <c r="E10" s="37" t="s">
        <v>109</v>
      </c>
      <c r="F10" s="11">
        <v>49</v>
      </c>
      <c r="G10" s="39">
        <f t="shared" si="0"/>
        <v>50</v>
      </c>
      <c r="H10" s="2" t="str">
        <f t="shared" si="1"/>
        <v>— PROST (brez nasprotnika) —</v>
      </c>
      <c r="I10" s="40" t="str">
        <f>IF($F10&lt;&gt;49,"SPREMENJENA ŠTEVILKA NOSILCA!",IF(COUNTIF($F$4:$F$50,$F10)&gt;1,"PODVOJENA ŠTEVILKA!","OK"))</f>
        <v>OK</v>
      </c>
    </row>
    <row r="11" spans="1:9" ht="17.100000000000001" customHeight="1" x14ac:dyDescent="0.25">
      <c r="A11" s="36">
        <v>8</v>
      </c>
      <c r="B11" s="10" t="s">
        <v>33</v>
      </c>
      <c r="C11" s="37" t="s">
        <v>26</v>
      </c>
      <c r="D11" s="38">
        <v>8</v>
      </c>
      <c r="E11" s="37" t="s">
        <v>109</v>
      </c>
      <c r="F11" s="11">
        <v>16</v>
      </c>
      <c r="G11" s="39">
        <f t="shared" si="0"/>
        <v>15</v>
      </c>
      <c r="H11" s="2" t="str">
        <f t="shared" si="1"/>
        <v>— PROST (brez nasprotnika) —</v>
      </c>
      <c r="I11" s="40" t="str">
        <f>IF($F11&lt;&gt;16,"SPREMENJENA ŠTEVILKA NOSILCA!",IF(COUNTIF($F$4:$F$50,$F11)&gt;1,"PODVOJENA ŠTEVILKA!","OK"))</f>
        <v>OK</v>
      </c>
    </row>
    <row r="12" spans="1:9" ht="17.100000000000001" customHeight="1" x14ac:dyDescent="0.25">
      <c r="A12" s="36">
        <v>9</v>
      </c>
      <c r="B12" s="10" t="s">
        <v>34</v>
      </c>
      <c r="C12" s="37" t="s">
        <v>26</v>
      </c>
      <c r="D12" s="38">
        <v>9</v>
      </c>
      <c r="E12" s="37" t="s">
        <v>109</v>
      </c>
      <c r="F12" s="11">
        <v>9</v>
      </c>
      <c r="G12" s="39">
        <f t="shared" si="0"/>
        <v>10</v>
      </c>
      <c r="H12" s="2" t="str">
        <f t="shared" si="1"/>
        <v>— PROST (brez nasprotnika) —</v>
      </c>
      <c r="I12" s="40" t="str">
        <f>IF($F12&lt;&gt;9,"SPREMENJENA ŠTEVILKA NOSILCA!",IF(COUNTIF($F$4:$F$50,$F12)&gt;1,"PODVOJENA ŠTEVILKA!","OK"))</f>
        <v>OK</v>
      </c>
    </row>
    <row r="13" spans="1:9" ht="17.100000000000001" customHeight="1" x14ac:dyDescent="0.25">
      <c r="A13" s="41">
        <v>10</v>
      </c>
      <c r="B13" s="12" t="s">
        <v>35</v>
      </c>
      <c r="C13" s="42" t="s">
        <v>36</v>
      </c>
      <c r="D13" s="43">
        <v>10</v>
      </c>
      <c r="E13" s="42" t="s">
        <v>109</v>
      </c>
      <c r="F13" s="11">
        <v>56</v>
      </c>
      <c r="G13" s="39">
        <f t="shared" si="0"/>
        <v>55</v>
      </c>
      <c r="H13" s="2" t="str">
        <f t="shared" si="1"/>
        <v>— PROST (brez nasprotnika) —</v>
      </c>
      <c r="I13" s="40" t="str">
        <f>IF($F13&lt;&gt;56,"SPREMENJENA ŠTEVILKA NOSILCA!",IF(COUNTIF($F$4:$F$50,$F13)&gt;1,"PODVOJENA ŠTEVILKA!","OK"))</f>
        <v>OK</v>
      </c>
    </row>
    <row r="14" spans="1:9" ht="17.100000000000001" customHeight="1" x14ac:dyDescent="0.25">
      <c r="A14" s="41">
        <v>11</v>
      </c>
      <c r="B14" s="12" t="s">
        <v>37</v>
      </c>
      <c r="C14" s="42" t="s">
        <v>36</v>
      </c>
      <c r="D14" s="43">
        <v>11</v>
      </c>
      <c r="E14" s="42" t="s">
        <v>109</v>
      </c>
      <c r="F14" s="11">
        <v>24</v>
      </c>
      <c r="G14" s="39">
        <f t="shared" si="0"/>
        <v>23</v>
      </c>
      <c r="H14" s="2" t="str">
        <f t="shared" si="1"/>
        <v>— PROST (brez nasprotnika) —</v>
      </c>
      <c r="I14" s="40" t="str">
        <f>IF($F14&lt;&gt;24,"SPREMENJENA ŠTEVILKA NOSILCA!",IF(COUNTIF($F$4:$F$50,$F14)&gt;1,"PODVOJENA ŠTEVILKA!","OK"))</f>
        <v>OK</v>
      </c>
    </row>
    <row r="15" spans="1:9" ht="17.100000000000001" customHeight="1" x14ac:dyDescent="0.25">
      <c r="A15" s="41">
        <v>12</v>
      </c>
      <c r="B15" s="12" t="s">
        <v>38</v>
      </c>
      <c r="C15" s="42" t="s">
        <v>36</v>
      </c>
      <c r="D15" s="43">
        <v>12</v>
      </c>
      <c r="E15" s="42" t="s">
        <v>109</v>
      </c>
      <c r="F15" s="11">
        <v>41</v>
      </c>
      <c r="G15" s="39">
        <f t="shared" si="0"/>
        <v>42</v>
      </c>
      <c r="H15" s="2" t="str">
        <f t="shared" si="1"/>
        <v>— PROST (brez nasprotnika) —</v>
      </c>
      <c r="I15" s="40" t="str">
        <f>IF($F15&lt;&gt;41,"SPREMENJENA ŠTEVILKA NOSILCA!",IF(COUNTIF($F$4:$F$50,$F15)&gt;1,"PODVOJENA ŠTEVILKA!","OK"))</f>
        <v>OK</v>
      </c>
    </row>
    <row r="16" spans="1:9" ht="17.100000000000001" customHeight="1" x14ac:dyDescent="0.25">
      <c r="A16" s="41">
        <v>13</v>
      </c>
      <c r="B16" s="12" t="s">
        <v>39</v>
      </c>
      <c r="C16" s="42" t="s">
        <v>36</v>
      </c>
      <c r="D16" s="43">
        <v>13</v>
      </c>
      <c r="E16" s="42" t="s">
        <v>109</v>
      </c>
      <c r="F16" s="11">
        <v>25</v>
      </c>
      <c r="G16" s="39">
        <f t="shared" si="0"/>
        <v>26</v>
      </c>
      <c r="H16" s="2" t="str">
        <f t="shared" si="1"/>
        <v>— PROST (brez nasprotnika) —</v>
      </c>
      <c r="I16" s="40" t="str">
        <f>IF($F16&lt;&gt;25,"SPREMENJENA ŠTEVILKA NOSILCA!",IF(COUNTIF($F$4:$F$50,$F16)&gt;1,"PODVOJENA ŠTEVILKA!","OK"))</f>
        <v>OK</v>
      </c>
    </row>
    <row r="17" spans="1:9" ht="17.100000000000001" customHeight="1" x14ac:dyDescent="0.25">
      <c r="A17" s="41">
        <v>14</v>
      </c>
      <c r="B17" s="12" t="s">
        <v>40</v>
      </c>
      <c r="C17" s="42" t="s">
        <v>36</v>
      </c>
      <c r="D17" s="43">
        <v>14</v>
      </c>
      <c r="E17" s="42" t="s">
        <v>109</v>
      </c>
      <c r="F17" s="11">
        <v>40</v>
      </c>
      <c r="G17" s="39">
        <f t="shared" si="0"/>
        <v>39</v>
      </c>
      <c r="H17" s="2" t="str">
        <f t="shared" si="1"/>
        <v>— PROST (brez nasprotnika) —</v>
      </c>
      <c r="I17" s="40" t="str">
        <f>IF($F17&lt;&gt;40,"SPREMENJENA ŠTEVILKA NOSILCA!",IF(COUNTIF($F$4:$F$50,$F17)&gt;1,"PODVOJENA ŠTEVILKA!","OK"))</f>
        <v>OK</v>
      </c>
    </row>
    <row r="18" spans="1:9" ht="17.100000000000001" customHeight="1" x14ac:dyDescent="0.25">
      <c r="A18" s="41">
        <v>15</v>
      </c>
      <c r="B18" s="12" t="s">
        <v>41</v>
      </c>
      <c r="C18" s="42" t="s">
        <v>36</v>
      </c>
      <c r="D18" s="43">
        <v>15</v>
      </c>
      <c r="E18" s="42" t="s">
        <v>109</v>
      </c>
      <c r="F18" s="11">
        <v>57</v>
      </c>
      <c r="G18" s="39">
        <f t="shared" si="0"/>
        <v>58</v>
      </c>
      <c r="H18" s="2" t="str">
        <f t="shared" si="1"/>
        <v>— PROST (brez nasprotnika) —</v>
      </c>
      <c r="I18" s="40" t="str">
        <f>IF($F18&lt;&gt;57,"SPREMENJENA ŠTEVILKA NOSILCA!",IF(COUNTIF($F$4:$F$50,$F18)&gt;1,"PODVOJENA ŠTEVILKA!","OK"))</f>
        <v>OK</v>
      </c>
    </row>
    <row r="19" spans="1:9" ht="17.100000000000001" customHeight="1" x14ac:dyDescent="0.25">
      <c r="A19" s="41">
        <v>16</v>
      </c>
      <c r="B19" s="12" t="s">
        <v>42</v>
      </c>
      <c r="C19" s="42" t="s">
        <v>36</v>
      </c>
      <c r="D19" s="43">
        <v>16</v>
      </c>
      <c r="E19" s="42" t="s">
        <v>109</v>
      </c>
      <c r="F19" s="11">
        <v>8</v>
      </c>
      <c r="G19" s="39">
        <f t="shared" si="0"/>
        <v>7</v>
      </c>
      <c r="H19" s="2" t="str">
        <f t="shared" si="1"/>
        <v>— PROST (brez nasprotnika) —</v>
      </c>
      <c r="I19" s="40" t="str">
        <f>IF($F19&lt;&gt;8,"SPREMENJENA ŠTEVILKA NOSILCA!",IF(COUNTIF($F$4:$F$50,$F19)&gt;1,"PODVOJENA ŠTEVILKA!","OK"))</f>
        <v>OK</v>
      </c>
    </row>
    <row r="20" spans="1:9" ht="17.100000000000001" customHeight="1" x14ac:dyDescent="0.25">
      <c r="A20" s="41">
        <v>17</v>
      </c>
      <c r="B20" s="44" t="s">
        <v>110</v>
      </c>
      <c r="C20" s="42" t="s">
        <v>36</v>
      </c>
      <c r="D20" s="43"/>
      <c r="E20" s="42" t="s">
        <v>111</v>
      </c>
      <c r="F20" s="45">
        <v>5</v>
      </c>
      <c r="G20" s="39">
        <f t="shared" si="0"/>
        <v>6</v>
      </c>
      <c r="H20" s="2" t="str">
        <f t="shared" si="1"/>
        <v>— PROST (brez nasprotnika) —</v>
      </c>
      <c r="I20" s="40" t="str">
        <f>IF($F20="","",IF(COUNTIF($F$4:$F$50,$F20)&gt;1,"PODVOJENA ŠTEVILKA!",IF(COUNTIF(Številke!$G$5:$G$36,$F20)=0,"NI IZ BOBNA!","OK")))</f>
        <v>OK</v>
      </c>
    </row>
    <row r="21" spans="1:9" ht="17.100000000000001" customHeight="1" x14ac:dyDescent="0.25">
      <c r="A21" s="41">
        <v>18</v>
      </c>
      <c r="B21" s="44" t="s">
        <v>112</v>
      </c>
      <c r="C21" s="42" t="s">
        <v>36</v>
      </c>
      <c r="D21" s="43"/>
      <c r="E21" s="42" t="s">
        <v>113</v>
      </c>
      <c r="F21" s="45">
        <v>28</v>
      </c>
      <c r="G21" s="39">
        <f t="shared" si="0"/>
        <v>27</v>
      </c>
      <c r="H21" s="2" t="str">
        <f t="shared" si="1"/>
        <v>Antena Portorož</v>
      </c>
      <c r="I21" s="40" t="str">
        <f>IF($F21="","",IF(COUNTIF($F$4:$F$50,$F21)&gt;1,"PODVOJENA ŠTEVILKA!",IF(COUNTIF(Številke!$G$5:$G$36,$F21)=0,"NI IZ BOBNA!","OK")))</f>
        <v>OK</v>
      </c>
    </row>
    <row r="22" spans="1:9" ht="17.100000000000001" customHeight="1" x14ac:dyDescent="0.25">
      <c r="A22" s="41">
        <v>19</v>
      </c>
      <c r="B22" s="44" t="s">
        <v>114</v>
      </c>
      <c r="C22" s="42" t="s">
        <v>36</v>
      </c>
      <c r="D22" s="43"/>
      <c r="E22" s="42" t="s">
        <v>113</v>
      </c>
      <c r="F22" s="45">
        <v>21</v>
      </c>
      <c r="G22" s="39">
        <f t="shared" si="0"/>
        <v>22</v>
      </c>
      <c r="H22" s="2" t="str">
        <f t="shared" si="1"/>
        <v>Košana 2</v>
      </c>
      <c r="I22" s="40" t="str">
        <f>IF($F22="","",IF(COUNTIF($F$4:$F$50,$F22)&gt;1,"PODVOJENA ŠTEVILKA!",IF(COUNTIF(Številke!$G$5:$G$36,$F22)=0,"NI IZ BOBNA!","OK")))</f>
        <v>OK</v>
      </c>
    </row>
    <row r="23" spans="1:9" ht="17.100000000000001" customHeight="1" x14ac:dyDescent="0.25">
      <c r="A23" s="41">
        <v>20</v>
      </c>
      <c r="B23" s="44" t="s">
        <v>115</v>
      </c>
      <c r="C23" s="42" t="s">
        <v>36</v>
      </c>
      <c r="D23" s="43"/>
      <c r="E23" s="42" t="s">
        <v>113</v>
      </c>
      <c r="F23" s="45">
        <v>19</v>
      </c>
      <c r="G23" s="39">
        <f t="shared" si="0"/>
        <v>20</v>
      </c>
      <c r="H23" s="2" t="str">
        <f t="shared" si="1"/>
        <v>Budničar</v>
      </c>
      <c r="I23" s="40" t="str">
        <f>IF($F23="","",IF(COUNTIF($F$4:$F$50,$F23)&gt;1,"PODVOJENA ŠTEVILKA!",IF(COUNTIF(Številke!$G$5:$G$36,$F23)=0,"NI IZ BOBNA!","OK")))</f>
        <v>OK</v>
      </c>
    </row>
    <row r="24" spans="1:9" ht="17.100000000000001" customHeight="1" x14ac:dyDescent="0.25">
      <c r="A24" s="41">
        <v>21</v>
      </c>
      <c r="B24" s="44" t="s">
        <v>116</v>
      </c>
      <c r="C24" s="42" t="s">
        <v>36</v>
      </c>
      <c r="D24" s="43"/>
      <c r="E24" s="42" t="s">
        <v>113</v>
      </c>
      <c r="F24" s="45">
        <v>44</v>
      </c>
      <c r="G24" s="39">
        <f t="shared" si="0"/>
        <v>43</v>
      </c>
      <c r="H24" s="2" t="str">
        <f t="shared" si="1"/>
        <v>Katarina</v>
      </c>
      <c r="I24" s="40" t="str">
        <f>IF($F24="","",IF(COUNTIF($F$4:$F$50,$F24)&gt;1,"PODVOJENA ŠTEVILKA!",IF(COUNTIF(Številke!$G$5:$G$36,$F24)=0,"NI IZ BOBNA!","OK")))</f>
        <v>OK</v>
      </c>
    </row>
    <row r="25" spans="1:9" ht="17.100000000000001" customHeight="1" x14ac:dyDescent="0.25">
      <c r="A25" s="46">
        <v>22</v>
      </c>
      <c r="B25" s="28" t="s">
        <v>117</v>
      </c>
      <c r="C25" s="47" t="s">
        <v>118</v>
      </c>
      <c r="D25" s="48"/>
      <c r="E25" s="47" t="s">
        <v>119</v>
      </c>
      <c r="F25" s="45">
        <v>59</v>
      </c>
      <c r="G25" s="39">
        <f t="shared" si="0"/>
        <v>60</v>
      </c>
      <c r="H25" s="2" t="str">
        <f t="shared" si="1"/>
        <v>Koseze</v>
      </c>
      <c r="I25" s="40" t="str">
        <f>IF($F25="","",IF(COUNTIF($F$4:$F$50,$F25)&gt;1,"PODVOJENA ŠTEVILKA!",IF(COUNTIF(Številke!$G$5:$G$36,$F25)=0,"NI IZ BOBNA!","OK")))</f>
        <v>OK</v>
      </c>
    </row>
    <row r="26" spans="1:9" ht="17.100000000000001" customHeight="1" x14ac:dyDescent="0.25">
      <c r="A26" s="46">
        <v>23</v>
      </c>
      <c r="B26" s="28" t="s">
        <v>120</v>
      </c>
      <c r="C26" s="47" t="s">
        <v>118</v>
      </c>
      <c r="D26" s="48"/>
      <c r="E26" s="47" t="s">
        <v>119</v>
      </c>
      <c r="F26" s="45">
        <v>14</v>
      </c>
      <c r="G26" s="39">
        <f t="shared" si="0"/>
        <v>13</v>
      </c>
      <c r="H26" s="2" t="str">
        <f t="shared" si="1"/>
        <v>Svoboda</v>
      </c>
      <c r="I26" s="40" t="str">
        <f>IF($F26="","",IF(COUNTIF($F$4:$F$50,$F26)&gt;1,"PODVOJENA ŠTEVILKA!",IF(COUNTIF(Številke!$G$5:$G$36,$F26)=0,"NI IZ BOBNA!","OK")))</f>
        <v>OK</v>
      </c>
    </row>
    <row r="27" spans="1:9" ht="17.100000000000001" customHeight="1" x14ac:dyDescent="0.25">
      <c r="A27" s="46">
        <v>24</v>
      </c>
      <c r="B27" s="28" t="s">
        <v>121</v>
      </c>
      <c r="C27" s="47" t="s">
        <v>118</v>
      </c>
      <c r="D27" s="48"/>
      <c r="E27" s="47" t="s">
        <v>119</v>
      </c>
      <c r="F27" s="45">
        <v>30</v>
      </c>
      <c r="G27" s="39">
        <f t="shared" si="0"/>
        <v>29</v>
      </c>
      <c r="H27" s="2" t="str">
        <f t="shared" si="1"/>
        <v>Bistrica pri Tržiču</v>
      </c>
      <c r="I27" s="40" t="str">
        <f>IF($F27="","",IF(COUNTIF($F$4:$F$50,$F27)&gt;1,"PODVOJENA ŠTEVILKA!",IF(COUNTIF(Številke!$G$5:$G$36,$F27)=0,"NI IZ BOBNA!","OK")))</f>
        <v>OK</v>
      </c>
    </row>
    <row r="28" spans="1:9" ht="17.100000000000001" customHeight="1" x14ac:dyDescent="0.25">
      <c r="A28" s="46">
        <v>25</v>
      </c>
      <c r="B28" s="28" t="s">
        <v>122</v>
      </c>
      <c r="C28" s="47" t="s">
        <v>118</v>
      </c>
      <c r="D28" s="48"/>
      <c r="E28" s="47" t="s">
        <v>119</v>
      </c>
      <c r="F28" s="45">
        <v>27</v>
      </c>
      <c r="G28" s="39">
        <f t="shared" si="0"/>
        <v>28</v>
      </c>
      <c r="H28" s="2" t="str">
        <f t="shared" si="1"/>
        <v>Košana</v>
      </c>
      <c r="I28" s="40" t="str">
        <f>IF($F28="","",IF(COUNTIF($F$4:$F$50,$F28)&gt;1,"PODVOJENA ŠTEVILKA!",IF(COUNTIF(Številke!$G$5:$G$36,$F28)=0,"NI IZ BOBNA!","OK")))</f>
        <v>OK</v>
      </c>
    </row>
    <row r="29" spans="1:9" ht="17.100000000000001" customHeight="1" x14ac:dyDescent="0.25">
      <c r="A29" s="46">
        <v>26</v>
      </c>
      <c r="B29" s="28" t="s">
        <v>123</v>
      </c>
      <c r="C29" s="47" t="s">
        <v>118</v>
      </c>
      <c r="D29" s="48"/>
      <c r="E29" s="47" t="s">
        <v>119</v>
      </c>
      <c r="F29" s="45">
        <v>37</v>
      </c>
      <c r="G29" s="39">
        <f t="shared" si="0"/>
        <v>38</v>
      </c>
      <c r="H29" s="2" t="str">
        <f t="shared" si="1"/>
        <v>Cerkniško jezero</v>
      </c>
      <c r="I29" s="40" t="str">
        <f>IF($F29="","",IF(COUNTIF($F$4:$F$50,$F29)&gt;1,"PODVOJENA ŠTEVILKA!",IF(COUNTIF(Številke!$G$5:$G$36,$F29)=0,"NI IZ BOBNA!","OK")))</f>
        <v>OK</v>
      </c>
    </row>
    <row r="30" spans="1:9" ht="17.100000000000001" customHeight="1" x14ac:dyDescent="0.25">
      <c r="A30" s="46">
        <v>27</v>
      </c>
      <c r="B30" s="28" t="s">
        <v>124</v>
      </c>
      <c r="C30" s="47" t="s">
        <v>118</v>
      </c>
      <c r="D30" s="48"/>
      <c r="E30" s="47" t="s">
        <v>119</v>
      </c>
      <c r="F30" s="45">
        <v>4</v>
      </c>
      <c r="G30" s="39">
        <f t="shared" si="0"/>
        <v>3</v>
      </c>
      <c r="H30" s="2" t="str">
        <f t="shared" si="1"/>
        <v>Dragomer</v>
      </c>
      <c r="I30" s="40" t="str">
        <f>IF($F30="","",IF(COUNTIF($F$4:$F$50,$F30)&gt;1,"PODVOJENA ŠTEVILKA!",IF(COUNTIF(Številke!$G$5:$G$36,$F30)=0,"NI IZ BOBNA!","OK")))</f>
        <v>OK</v>
      </c>
    </row>
    <row r="31" spans="1:9" ht="17.100000000000001" customHeight="1" x14ac:dyDescent="0.25">
      <c r="A31" s="46">
        <v>28</v>
      </c>
      <c r="B31" s="28" t="s">
        <v>125</v>
      </c>
      <c r="C31" s="47" t="s">
        <v>118</v>
      </c>
      <c r="D31" s="48"/>
      <c r="E31" s="47" t="s">
        <v>119</v>
      </c>
      <c r="F31" s="45">
        <v>11</v>
      </c>
      <c r="G31" s="39">
        <f t="shared" si="0"/>
        <v>12</v>
      </c>
      <c r="H31" s="2" t="str">
        <f t="shared" si="1"/>
        <v>Hoče</v>
      </c>
      <c r="I31" s="40" t="str">
        <f>IF($F31="","",IF(COUNTIF($F$4:$F$50,$F31)&gt;1,"PODVOJENA ŠTEVILKA!",IF(COUNTIF(Številke!$G$5:$G$36,$F31)=0,"NI IZ BOBNA!","OK")))</f>
        <v>OK</v>
      </c>
    </row>
    <row r="32" spans="1:9" ht="17.100000000000001" customHeight="1" x14ac:dyDescent="0.25">
      <c r="A32" s="46">
        <v>29</v>
      </c>
      <c r="B32" s="28" t="s">
        <v>126</v>
      </c>
      <c r="C32" s="47" t="s">
        <v>118</v>
      </c>
      <c r="D32" s="48"/>
      <c r="E32" s="47" t="s">
        <v>119</v>
      </c>
      <c r="F32" s="45">
        <v>43</v>
      </c>
      <c r="G32" s="39">
        <f t="shared" si="0"/>
        <v>44</v>
      </c>
      <c r="H32" s="2" t="str">
        <f t="shared" si="1"/>
        <v>Sodražica</v>
      </c>
      <c r="I32" s="40" t="str">
        <f>IF($F32="","",IF(COUNTIF($F$4:$F$50,$F32)&gt;1,"PODVOJENA ŠTEVILKA!",IF(COUNTIF(Številke!$G$5:$G$36,$F32)=0,"NI IZ BOBNA!","OK")))</f>
        <v>OK</v>
      </c>
    </row>
    <row r="33" spans="1:9" ht="17.100000000000001" customHeight="1" x14ac:dyDescent="0.25">
      <c r="A33" s="46">
        <v>30</v>
      </c>
      <c r="B33" s="28" t="s">
        <v>127</v>
      </c>
      <c r="C33" s="47" t="s">
        <v>118</v>
      </c>
      <c r="D33" s="48"/>
      <c r="E33" s="47" t="s">
        <v>119</v>
      </c>
      <c r="F33" s="45">
        <v>38</v>
      </c>
      <c r="G33" s="39">
        <f t="shared" si="0"/>
        <v>37</v>
      </c>
      <c r="H33" s="2" t="str">
        <f t="shared" si="1"/>
        <v>Nanos</v>
      </c>
      <c r="I33" s="40" t="str">
        <f>IF($F33="","",IF(COUNTIF($F$4:$F$50,$F33)&gt;1,"PODVOJENA ŠTEVILKA!",IF(COUNTIF(Številke!$G$5:$G$36,$F33)=0,"NI IZ BOBNA!","OK")))</f>
        <v>OK</v>
      </c>
    </row>
    <row r="34" spans="1:9" ht="17.100000000000001" customHeight="1" x14ac:dyDescent="0.25">
      <c r="A34" s="46">
        <v>31</v>
      </c>
      <c r="B34" s="28" t="s">
        <v>128</v>
      </c>
      <c r="C34" s="47" t="s">
        <v>118</v>
      </c>
      <c r="D34" s="48"/>
      <c r="E34" s="47" t="s">
        <v>119</v>
      </c>
      <c r="F34" s="45">
        <v>46</v>
      </c>
      <c r="G34" s="39">
        <f t="shared" si="0"/>
        <v>45</v>
      </c>
      <c r="H34" s="2" t="str">
        <f t="shared" si="1"/>
        <v>Sodček</v>
      </c>
      <c r="I34" s="40" t="str">
        <f>IF($F34="","",IF(COUNTIF($F$4:$F$50,$F34)&gt;1,"PODVOJENA ŠTEVILKA!",IF(COUNTIF(Številke!$G$5:$G$36,$F34)=0,"NI IZ BOBNA!","OK")))</f>
        <v>OK</v>
      </c>
    </row>
    <row r="35" spans="1:9" ht="17.100000000000001" customHeight="1" x14ac:dyDescent="0.25">
      <c r="A35" s="46">
        <v>32</v>
      </c>
      <c r="B35" s="28" t="s">
        <v>129</v>
      </c>
      <c r="C35" s="47" t="s">
        <v>118</v>
      </c>
      <c r="D35" s="48"/>
      <c r="E35" s="47" t="s">
        <v>119</v>
      </c>
      <c r="F35" s="45">
        <v>22</v>
      </c>
      <c r="G35" s="39">
        <f t="shared" si="0"/>
        <v>21</v>
      </c>
      <c r="H35" s="2" t="str">
        <f t="shared" si="1"/>
        <v>Goriška Brda</v>
      </c>
      <c r="I35" s="40" t="str">
        <f>IF($F35="","",IF(COUNTIF($F$4:$F$50,$F35)&gt;1,"PODVOJENA ŠTEVILKA!",IF(COUNTIF(Številke!$G$5:$G$36,$F35)=0,"NI IZ BOBNA!","OK")))</f>
        <v>OK</v>
      </c>
    </row>
    <row r="36" spans="1:9" ht="17.100000000000001" customHeight="1" x14ac:dyDescent="0.25">
      <c r="A36" s="46">
        <v>33</v>
      </c>
      <c r="B36" s="28" t="s">
        <v>130</v>
      </c>
      <c r="C36" s="47" t="s">
        <v>118</v>
      </c>
      <c r="D36" s="48"/>
      <c r="E36" s="47" t="s">
        <v>119</v>
      </c>
      <c r="F36" s="45">
        <v>60</v>
      </c>
      <c r="G36" s="39">
        <f t="shared" si="0"/>
        <v>59</v>
      </c>
      <c r="H36" s="2" t="str">
        <f t="shared" si="1"/>
        <v>Kolektor Idrija</v>
      </c>
      <c r="I36" s="40" t="str">
        <f>IF($F36="","",IF(COUNTIF($F$4:$F$50,$F36)&gt;1,"PODVOJENA ŠTEVILKA!",IF(COUNTIF(Številke!$G$5:$G$36,$F36)=0,"NI IZ BOBNA!","OK")))</f>
        <v>OK</v>
      </c>
    </row>
    <row r="37" spans="1:9" ht="17.100000000000001" customHeight="1" x14ac:dyDescent="0.25">
      <c r="A37" s="49">
        <v>34</v>
      </c>
      <c r="B37" s="50" t="s">
        <v>131</v>
      </c>
      <c r="C37" s="51" t="s">
        <v>132</v>
      </c>
      <c r="D37" s="52"/>
      <c r="E37" s="51" t="s">
        <v>119</v>
      </c>
      <c r="F37" s="45">
        <v>29</v>
      </c>
      <c r="G37" s="39">
        <f t="shared" si="0"/>
        <v>30</v>
      </c>
      <c r="H37" s="2" t="str">
        <f t="shared" si="1"/>
        <v>Postojna</v>
      </c>
      <c r="I37" s="40" t="str">
        <f>IF($F37="","",IF(COUNTIF($F$4:$F$50,$F37)&gt;1,"PODVOJENA ŠTEVILKA!",IF(COUNTIF(Številke!$G$5:$G$36,$F37)=0,"NI IZ BOBNA!","OK")))</f>
        <v>OK</v>
      </c>
    </row>
    <row r="38" spans="1:9" ht="17.100000000000001" customHeight="1" x14ac:dyDescent="0.25">
      <c r="A38" s="49">
        <v>35</v>
      </c>
      <c r="B38" s="50" t="s">
        <v>133</v>
      </c>
      <c r="C38" s="51" t="s">
        <v>132</v>
      </c>
      <c r="D38" s="52"/>
      <c r="E38" s="51" t="s">
        <v>119</v>
      </c>
      <c r="F38" s="45">
        <v>53</v>
      </c>
      <c r="G38" s="39">
        <f t="shared" si="0"/>
        <v>54</v>
      </c>
      <c r="H38" s="2" t="str">
        <f t="shared" si="1"/>
        <v>Šiška</v>
      </c>
      <c r="I38" s="40" t="str">
        <f>IF($F38="","",IF(COUNTIF($F$4:$F$50,$F38)&gt;1,"PODVOJENA ŠTEVILKA!",IF(COUNTIF(Številke!$G$5:$G$36,$F38)=0,"NI IZ BOBNA!","OK")))</f>
        <v>OK</v>
      </c>
    </row>
    <row r="39" spans="1:9" ht="17.100000000000001" customHeight="1" x14ac:dyDescent="0.25">
      <c r="A39" s="49">
        <v>36</v>
      </c>
      <c r="B39" s="50" t="s">
        <v>134</v>
      </c>
      <c r="C39" s="51" t="s">
        <v>132</v>
      </c>
      <c r="D39" s="52"/>
      <c r="E39" s="51" t="s">
        <v>119</v>
      </c>
      <c r="F39" s="45">
        <v>12</v>
      </c>
      <c r="G39" s="39">
        <f t="shared" si="0"/>
        <v>11</v>
      </c>
      <c r="H39" s="2" t="str">
        <f t="shared" si="1"/>
        <v>Begunje</v>
      </c>
      <c r="I39" s="40" t="str">
        <f>IF($F39="","",IF(COUNTIF($F$4:$F$50,$F39)&gt;1,"PODVOJENA ŠTEVILKA!",IF(COUNTIF(Številke!$G$5:$G$36,$F39)=0,"NI IZ BOBNA!","OK")))</f>
        <v>OK</v>
      </c>
    </row>
    <row r="40" spans="1:9" ht="17.100000000000001" customHeight="1" x14ac:dyDescent="0.25">
      <c r="A40" s="49">
        <v>37</v>
      </c>
      <c r="B40" s="50" t="s">
        <v>135</v>
      </c>
      <c r="C40" s="51" t="s">
        <v>132</v>
      </c>
      <c r="D40" s="52"/>
      <c r="E40" s="51" t="s">
        <v>119</v>
      </c>
      <c r="F40" s="45">
        <v>13</v>
      </c>
      <c r="G40" s="39">
        <f t="shared" si="0"/>
        <v>14</v>
      </c>
      <c r="H40" s="2" t="str">
        <f t="shared" si="1"/>
        <v>Trta Sveti Anton</v>
      </c>
      <c r="I40" s="40" t="str">
        <f>IF($F40="","",IF(COUNTIF($F$4:$F$50,$F40)&gt;1,"PODVOJENA ŠTEVILKA!",IF(COUNTIF(Številke!$G$5:$G$36,$F40)=0,"NI IZ BOBNA!","OK")))</f>
        <v>OK</v>
      </c>
    </row>
    <row r="41" spans="1:9" ht="17.100000000000001" customHeight="1" x14ac:dyDescent="0.25">
      <c r="A41" s="49">
        <v>38</v>
      </c>
      <c r="B41" s="50" t="s">
        <v>136</v>
      </c>
      <c r="C41" s="51" t="s">
        <v>132</v>
      </c>
      <c r="D41" s="52"/>
      <c r="E41" s="51" t="s">
        <v>119</v>
      </c>
      <c r="F41" s="45">
        <v>20</v>
      </c>
      <c r="G41" s="39">
        <f t="shared" si="0"/>
        <v>19</v>
      </c>
      <c r="H41" s="2" t="str">
        <f t="shared" si="1"/>
        <v>Kozlek Zabiče</v>
      </c>
      <c r="I41" s="40" t="str">
        <f>IF($F41="","",IF(COUNTIF($F$4:$F$50,$F41)&gt;1,"PODVOJENA ŠTEVILKA!",IF(COUNTIF(Številke!$G$5:$G$36,$F41)=0,"NI IZ BOBNA!","OK")))</f>
        <v>OK</v>
      </c>
    </row>
    <row r="42" spans="1:9" ht="17.100000000000001" customHeight="1" x14ac:dyDescent="0.25">
      <c r="A42" s="49">
        <v>39</v>
      </c>
      <c r="B42" s="50" t="s">
        <v>137</v>
      </c>
      <c r="C42" s="51" t="s">
        <v>132</v>
      </c>
      <c r="D42" s="52"/>
      <c r="E42" s="51" t="s">
        <v>119</v>
      </c>
      <c r="F42" s="45">
        <v>45</v>
      </c>
      <c r="G42" s="39">
        <f t="shared" si="0"/>
        <v>46</v>
      </c>
      <c r="H42" s="2" t="str">
        <f t="shared" si="1"/>
        <v>Tabor Ozeljan</v>
      </c>
      <c r="I42" s="40" t="str">
        <f>IF($F42="","",IF(COUNTIF($F$4:$F$50,$F42)&gt;1,"PODVOJENA ŠTEVILKA!",IF(COUNTIF(Številke!$G$5:$G$36,$F42)=0,"NI IZ BOBNA!","OK")))</f>
        <v>OK</v>
      </c>
    </row>
    <row r="43" spans="1:9" ht="17.100000000000001" customHeight="1" x14ac:dyDescent="0.25">
      <c r="A43" s="49">
        <v>40</v>
      </c>
      <c r="B43" s="50" t="s">
        <v>138</v>
      </c>
      <c r="C43" s="51" t="s">
        <v>132</v>
      </c>
      <c r="D43" s="52"/>
      <c r="E43" s="51" t="s">
        <v>119</v>
      </c>
      <c r="F43" s="45">
        <v>51</v>
      </c>
      <c r="G43" s="39">
        <f t="shared" si="0"/>
        <v>52</v>
      </c>
      <c r="H43" s="2" t="str">
        <f t="shared" si="1"/>
        <v>Hubelj</v>
      </c>
      <c r="I43" s="40" t="str">
        <f>IF($F43="","",IF(COUNTIF($F$4:$F$50,$F43)&gt;1,"PODVOJENA ŠTEVILKA!",IF(COUNTIF(Številke!$G$5:$G$36,$F43)=0,"NI IZ BOBNA!","OK")))</f>
        <v>OK</v>
      </c>
    </row>
    <row r="44" spans="1:9" ht="17.100000000000001" customHeight="1" x14ac:dyDescent="0.25">
      <c r="A44" s="49">
        <v>41</v>
      </c>
      <c r="B44" s="50" t="s">
        <v>139</v>
      </c>
      <c r="C44" s="51" t="s">
        <v>132</v>
      </c>
      <c r="D44" s="52"/>
      <c r="E44" s="51" t="s">
        <v>119</v>
      </c>
      <c r="F44" s="45">
        <v>36</v>
      </c>
      <c r="G44" s="39">
        <f t="shared" si="0"/>
        <v>35</v>
      </c>
      <c r="H44" s="2" t="str">
        <f t="shared" si="1"/>
        <v>Zarja</v>
      </c>
      <c r="I44" s="40" t="str">
        <f>IF($F44="","",IF(COUNTIF($F$4:$F$50,$F44)&gt;1,"PODVOJENA ŠTEVILKA!",IF(COUNTIF(Številke!$G$5:$G$36,$F44)=0,"NI IZ BOBNA!","OK")))</f>
        <v>OK</v>
      </c>
    </row>
    <row r="45" spans="1:9" ht="17.100000000000001" customHeight="1" x14ac:dyDescent="0.25">
      <c r="A45" s="49">
        <v>42</v>
      </c>
      <c r="B45" s="50" t="s">
        <v>140</v>
      </c>
      <c r="C45" s="51" t="s">
        <v>132</v>
      </c>
      <c r="D45" s="52"/>
      <c r="E45" s="51" t="s">
        <v>119</v>
      </c>
      <c r="F45" s="45">
        <v>62</v>
      </c>
      <c r="G45" s="39">
        <f t="shared" si="0"/>
        <v>61</v>
      </c>
      <c r="H45" s="2" t="str">
        <f t="shared" si="1"/>
        <v>Logatec</v>
      </c>
      <c r="I45" s="40" t="str">
        <f>IF($F45="","",IF(COUNTIF($F$4:$F$50,$F45)&gt;1,"PODVOJENA ŠTEVILKA!",IF(COUNTIF(Številke!$G$5:$G$36,$F45)=0,"NI IZ BOBNA!","OK")))</f>
        <v>OK</v>
      </c>
    </row>
    <row r="46" spans="1:9" ht="17.100000000000001" customHeight="1" x14ac:dyDescent="0.25">
      <c r="A46" s="49">
        <v>43</v>
      </c>
      <c r="B46" s="50" t="s">
        <v>141</v>
      </c>
      <c r="C46" s="51" t="s">
        <v>132</v>
      </c>
      <c r="D46" s="52"/>
      <c r="E46" s="51" t="s">
        <v>119</v>
      </c>
      <c r="F46" s="45">
        <v>35</v>
      </c>
      <c r="G46" s="39">
        <f t="shared" si="0"/>
        <v>36</v>
      </c>
      <c r="H46" s="2" t="str">
        <f t="shared" si="1"/>
        <v>Krško</v>
      </c>
      <c r="I46" s="40" t="str">
        <f>IF($F46="","",IF(COUNTIF($F$4:$F$50,$F46)&gt;1,"PODVOJENA ŠTEVILKA!",IF(COUNTIF(Številke!$G$5:$G$36,$F46)=0,"NI IZ BOBNA!","OK")))</f>
        <v>OK</v>
      </c>
    </row>
    <row r="47" spans="1:9" ht="17.100000000000001" customHeight="1" x14ac:dyDescent="0.25">
      <c r="A47" s="49">
        <v>44</v>
      </c>
      <c r="B47" s="50" t="s">
        <v>142</v>
      </c>
      <c r="C47" s="51" t="s">
        <v>132</v>
      </c>
      <c r="D47" s="52"/>
      <c r="E47" s="51" t="s">
        <v>119</v>
      </c>
      <c r="F47" s="45">
        <v>54</v>
      </c>
      <c r="G47" s="39">
        <f t="shared" si="0"/>
        <v>53</v>
      </c>
      <c r="H47" s="2" t="str">
        <f t="shared" si="1"/>
        <v>Rogovila</v>
      </c>
      <c r="I47" s="40" t="str">
        <f>IF($F47="","",IF(COUNTIF($F$4:$F$50,$F47)&gt;1,"PODVOJENA ŠTEVILKA!",IF(COUNTIF(Številke!$G$5:$G$36,$F47)=0,"NI IZ BOBNA!","OK")))</f>
        <v>OK</v>
      </c>
    </row>
    <row r="48" spans="1:9" ht="17.100000000000001" customHeight="1" x14ac:dyDescent="0.25">
      <c r="A48" s="49">
        <v>45</v>
      </c>
      <c r="B48" s="50" t="s">
        <v>143</v>
      </c>
      <c r="C48" s="51" t="s">
        <v>132</v>
      </c>
      <c r="D48" s="52"/>
      <c r="E48" s="51" t="s">
        <v>119</v>
      </c>
      <c r="F48" s="45">
        <v>3</v>
      </c>
      <c r="G48" s="39">
        <f t="shared" si="0"/>
        <v>4</v>
      </c>
      <c r="H48" s="2" t="str">
        <f t="shared" si="1"/>
        <v>Cesta</v>
      </c>
      <c r="I48" s="40" t="str">
        <f>IF($F48="","",IF(COUNTIF($F$4:$F$50,$F48)&gt;1,"PODVOJENA ŠTEVILKA!",IF(COUNTIF(Številke!$G$5:$G$36,$F48)=0,"NI IZ BOBNA!","OK")))</f>
        <v>OK</v>
      </c>
    </row>
    <row r="49" spans="1:9" ht="17.100000000000001" customHeight="1" x14ac:dyDescent="0.25">
      <c r="A49" s="53">
        <v>46</v>
      </c>
      <c r="B49" s="54" t="s">
        <v>144</v>
      </c>
      <c r="C49" s="55" t="s">
        <v>145</v>
      </c>
      <c r="D49" s="56"/>
      <c r="E49" s="55" t="s">
        <v>119</v>
      </c>
      <c r="F49" s="45">
        <v>52</v>
      </c>
      <c r="G49" s="39">
        <f t="shared" si="0"/>
        <v>51</v>
      </c>
      <c r="H49" s="2" t="str">
        <f t="shared" si="1"/>
        <v>Tabor Ihan</v>
      </c>
      <c r="I49" s="40" t="str">
        <f>IF($F49="","",IF(COUNTIF($F$4:$F$50,$F49)&gt;1,"PODVOJENA ŠTEVILKA!",IF(COUNTIF(Številke!$G$5:$G$36,$F49)=0,"NI IZ BOBNA!","OK")))</f>
        <v>OK</v>
      </c>
    </row>
    <row r="50" spans="1:9" ht="17.100000000000001" customHeight="1" x14ac:dyDescent="0.25">
      <c r="A50" s="53">
        <v>47</v>
      </c>
      <c r="B50" s="54" t="s">
        <v>146</v>
      </c>
      <c r="C50" s="55" t="s">
        <v>145</v>
      </c>
      <c r="D50" s="56"/>
      <c r="E50" s="55" t="s">
        <v>119</v>
      </c>
      <c r="F50" s="45">
        <v>61</v>
      </c>
      <c r="G50" s="39">
        <f t="shared" si="0"/>
        <v>62</v>
      </c>
      <c r="H50" s="2" t="str">
        <f t="shared" si="1"/>
        <v>Breza</v>
      </c>
      <c r="I50" s="40" t="str">
        <f>IF($F50="","",IF(COUNTIF($F$4:$F$50,$F50)&gt;1,"PODVOJENA ŠTEVILKA!",IF(COUNTIF(Številke!$G$5:$G$36,$F50)=0,"NI IZ BOBNA!","OK")))</f>
        <v>OK</v>
      </c>
    </row>
    <row r="52" spans="1:9" x14ac:dyDescent="0.25">
      <c r="B52" s="57" t="s">
        <v>147</v>
      </c>
    </row>
  </sheetData>
  <mergeCells count="2">
    <mergeCell ref="A1:I1"/>
    <mergeCell ref="A2:I2"/>
  </mergeCells>
  <conditionalFormatting sqref="I4:I50">
    <cfRule type="expression" dxfId="1" priority="1">
      <formula>AND($I4&lt;&gt;"",$I4&lt;&gt;"OK")</formula>
    </cfRule>
    <cfRule type="expression" dxfId="0" priority="2">
      <formula>$I4="OK"</formula>
    </cfRule>
  </conditionalFormatting>
  <dataValidations count="1">
    <dataValidation type="whole" allowBlank="1" showErrorMessage="1" errorTitle="Neveljavna številka" error="Vpišite celo število med 1 in 64." sqref="F4:F50" xr:uid="{00000000-0002-0000-0200-000000000000}">
      <formula1>1</formula1>
      <formula2>64</formula2>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F3864"/>
    <pageSetUpPr fitToPage="1"/>
  </sheetPr>
  <dimension ref="A1:AM66"/>
  <sheetViews>
    <sheetView showGridLines="0" workbookViewId="0">
      <selection activeCell="C46" sqref="C46"/>
    </sheetView>
  </sheetViews>
  <sheetFormatPr defaultRowHeight="15" x14ac:dyDescent="0.25"/>
  <cols>
    <col min="1" max="1" width="3.42578125" customWidth="1"/>
    <col min="2" max="2" width="33" customWidth="1"/>
    <col min="3" max="3" width="1.5703125" customWidth="1"/>
    <col min="4" max="4" width="2.140625" customWidth="1"/>
    <col min="5" max="5" width="22" customWidth="1"/>
    <col min="6" max="6" width="1.5703125" customWidth="1"/>
    <col min="7" max="7" width="2.140625" customWidth="1"/>
    <col min="8" max="8" width="22" customWidth="1"/>
    <col min="9" max="9" width="1.5703125" customWidth="1"/>
    <col min="10" max="10" width="2.140625" customWidth="1"/>
    <col min="11" max="11" width="22" customWidth="1"/>
    <col min="12" max="12" width="1.5703125" customWidth="1"/>
    <col min="13" max="13" width="2.140625" customWidth="1"/>
    <col min="14" max="14" width="22" customWidth="1"/>
    <col min="15" max="15" width="1.5703125" customWidth="1"/>
    <col min="16" max="16" width="2.140625" customWidth="1"/>
    <col min="17" max="17" width="22" customWidth="1"/>
    <col min="18" max="18" width="1.5703125" customWidth="1"/>
    <col min="19" max="19" width="2.140625" customWidth="1"/>
    <col min="20" max="20" width="26" customWidth="1"/>
    <col min="21" max="21" width="1.5703125" customWidth="1"/>
    <col min="22" max="22" width="2.140625" customWidth="1"/>
    <col min="23" max="23" width="22" customWidth="1"/>
    <col min="24" max="24" width="1.5703125" customWidth="1"/>
    <col min="25" max="25" width="2.140625" customWidth="1"/>
    <col min="26" max="26" width="22" customWidth="1"/>
    <col min="27" max="27" width="1.5703125" customWidth="1"/>
    <col min="28" max="28" width="2.140625" customWidth="1"/>
    <col min="29" max="29" width="22" customWidth="1"/>
    <col min="30" max="30" width="1.5703125" customWidth="1"/>
    <col min="31" max="31" width="2.140625" customWidth="1"/>
    <col min="32" max="32" width="22" customWidth="1"/>
    <col min="33" max="33" width="1.5703125" customWidth="1"/>
    <col min="34" max="34" width="2.140625" customWidth="1"/>
    <col min="35" max="35" width="22" customWidth="1"/>
    <col min="36" max="36" width="1.5703125" customWidth="1"/>
    <col min="37" max="37" width="2.140625" customWidth="1"/>
    <col min="38" max="38" width="33" customWidth="1"/>
    <col min="39" max="39" width="3.42578125" customWidth="1"/>
  </cols>
  <sheetData>
    <row r="1" spans="1:39" ht="32.1" customHeight="1" x14ac:dyDescent="0.25">
      <c r="A1" s="89" t="s">
        <v>148</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row>
    <row r="2" spans="1:39" ht="20.100000000000001" customHeight="1" x14ac:dyDescent="0.25">
      <c r="A2" s="91" t="s">
        <v>149</v>
      </c>
      <c r="B2" s="71"/>
      <c r="E2" s="7" t="s">
        <v>150</v>
      </c>
      <c r="H2" s="7" t="s">
        <v>151</v>
      </c>
      <c r="K2" s="7" t="s">
        <v>152</v>
      </c>
      <c r="N2" s="7" t="s">
        <v>153</v>
      </c>
      <c r="Q2" s="7" t="s">
        <v>154</v>
      </c>
      <c r="T2" s="7" t="s">
        <v>155</v>
      </c>
      <c r="W2" s="7" t="s">
        <v>154</v>
      </c>
      <c r="Z2" s="7" t="s">
        <v>153</v>
      </c>
      <c r="AC2" s="7" t="s">
        <v>152</v>
      </c>
      <c r="AF2" s="7" t="s">
        <v>151</v>
      </c>
      <c r="AI2" s="7" t="s">
        <v>150</v>
      </c>
      <c r="AL2" s="91" t="s">
        <v>149</v>
      </c>
      <c r="AM2" s="71"/>
    </row>
    <row r="3" spans="1:39" ht="15.95" customHeight="1" x14ac:dyDescent="0.25">
      <c r="A3" s="58">
        <v>1</v>
      </c>
      <c r="B3" s="59" t="str">
        <f>IFERROR(INDEX(Nastopajoči!$B$4:$B$50,MATCH($A3,Nastopajoči!$F$4:$F$50,0)),"")</f>
        <v>QAP Postojna</v>
      </c>
      <c r="E3" s="87" t="str">
        <f>IF($B3="","",$B3)</f>
        <v>QAP Postojna</v>
      </c>
      <c r="H3" s="87"/>
      <c r="K3" s="87"/>
      <c r="N3" s="87"/>
      <c r="Q3" s="87"/>
      <c r="W3" s="87"/>
      <c r="Z3" s="87"/>
      <c r="AC3" s="87"/>
      <c r="AF3" s="87"/>
      <c r="AI3" s="87" t="str">
        <f>IF($AL3="","",$AL3)</f>
        <v>Termoplasti Plama Ilirska Bistrica</v>
      </c>
      <c r="AL3" s="59" t="str">
        <f>IFERROR(INDEX(Nastopajoči!$B$4:$B$50,MATCH($AM3,Nastopajoči!$F$4:$F$50,0)),"")</f>
        <v>Termoplasti Plama Ilirska Bistrica</v>
      </c>
      <c r="AM3" s="58">
        <v>33</v>
      </c>
    </row>
    <row r="4" spans="1:39" ht="15.95" customHeight="1" x14ac:dyDescent="0.25">
      <c r="A4" s="60">
        <v>2</v>
      </c>
      <c r="B4" s="61" t="s">
        <v>156</v>
      </c>
      <c r="E4" s="88"/>
      <c r="H4" s="90"/>
      <c r="K4" s="90"/>
      <c r="N4" s="90"/>
      <c r="Q4" s="90"/>
      <c r="W4" s="90"/>
      <c r="Z4" s="90"/>
      <c r="AC4" s="90"/>
      <c r="AF4" s="90"/>
      <c r="AI4" s="88"/>
      <c r="AL4" s="61" t="s">
        <v>156</v>
      </c>
      <c r="AM4" s="60">
        <v>34</v>
      </c>
    </row>
    <row r="5" spans="1:39" x14ac:dyDescent="0.25">
      <c r="H5" s="90"/>
      <c r="K5" s="90"/>
      <c r="N5" s="90"/>
      <c r="Q5" s="90"/>
      <c r="W5" s="90"/>
      <c r="Z5" s="90"/>
      <c r="AC5" s="90"/>
      <c r="AF5" s="90"/>
    </row>
    <row r="6" spans="1:39" x14ac:dyDescent="0.25">
      <c r="H6" s="90"/>
      <c r="K6" s="90"/>
      <c r="N6" s="90"/>
      <c r="Q6" s="90"/>
      <c r="W6" s="90"/>
      <c r="Z6" s="90"/>
      <c r="AC6" s="90"/>
      <c r="AF6" s="90"/>
    </row>
    <row r="7" spans="1:39" ht="15.95" customHeight="1" x14ac:dyDescent="0.25">
      <c r="A7" s="58">
        <v>3</v>
      </c>
      <c r="B7" s="62" t="str">
        <f>IFERROR(INDEX(Nastopajoči!$B$4:$B$50,MATCH($A7,Nastopajoči!$F$4:$F$50,0)),"")</f>
        <v>Dragomer</v>
      </c>
      <c r="E7" s="87" t="str">
        <f>IF(AND($B7&lt;&gt;"",$B8&lt;&gt;""),"",IF($B7&lt;&gt;"",$B7,IF($B8&lt;&gt;"",$B8,"")))</f>
        <v/>
      </c>
      <c r="H7" s="90"/>
      <c r="K7" s="90"/>
      <c r="N7" s="90"/>
      <c r="Q7" s="90"/>
      <c r="W7" s="90"/>
      <c r="Z7" s="90"/>
      <c r="AC7" s="90"/>
      <c r="AF7" s="90"/>
      <c r="AI7" s="87" t="str">
        <f>IF(AND($AL7&lt;&gt;"",$AL8&lt;&gt;""),"",IF($AL7&lt;&gt;"",$AL7,IF($AL8&lt;&gt;"",$AL8,"")))</f>
        <v/>
      </c>
      <c r="AL7" s="62" t="str">
        <f>IFERROR(INDEX(Nastopajoči!$B$4:$B$50,MATCH($AM7,Nastopajoči!$F$4:$F$50,0)),"")</f>
        <v>Zarja</v>
      </c>
      <c r="AM7" s="58">
        <v>35</v>
      </c>
    </row>
    <row r="8" spans="1:39" ht="15.95" customHeight="1" x14ac:dyDescent="0.25">
      <c r="A8" s="58">
        <v>4</v>
      </c>
      <c r="B8" s="62" t="str">
        <f>IFERROR(INDEX(Nastopajoči!$B$4:$B$50,MATCH($A8,Nastopajoči!$F$4:$F$50,0)),"")</f>
        <v>Cesta</v>
      </c>
      <c r="E8" s="88"/>
      <c r="H8" s="88"/>
      <c r="K8" s="90"/>
      <c r="N8" s="90"/>
      <c r="Q8" s="90"/>
      <c r="W8" s="90"/>
      <c r="Z8" s="90"/>
      <c r="AC8" s="90"/>
      <c r="AF8" s="88"/>
      <c r="AI8" s="88"/>
      <c r="AL8" s="62" t="str">
        <f>IFERROR(INDEX(Nastopajoči!$B$4:$B$50,MATCH($AM8,Nastopajoči!$F$4:$F$50,0)),"")</f>
        <v>Krško</v>
      </c>
      <c r="AM8" s="58">
        <v>36</v>
      </c>
    </row>
    <row r="9" spans="1:39" x14ac:dyDescent="0.25">
      <c r="K9" s="90"/>
      <c r="N9" s="90"/>
      <c r="Q9" s="90"/>
      <c r="W9" s="90"/>
      <c r="Z9" s="90"/>
      <c r="AC9" s="90"/>
    </row>
    <row r="10" spans="1:39" x14ac:dyDescent="0.25">
      <c r="K10" s="90"/>
      <c r="N10" s="90"/>
      <c r="Q10" s="90"/>
      <c r="W10" s="90"/>
      <c r="Z10" s="90"/>
      <c r="AC10" s="90"/>
    </row>
    <row r="11" spans="1:39" ht="15.95" customHeight="1" x14ac:dyDescent="0.25">
      <c r="A11" s="58">
        <v>5</v>
      </c>
      <c r="B11" s="62" t="str">
        <f>IFERROR(INDEX(Nastopajoči!$B$4:$B$50,MATCH($A11,Nastopajoči!$F$4:$F$50,0)),"")</f>
        <v>Loka 1000</v>
      </c>
      <c r="E11" s="87" t="str">
        <f>IF(AND($B11&lt;&gt;"",$B12&lt;&gt;""),"",IF($B11&lt;&gt;"",$B11,IF($B12&lt;&gt;"",$B12,"")))</f>
        <v>Loka 1000</v>
      </c>
      <c r="H11" s="87"/>
      <c r="K11" s="90"/>
      <c r="N11" s="90"/>
      <c r="Q11" s="90"/>
      <c r="W11" s="90"/>
      <c r="Z11" s="90"/>
      <c r="AC11" s="90"/>
      <c r="AF11" s="87"/>
      <c r="AI11" s="87" t="str">
        <f>IF(AND($AL11&lt;&gt;"",$AL12&lt;&gt;""),"",IF($AL11&lt;&gt;"",$AL11,IF($AL12&lt;&gt;"",$AL12,"")))</f>
        <v/>
      </c>
      <c r="AL11" s="62" t="str">
        <f>IFERROR(INDEX(Nastopajoči!$B$4:$B$50,MATCH($AM11,Nastopajoči!$F$4:$F$50,0)),"")</f>
        <v>Nanos</v>
      </c>
      <c r="AM11" s="58">
        <v>37</v>
      </c>
    </row>
    <row r="12" spans="1:39" ht="15.95" customHeight="1" x14ac:dyDescent="0.25">
      <c r="A12" s="58">
        <v>6</v>
      </c>
      <c r="B12" s="62" t="str">
        <f>IFERROR(INDEX(Nastopajoči!$B$4:$B$50,MATCH($A12,Nastopajoči!$F$4:$F$50,0)),"")</f>
        <v/>
      </c>
      <c r="E12" s="88"/>
      <c r="H12" s="90"/>
      <c r="K12" s="90"/>
      <c r="N12" s="90"/>
      <c r="Q12" s="90"/>
      <c r="W12" s="90"/>
      <c r="Z12" s="90"/>
      <c r="AC12" s="90"/>
      <c r="AF12" s="90"/>
      <c r="AI12" s="88"/>
      <c r="AL12" s="62" t="str">
        <f>IFERROR(INDEX(Nastopajoči!$B$4:$B$50,MATCH($AM12,Nastopajoči!$F$4:$F$50,0)),"")</f>
        <v>Cerkniško jezero</v>
      </c>
      <c r="AM12" s="58">
        <v>38</v>
      </c>
    </row>
    <row r="13" spans="1:39" x14ac:dyDescent="0.25">
      <c r="H13" s="90"/>
      <c r="K13" s="90"/>
      <c r="N13" s="90"/>
      <c r="Q13" s="90"/>
      <c r="W13" s="90"/>
      <c r="Z13" s="90"/>
      <c r="AC13" s="90"/>
      <c r="AF13" s="90"/>
    </row>
    <row r="14" spans="1:39" x14ac:dyDescent="0.25">
      <c r="H14" s="90"/>
      <c r="K14" s="90"/>
      <c r="N14" s="90"/>
      <c r="Q14" s="90"/>
      <c r="W14" s="90"/>
      <c r="Z14" s="90"/>
      <c r="AC14" s="90"/>
      <c r="AF14" s="90"/>
    </row>
    <row r="15" spans="1:39" ht="15.95" customHeight="1" x14ac:dyDescent="0.25">
      <c r="A15" s="60">
        <v>7</v>
      </c>
      <c r="B15" s="61" t="s">
        <v>156</v>
      </c>
      <c r="E15" s="87" t="str">
        <f>IF($B16="","",$B16)</f>
        <v>Gradna GIK Obrov</v>
      </c>
      <c r="H15" s="90"/>
      <c r="K15" s="90"/>
      <c r="N15" s="90"/>
      <c r="Q15" s="90"/>
      <c r="W15" s="90"/>
      <c r="Z15" s="90"/>
      <c r="AC15" s="90"/>
      <c r="AF15" s="90"/>
      <c r="AI15" s="87" t="str">
        <f>IF($AL16="","",$AL16)</f>
        <v>Mengeš Rakoll</v>
      </c>
      <c r="AL15" s="61" t="s">
        <v>156</v>
      </c>
      <c r="AM15" s="60">
        <v>39</v>
      </c>
    </row>
    <row r="16" spans="1:39" ht="15.95" customHeight="1" x14ac:dyDescent="0.25">
      <c r="A16" s="58">
        <v>8</v>
      </c>
      <c r="B16" s="59" t="str">
        <f>IFERROR(INDEX(Nastopajoči!$B$4:$B$50,MATCH($A16,Nastopajoči!$F$4:$F$50,0)),"")</f>
        <v>Gradna GIK Obrov</v>
      </c>
      <c r="E16" s="88"/>
      <c r="H16" s="88"/>
      <c r="K16" s="88"/>
      <c r="N16" s="90"/>
      <c r="Q16" s="90"/>
      <c r="W16" s="90"/>
      <c r="Z16" s="90"/>
      <c r="AC16" s="88"/>
      <c r="AF16" s="88"/>
      <c r="AI16" s="88"/>
      <c r="AL16" s="59" t="str">
        <f>IFERROR(INDEX(Nastopajoči!$B$4:$B$50,MATCH($AM16,Nastopajoči!$F$4:$F$50,0)),"")</f>
        <v>Mengeš Rakoll</v>
      </c>
      <c r="AM16" s="58">
        <v>40</v>
      </c>
    </row>
    <row r="17" spans="1:39" x14ac:dyDescent="0.25">
      <c r="N17" s="90"/>
      <c r="Q17" s="90"/>
      <c r="W17" s="90"/>
      <c r="Z17" s="90"/>
    </row>
    <row r="18" spans="1:39" x14ac:dyDescent="0.25">
      <c r="N18" s="90"/>
      <c r="Q18" s="90"/>
      <c r="W18" s="90"/>
      <c r="Z18" s="90"/>
    </row>
    <row r="19" spans="1:39" ht="15.95" customHeight="1" x14ac:dyDescent="0.25">
      <c r="A19" s="58">
        <v>9</v>
      </c>
      <c r="B19" s="59" t="str">
        <f>IFERROR(INDEX(Nastopajoči!$B$4:$B$50,MATCH($A19,Nastopajoči!$F$4:$F$50,0)),"")</f>
        <v>Planina Ajdovščina</v>
      </c>
      <c r="E19" s="87" t="str">
        <f>IF($B19="","",$B19)</f>
        <v>Planina Ajdovščina</v>
      </c>
      <c r="H19" s="87"/>
      <c r="K19" s="87"/>
      <c r="N19" s="90"/>
      <c r="Q19" s="90"/>
      <c r="W19" s="90"/>
      <c r="Z19" s="90"/>
      <c r="AC19" s="87"/>
      <c r="AF19" s="87"/>
      <c r="AI19" s="87" t="str">
        <f>IF($AL19="","",$AL19)</f>
        <v>Čirče Van Den</v>
      </c>
      <c r="AL19" s="59" t="str">
        <f>IFERROR(INDEX(Nastopajoči!$B$4:$B$50,MATCH($AM19,Nastopajoči!$F$4:$F$50,0)),"")</f>
        <v>Čirče Van Den</v>
      </c>
      <c r="AM19" s="58">
        <v>41</v>
      </c>
    </row>
    <row r="20" spans="1:39" ht="15.95" customHeight="1" x14ac:dyDescent="0.25">
      <c r="A20" s="60">
        <v>10</v>
      </c>
      <c r="B20" s="61" t="s">
        <v>156</v>
      </c>
      <c r="E20" s="88"/>
      <c r="H20" s="90"/>
      <c r="K20" s="90"/>
      <c r="N20" s="90"/>
      <c r="Q20" s="90"/>
      <c r="W20" s="90"/>
      <c r="Z20" s="90"/>
      <c r="AC20" s="90"/>
      <c r="AF20" s="90"/>
      <c r="AI20" s="88"/>
      <c r="AL20" s="61" t="s">
        <v>156</v>
      </c>
      <c r="AM20" s="60">
        <v>42</v>
      </c>
    </row>
    <row r="21" spans="1:39" x14ac:dyDescent="0.25">
      <c r="H21" s="90"/>
      <c r="K21" s="90"/>
      <c r="N21" s="90"/>
      <c r="Q21" s="90"/>
      <c r="W21" s="90"/>
      <c r="Z21" s="90"/>
      <c r="AC21" s="90"/>
      <c r="AF21" s="90"/>
    </row>
    <row r="22" spans="1:39" x14ac:dyDescent="0.25">
      <c r="H22" s="90"/>
      <c r="K22" s="90"/>
      <c r="N22" s="90"/>
      <c r="Q22" s="90"/>
      <c r="W22" s="90"/>
      <c r="Z22" s="90"/>
      <c r="AC22" s="90"/>
      <c r="AF22" s="90"/>
    </row>
    <row r="23" spans="1:39" ht="15.95" customHeight="1" x14ac:dyDescent="0.25">
      <c r="A23" s="58">
        <v>11</v>
      </c>
      <c r="B23" s="62" t="str">
        <f>IFERROR(INDEX(Nastopajoči!$B$4:$B$50,MATCH($A23,Nastopajoči!$F$4:$F$50,0)),"")</f>
        <v>Begunje</v>
      </c>
      <c r="E23" s="87" t="str">
        <f>IF(AND($B23&lt;&gt;"",$B24&lt;&gt;""),"",IF($B23&lt;&gt;"",$B23,IF($B24&lt;&gt;"",$B24,"")))</f>
        <v/>
      </c>
      <c r="H23" s="90"/>
      <c r="K23" s="90"/>
      <c r="N23" s="90"/>
      <c r="Q23" s="90"/>
      <c r="W23" s="90"/>
      <c r="Z23" s="90"/>
      <c r="AC23" s="90"/>
      <c r="AF23" s="90"/>
      <c r="AI23" s="87" t="str">
        <f>IF(AND($AL23&lt;&gt;"",$AL24&lt;&gt;""),"",IF($AL23&lt;&gt;"",$AL23,IF($AL24&lt;&gt;"",$AL24,"")))</f>
        <v/>
      </c>
      <c r="AL23" s="62" t="str">
        <f>IFERROR(INDEX(Nastopajoči!$B$4:$B$50,MATCH($AM23,Nastopajoči!$F$4:$F$50,0)),"")</f>
        <v>Katarina</v>
      </c>
      <c r="AM23" s="58">
        <v>43</v>
      </c>
    </row>
    <row r="24" spans="1:39" ht="15.95" customHeight="1" x14ac:dyDescent="0.25">
      <c r="A24" s="58">
        <v>12</v>
      </c>
      <c r="B24" s="62" t="str">
        <f>IFERROR(INDEX(Nastopajoči!$B$4:$B$50,MATCH($A24,Nastopajoči!$F$4:$F$50,0)),"")</f>
        <v>Hoče</v>
      </c>
      <c r="E24" s="88"/>
      <c r="H24" s="88"/>
      <c r="K24" s="90"/>
      <c r="N24" s="90"/>
      <c r="Q24" s="90"/>
      <c r="W24" s="90"/>
      <c r="Z24" s="90"/>
      <c r="AC24" s="90"/>
      <c r="AF24" s="88"/>
      <c r="AI24" s="88"/>
      <c r="AL24" s="62" t="str">
        <f>IFERROR(INDEX(Nastopajoči!$B$4:$B$50,MATCH($AM24,Nastopajoči!$F$4:$F$50,0)),"")</f>
        <v>Sodražica</v>
      </c>
      <c r="AM24" s="58">
        <v>44</v>
      </c>
    </row>
    <row r="25" spans="1:39" x14ac:dyDescent="0.25">
      <c r="K25" s="90"/>
      <c r="N25" s="90"/>
      <c r="Q25" s="90"/>
      <c r="W25" s="90"/>
      <c r="Z25" s="90"/>
      <c r="AC25" s="90"/>
    </row>
    <row r="26" spans="1:39" x14ac:dyDescent="0.25">
      <c r="K26" s="90"/>
      <c r="N26" s="90"/>
      <c r="Q26" s="90"/>
      <c r="W26" s="90"/>
      <c r="Z26" s="90"/>
      <c r="AC26" s="90"/>
    </row>
    <row r="27" spans="1:39" ht="15.95" customHeight="1" x14ac:dyDescent="0.25">
      <c r="A27" s="58">
        <v>13</v>
      </c>
      <c r="B27" s="62" t="str">
        <f>IFERROR(INDEX(Nastopajoči!$B$4:$B$50,MATCH($A27,Nastopajoči!$F$4:$F$50,0)),"")</f>
        <v>Svoboda</v>
      </c>
      <c r="E27" s="87" t="str">
        <f>IF(AND($B27&lt;&gt;"",$B28&lt;&gt;""),"",IF($B27&lt;&gt;"",$B27,IF($B28&lt;&gt;"",$B28,"")))</f>
        <v/>
      </c>
      <c r="H27" s="87"/>
      <c r="K27" s="90"/>
      <c r="N27" s="90"/>
      <c r="Q27" s="90"/>
      <c r="W27" s="90"/>
      <c r="Z27" s="90"/>
      <c r="AC27" s="90"/>
      <c r="AF27" s="87"/>
      <c r="AI27" s="87" t="str">
        <f>IF(AND($AL27&lt;&gt;"",$AL28&lt;&gt;""),"",IF($AL27&lt;&gt;"",$AL27,IF($AL28&lt;&gt;"",$AL28,"")))</f>
        <v/>
      </c>
      <c r="AL27" s="62" t="str">
        <f>IFERROR(INDEX(Nastopajoči!$B$4:$B$50,MATCH($AM27,Nastopajoči!$F$4:$F$50,0)),"")</f>
        <v>Sodček</v>
      </c>
      <c r="AM27" s="58">
        <v>45</v>
      </c>
    </row>
    <row r="28" spans="1:39" ht="15.95" customHeight="1" x14ac:dyDescent="0.25">
      <c r="A28" s="58">
        <v>14</v>
      </c>
      <c r="B28" s="62" t="str">
        <f>IFERROR(INDEX(Nastopajoči!$B$4:$B$50,MATCH($A28,Nastopajoči!$F$4:$F$50,0)),"")</f>
        <v>Trta Sveti Anton</v>
      </c>
      <c r="E28" s="88"/>
      <c r="H28" s="90"/>
      <c r="K28" s="90"/>
      <c r="N28" s="90"/>
      <c r="Q28" s="90"/>
      <c r="T28" s="92"/>
      <c r="W28" s="90"/>
      <c r="Z28" s="90"/>
      <c r="AC28" s="90"/>
      <c r="AF28" s="90"/>
      <c r="AI28" s="88"/>
      <c r="AL28" s="62" t="str">
        <f>IFERROR(INDEX(Nastopajoči!$B$4:$B$50,MATCH($AM28,Nastopajoči!$F$4:$F$50,0)),"")</f>
        <v>Tabor Ozeljan</v>
      </c>
      <c r="AM28" s="58">
        <v>46</v>
      </c>
    </row>
    <row r="29" spans="1:39" x14ac:dyDescent="0.25">
      <c r="H29" s="90"/>
      <c r="K29" s="90"/>
      <c r="N29" s="90"/>
      <c r="Q29" s="90"/>
      <c r="T29" s="93"/>
      <c r="W29" s="90"/>
      <c r="Z29" s="90"/>
      <c r="AC29" s="90"/>
      <c r="AF29" s="90"/>
    </row>
    <row r="30" spans="1:39" x14ac:dyDescent="0.25">
      <c r="H30" s="90"/>
      <c r="K30" s="90"/>
      <c r="N30" s="90"/>
      <c r="Q30" s="90"/>
      <c r="T30" s="93"/>
      <c r="W30" s="90"/>
      <c r="Z30" s="90"/>
      <c r="AC30" s="90"/>
      <c r="AF30" s="90"/>
    </row>
    <row r="31" spans="1:39" ht="15.95" customHeight="1" x14ac:dyDescent="0.25">
      <c r="A31" s="60">
        <v>15</v>
      </c>
      <c r="B31" s="61" t="s">
        <v>156</v>
      </c>
      <c r="E31" s="87" t="str">
        <f>IF($B32="","",$B32)</f>
        <v>Marjetica Koper</v>
      </c>
      <c r="H31" s="90"/>
      <c r="K31" s="90"/>
      <c r="N31" s="90"/>
      <c r="Q31" s="90"/>
      <c r="T31" s="93"/>
      <c r="W31" s="90"/>
      <c r="Z31" s="90"/>
      <c r="AC31" s="90"/>
      <c r="AF31" s="90"/>
      <c r="AI31" s="87" t="str">
        <f>IF($AL32="","",$AL32)</f>
        <v>Zabiče Kozlek</v>
      </c>
      <c r="AL31" s="61" t="s">
        <v>156</v>
      </c>
      <c r="AM31" s="60">
        <v>47</v>
      </c>
    </row>
    <row r="32" spans="1:39" ht="15.95" customHeight="1" x14ac:dyDescent="0.25">
      <c r="A32" s="58">
        <v>16</v>
      </c>
      <c r="B32" s="59" t="str">
        <f>IFERROR(INDEX(Nastopajoči!$B$4:$B$50,MATCH($A32,Nastopajoči!$F$4:$F$50,0)),"")</f>
        <v>Marjetica Koper</v>
      </c>
      <c r="E32" s="88"/>
      <c r="H32" s="88"/>
      <c r="K32" s="88"/>
      <c r="N32" s="88"/>
      <c r="Q32" s="90"/>
      <c r="T32" s="93"/>
      <c r="W32" s="90"/>
      <c r="Z32" s="88"/>
      <c r="AC32" s="88"/>
      <c r="AF32" s="88"/>
      <c r="AI32" s="88"/>
      <c r="AL32" s="59" t="str">
        <f>IFERROR(INDEX(Nastopajoči!$B$4:$B$50,MATCH($AM32,Nastopajoči!$F$4:$F$50,0)),"")</f>
        <v>Zabiče Kozlek</v>
      </c>
      <c r="AM32" s="58">
        <v>48</v>
      </c>
    </row>
    <row r="33" spans="1:39" x14ac:dyDescent="0.25">
      <c r="Q33" s="90"/>
      <c r="T33" s="93"/>
      <c r="W33" s="90"/>
    </row>
    <row r="34" spans="1:39" ht="15.95" customHeight="1" x14ac:dyDescent="0.25">
      <c r="A34" s="58">
        <v>17</v>
      </c>
      <c r="B34" s="59" t="str">
        <f>IFERROR(INDEX(Nastopajoči!$B$4:$B$50,MATCH($A34,Nastopajoči!$F$4:$F$50,0)),"")</f>
        <v>Hrast Kobjeglava</v>
      </c>
      <c r="E34" s="87" t="str">
        <f>IF($B34="","",$B34)</f>
        <v>Hrast Kobjeglava</v>
      </c>
      <c r="H34" s="87"/>
      <c r="K34" s="87"/>
      <c r="N34" s="87"/>
      <c r="Q34" s="90"/>
      <c r="T34" s="93"/>
      <c r="W34" s="90"/>
      <c r="Z34" s="87"/>
      <c r="AC34" s="87"/>
      <c r="AF34" s="87"/>
      <c r="AI34" s="87" t="str">
        <f>IF($AL34="","",$AL34)</f>
        <v>Orlek Oro Met Pivka</v>
      </c>
      <c r="AL34" s="59" t="str">
        <f>IFERROR(INDEX(Nastopajoči!$B$4:$B$50,MATCH($AM34,Nastopajoči!$F$4:$F$50,0)),"")</f>
        <v>Orlek Oro Met Pivka</v>
      </c>
      <c r="AM34" s="58">
        <v>49</v>
      </c>
    </row>
    <row r="35" spans="1:39" ht="15.95" customHeight="1" x14ac:dyDescent="0.25">
      <c r="A35" s="60">
        <v>18</v>
      </c>
      <c r="B35" s="61" t="s">
        <v>156</v>
      </c>
      <c r="E35" s="88"/>
      <c r="H35" s="90"/>
      <c r="K35" s="90"/>
      <c r="N35" s="90"/>
      <c r="Q35" s="90"/>
      <c r="T35" s="93"/>
      <c r="W35" s="90"/>
      <c r="Z35" s="90"/>
      <c r="AC35" s="90"/>
      <c r="AF35" s="90"/>
      <c r="AI35" s="88"/>
      <c r="AL35" s="61" t="s">
        <v>156</v>
      </c>
      <c r="AM35" s="60">
        <v>50</v>
      </c>
    </row>
    <row r="36" spans="1:39" x14ac:dyDescent="0.25">
      <c r="H36" s="90"/>
      <c r="K36" s="90"/>
      <c r="N36" s="90"/>
      <c r="Q36" s="90"/>
      <c r="T36" s="93"/>
      <c r="W36" s="90"/>
      <c r="Z36" s="90"/>
      <c r="AC36" s="90"/>
      <c r="AF36" s="90"/>
    </row>
    <row r="37" spans="1:39" x14ac:dyDescent="0.25">
      <c r="H37" s="90"/>
      <c r="K37" s="90"/>
      <c r="N37" s="90"/>
      <c r="Q37" s="90"/>
      <c r="T37" s="93"/>
      <c r="W37" s="90"/>
      <c r="Z37" s="90"/>
      <c r="AC37" s="90"/>
      <c r="AF37" s="90"/>
    </row>
    <row r="38" spans="1:39" ht="15.95" customHeight="1" x14ac:dyDescent="0.25">
      <c r="A38" s="58">
        <v>19</v>
      </c>
      <c r="B38" s="62" t="str">
        <f>IFERROR(INDEX(Nastopajoči!$B$4:$B$50,MATCH($A38,Nastopajoči!$F$4:$F$50,0)),"")</f>
        <v>Kozlek Zabiče</v>
      </c>
      <c r="E38" s="87" t="str">
        <f>IF(AND($B38&lt;&gt;"",$B39&lt;&gt;""),"",IF($B38&lt;&gt;"",$B38,IF($B39&lt;&gt;"",$B39,"")))</f>
        <v/>
      </c>
      <c r="H38" s="90"/>
      <c r="K38" s="90"/>
      <c r="N38" s="90"/>
      <c r="Q38" s="90"/>
      <c r="T38" s="93"/>
      <c r="W38" s="90"/>
      <c r="Z38" s="90"/>
      <c r="AC38" s="90"/>
      <c r="AF38" s="90"/>
      <c r="AI38" s="87" t="str">
        <f>IF(AND($AL38&lt;&gt;"",$AL39&lt;&gt;""),"",IF($AL38&lt;&gt;"",$AL38,IF($AL39&lt;&gt;"",$AL39,"")))</f>
        <v/>
      </c>
      <c r="AL38" s="62" t="str">
        <f>IFERROR(INDEX(Nastopajoči!$B$4:$B$50,MATCH($AM38,Nastopajoči!$F$4:$F$50,0)),"")</f>
        <v>Tabor Ihan</v>
      </c>
      <c r="AM38" s="58">
        <v>51</v>
      </c>
    </row>
    <row r="39" spans="1:39" ht="15.95" customHeight="1" x14ac:dyDescent="0.25">
      <c r="A39" s="58">
        <v>20</v>
      </c>
      <c r="B39" s="62" t="str">
        <f>IFERROR(INDEX(Nastopajoči!$B$4:$B$50,MATCH($A39,Nastopajoči!$F$4:$F$50,0)),"")</f>
        <v>Budničar</v>
      </c>
      <c r="E39" s="88"/>
      <c r="H39" s="88"/>
      <c r="K39" s="90"/>
      <c r="N39" s="90"/>
      <c r="Q39" s="90"/>
      <c r="W39" s="90"/>
      <c r="Z39" s="90"/>
      <c r="AC39" s="90"/>
      <c r="AF39" s="88"/>
      <c r="AI39" s="88"/>
      <c r="AL39" s="62" t="str">
        <f>IFERROR(INDEX(Nastopajoči!$B$4:$B$50,MATCH($AM39,Nastopajoči!$F$4:$F$50,0)),"")</f>
        <v>Hubelj</v>
      </c>
      <c r="AM39" s="58">
        <v>52</v>
      </c>
    </row>
    <row r="40" spans="1:39" x14ac:dyDescent="0.25">
      <c r="K40" s="90"/>
      <c r="N40" s="90"/>
      <c r="Q40" s="90"/>
      <c r="W40" s="90"/>
      <c r="Z40" s="90"/>
      <c r="AC40" s="90"/>
    </row>
    <row r="41" spans="1:39" x14ac:dyDescent="0.25">
      <c r="K41" s="90"/>
      <c r="N41" s="90"/>
      <c r="Q41" s="90"/>
      <c r="W41" s="90"/>
      <c r="Z41" s="90"/>
      <c r="AC41" s="90"/>
    </row>
    <row r="42" spans="1:39" ht="15.95" customHeight="1" x14ac:dyDescent="0.25">
      <c r="A42" s="58">
        <v>21</v>
      </c>
      <c r="B42" s="62" t="str">
        <f>IFERROR(INDEX(Nastopajoči!$B$4:$B$50,MATCH($A42,Nastopajoči!$F$4:$F$50,0)),"")</f>
        <v>Goriška Brda</v>
      </c>
      <c r="E42" s="87" t="str">
        <f>IF(AND($B42&lt;&gt;"",$B43&lt;&gt;""),"",IF($B42&lt;&gt;"",$B42,IF($B43&lt;&gt;"",$B43,"")))</f>
        <v/>
      </c>
      <c r="H42" s="87"/>
      <c r="K42" s="90"/>
      <c r="N42" s="90"/>
      <c r="Q42" s="90"/>
      <c r="W42" s="90"/>
      <c r="Z42" s="90"/>
      <c r="AC42" s="90"/>
      <c r="AF42" s="87"/>
      <c r="AI42" s="87" t="str">
        <f>IF(AND($AL42&lt;&gt;"",$AL43&lt;&gt;""),"",IF($AL42&lt;&gt;"",$AL42,IF($AL43&lt;&gt;"",$AL43,"")))</f>
        <v/>
      </c>
      <c r="AL42" s="62" t="str">
        <f>IFERROR(INDEX(Nastopajoči!$B$4:$B$50,MATCH($AM42,Nastopajoči!$F$4:$F$50,0)),"")</f>
        <v>Rogovila</v>
      </c>
      <c r="AM42" s="58">
        <v>53</v>
      </c>
    </row>
    <row r="43" spans="1:39" ht="15.95" customHeight="1" x14ac:dyDescent="0.25">
      <c r="A43" s="58">
        <v>22</v>
      </c>
      <c r="B43" s="62" t="str">
        <f>IFERROR(INDEX(Nastopajoči!$B$4:$B$50,MATCH($A43,Nastopajoči!$F$4:$F$50,0)),"")</f>
        <v>Košana 2</v>
      </c>
      <c r="E43" s="88"/>
      <c r="H43" s="90"/>
      <c r="K43" s="90"/>
      <c r="N43" s="90"/>
      <c r="Q43" s="90"/>
      <c r="W43" s="90"/>
      <c r="Z43" s="90"/>
      <c r="AC43" s="90"/>
      <c r="AF43" s="90"/>
      <c r="AI43" s="88"/>
      <c r="AL43" s="62" t="str">
        <f>IFERROR(INDEX(Nastopajoči!$B$4:$B$50,MATCH($AM43,Nastopajoči!$F$4:$F$50,0)),"")</f>
        <v>Šiška</v>
      </c>
      <c r="AM43" s="58">
        <v>54</v>
      </c>
    </row>
    <row r="44" spans="1:39" x14ac:dyDescent="0.25">
      <c r="H44" s="90"/>
      <c r="K44" s="90"/>
      <c r="N44" s="90"/>
      <c r="Q44" s="90"/>
      <c r="W44" s="90"/>
      <c r="Z44" s="90"/>
      <c r="AC44" s="90"/>
      <c r="AF44" s="90"/>
    </row>
    <row r="45" spans="1:39" x14ac:dyDescent="0.25">
      <c r="H45" s="90"/>
      <c r="K45" s="90"/>
      <c r="N45" s="90"/>
      <c r="Q45" s="90"/>
      <c r="W45" s="90"/>
      <c r="Z45" s="90"/>
      <c r="AC45" s="90"/>
      <c r="AF45" s="90"/>
    </row>
    <row r="46" spans="1:39" ht="15.95" customHeight="1" x14ac:dyDescent="0.25">
      <c r="A46" s="60">
        <v>23</v>
      </c>
      <c r="B46" s="61" t="s">
        <v>156</v>
      </c>
      <c r="E46" s="87" t="str">
        <f>IF($B47="","",$B47)</f>
        <v>Tržič Orodjarstvo Knific</v>
      </c>
      <c r="H46" s="90"/>
      <c r="K46" s="90"/>
      <c r="N46" s="90"/>
      <c r="Q46" s="90"/>
      <c r="W46" s="90"/>
      <c r="Z46" s="90"/>
      <c r="AC46" s="90"/>
      <c r="AF46" s="90"/>
      <c r="AI46" s="87" t="str">
        <f>IF($AL47="","",$AL47)</f>
        <v>Velenje Premogovnik</v>
      </c>
      <c r="AL46" s="61" t="s">
        <v>156</v>
      </c>
      <c r="AM46" s="60">
        <v>55</v>
      </c>
    </row>
    <row r="47" spans="1:39" ht="15.95" customHeight="1" x14ac:dyDescent="0.25">
      <c r="A47" s="58">
        <v>24</v>
      </c>
      <c r="B47" s="59" t="str">
        <f>IFERROR(INDEX(Nastopajoči!$B$4:$B$50,MATCH($A47,Nastopajoči!$F$4:$F$50,0)),"")</f>
        <v>Tržič Orodjarstvo Knific</v>
      </c>
      <c r="E47" s="88"/>
      <c r="H47" s="88"/>
      <c r="K47" s="88"/>
      <c r="N47" s="90"/>
      <c r="Q47" s="90"/>
      <c r="W47" s="90"/>
      <c r="Z47" s="90"/>
      <c r="AC47" s="88"/>
      <c r="AF47" s="88"/>
      <c r="AI47" s="88"/>
      <c r="AL47" s="59" t="str">
        <f>IFERROR(INDEX(Nastopajoči!$B$4:$B$50,MATCH($AM47,Nastopajoči!$F$4:$F$50,0)),"")</f>
        <v>Velenje Premogovnik</v>
      </c>
      <c r="AM47" s="58">
        <v>56</v>
      </c>
    </row>
    <row r="48" spans="1:39" x14ac:dyDescent="0.25">
      <c r="N48" s="90"/>
      <c r="Q48" s="90"/>
      <c r="W48" s="90"/>
      <c r="Z48" s="90"/>
    </row>
    <row r="49" spans="1:39" x14ac:dyDescent="0.25">
      <c r="N49" s="90"/>
      <c r="Q49" s="90"/>
      <c r="W49" s="90"/>
      <c r="Z49" s="90"/>
    </row>
    <row r="50" spans="1:39" ht="15.95" customHeight="1" x14ac:dyDescent="0.25">
      <c r="A50" s="58">
        <v>25</v>
      </c>
      <c r="B50" s="59" t="str">
        <f>IFERROR(INDEX(Nastopajoči!$B$4:$B$50,MATCH($A50,Nastopajoči!$F$4:$F$50,0)),"")</f>
        <v>Jadran Izola</v>
      </c>
      <c r="E50" s="87" t="str">
        <f>IF($B50="","",$B50)</f>
        <v>Jadran Izola</v>
      </c>
      <c r="H50" s="87"/>
      <c r="K50" s="87"/>
      <c r="N50" s="90"/>
      <c r="Q50" s="90"/>
      <c r="W50" s="90"/>
      <c r="Z50" s="90"/>
      <c r="AC50" s="87"/>
      <c r="AF50" s="87"/>
      <c r="AI50" s="87" t="str">
        <f>IF($AL50="","",$AL50)</f>
        <v>Pliskovica</v>
      </c>
      <c r="AL50" s="59" t="str">
        <f>IFERROR(INDEX(Nastopajoči!$B$4:$B$50,MATCH($AM50,Nastopajoči!$F$4:$F$50,0)),"")</f>
        <v>Pliskovica</v>
      </c>
      <c r="AM50" s="58">
        <v>57</v>
      </c>
    </row>
    <row r="51" spans="1:39" ht="15.95" customHeight="1" x14ac:dyDescent="0.25">
      <c r="A51" s="60">
        <v>26</v>
      </c>
      <c r="B51" s="61" t="s">
        <v>156</v>
      </c>
      <c r="E51" s="88"/>
      <c r="H51" s="90"/>
      <c r="K51" s="90"/>
      <c r="N51" s="90"/>
      <c r="Q51" s="90"/>
      <c r="W51" s="90"/>
      <c r="Z51" s="90"/>
      <c r="AC51" s="90"/>
      <c r="AF51" s="90"/>
      <c r="AI51" s="88"/>
      <c r="AL51" s="61" t="s">
        <v>156</v>
      </c>
      <c r="AM51" s="60">
        <v>58</v>
      </c>
    </row>
    <row r="52" spans="1:39" x14ac:dyDescent="0.25">
      <c r="H52" s="90"/>
      <c r="K52" s="90"/>
      <c r="N52" s="90"/>
      <c r="Q52" s="90"/>
      <c r="W52" s="90"/>
      <c r="Z52" s="90"/>
      <c r="AC52" s="90"/>
      <c r="AF52" s="90"/>
    </row>
    <row r="53" spans="1:39" x14ac:dyDescent="0.25">
      <c r="H53" s="90"/>
      <c r="K53" s="90"/>
      <c r="N53" s="90"/>
      <c r="Q53" s="90"/>
      <c r="W53" s="90"/>
      <c r="Z53" s="90"/>
      <c r="AC53" s="90"/>
      <c r="AF53" s="90"/>
    </row>
    <row r="54" spans="1:39" ht="15.95" customHeight="1" x14ac:dyDescent="0.25">
      <c r="A54" s="58">
        <v>27</v>
      </c>
      <c r="B54" s="62" t="str">
        <f>IFERROR(INDEX(Nastopajoči!$B$4:$B$50,MATCH($A54,Nastopajoči!$F$4:$F$50,0)),"")</f>
        <v>Antena Portorož</v>
      </c>
      <c r="E54" s="87" t="str">
        <f>IF(AND($B54&lt;&gt;"",$B55&lt;&gt;""),"",IF($B54&lt;&gt;"",$B54,IF($B55&lt;&gt;"",$B55,"")))</f>
        <v/>
      </c>
      <c r="H54" s="90"/>
      <c r="K54" s="90"/>
      <c r="N54" s="90"/>
      <c r="Q54" s="90"/>
      <c r="W54" s="90"/>
      <c r="Z54" s="90"/>
      <c r="AC54" s="90"/>
      <c r="AF54" s="90"/>
      <c r="AI54" s="87" t="str">
        <f>IF(AND($AL54&lt;&gt;"",$AL55&lt;&gt;""),"",IF($AL54&lt;&gt;"",$AL54,IF($AL55&lt;&gt;"",$AL55,"")))</f>
        <v/>
      </c>
      <c r="AL54" s="62" t="str">
        <f>IFERROR(INDEX(Nastopajoči!$B$4:$B$50,MATCH($AM54,Nastopajoči!$F$4:$F$50,0)),"")</f>
        <v>Kolektor Idrija</v>
      </c>
      <c r="AM54" s="58">
        <v>59</v>
      </c>
    </row>
    <row r="55" spans="1:39" ht="15.95" customHeight="1" x14ac:dyDescent="0.25">
      <c r="A55" s="58">
        <v>28</v>
      </c>
      <c r="B55" s="62" t="str">
        <f>IFERROR(INDEX(Nastopajoči!$B$4:$B$50,MATCH($A55,Nastopajoči!$F$4:$F$50,0)),"")</f>
        <v>Košana</v>
      </c>
      <c r="E55" s="88"/>
      <c r="H55" s="88"/>
      <c r="K55" s="90"/>
      <c r="N55" s="90"/>
      <c r="Q55" s="90"/>
      <c r="W55" s="90"/>
      <c r="Z55" s="90"/>
      <c r="AC55" s="90"/>
      <c r="AF55" s="88"/>
      <c r="AI55" s="88"/>
      <c r="AL55" s="62" t="str">
        <f>IFERROR(INDEX(Nastopajoči!$B$4:$B$50,MATCH($AM55,Nastopajoči!$F$4:$F$50,0)),"")</f>
        <v>Koseze</v>
      </c>
      <c r="AM55" s="58">
        <v>60</v>
      </c>
    </row>
    <row r="56" spans="1:39" x14ac:dyDescent="0.25">
      <c r="K56" s="90"/>
      <c r="N56" s="90"/>
      <c r="Q56" s="90"/>
      <c r="W56" s="90"/>
      <c r="Z56" s="90"/>
      <c r="AC56" s="90"/>
    </row>
    <row r="57" spans="1:39" x14ac:dyDescent="0.25">
      <c r="K57" s="90"/>
      <c r="N57" s="90"/>
      <c r="Q57" s="90"/>
      <c r="W57" s="90"/>
      <c r="Z57" s="90"/>
      <c r="AC57" s="90"/>
    </row>
    <row r="58" spans="1:39" ht="15.95" customHeight="1" x14ac:dyDescent="0.25">
      <c r="A58" s="58">
        <v>29</v>
      </c>
      <c r="B58" s="62" t="str">
        <f>IFERROR(INDEX(Nastopajoči!$B$4:$B$50,MATCH($A58,Nastopajoči!$F$4:$F$50,0)),"")</f>
        <v>Bistrica pri Tržiču</v>
      </c>
      <c r="E58" s="87" t="str">
        <f>IF(AND($B58&lt;&gt;"",$B59&lt;&gt;""),"",IF($B58&lt;&gt;"",$B58,IF($B59&lt;&gt;"",$B59,"")))</f>
        <v/>
      </c>
      <c r="H58" s="87"/>
      <c r="K58" s="90"/>
      <c r="N58" s="90"/>
      <c r="Q58" s="90"/>
      <c r="W58" s="90"/>
      <c r="Z58" s="90"/>
      <c r="AC58" s="90"/>
      <c r="AF58" s="87"/>
      <c r="AI58" s="87" t="str">
        <f>IF(AND($AL58&lt;&gt;"",$AL59&lt;&gt;""),"",IF($AL58&lt;&gt;"",$AL58,IF($AL59&lt;&gt;"",$AL59,"")))</f>
        <v/>
      </c>
      <c r="AL58" s="62" t="str">
        <f>IFERROR(INDEX(Nastopajoči!$B$4:$B$50,MATCH($AM58,Nastopajoči!$F$4:$F$50,0)),"")</f>
        <v>Logatec</v>
      </c>
      <c r="AM58" s="58">
        <v>61</v>
      </c>
    </row>
    <row r="59" spans="1:39" ht="15.95" customHeight="1" x14ac:dyDescent="0.25">
      <c r="A59" s="58">
        <v>30</v>
      </c>
      <c r="B59" s="62" t="str">
        <f>IFERROR(INDEX(Nastopajoči!$B$4:$B$50,MATCH($A59,Nastopajoči!$F$4:$F$50,0)),"")</f>
        <v>Postojna</v>
      </c>
      <c r="E59" s="88"/>
      <c r="H59" s="90"/>
      <c r="K59" s="90"/>
      <c r="N59" s="90"/>
      <c r="Q59" s="90"/>
      <c r="W59" s="90"/>
      <c r="Z59" s="90"/>
      <c r="AC59" s="90"/>
      <c r="AF59" s="90"/>
      <c r="AI59" s="88"/>
      <c r="AL59" s="62" t="str">
        <f>IFERROR(INDEX(Nastopajoči!$B$4:$B$50,MATCH($AM59,Nastopajoči!$F$4:$F$50,0)),"")</f>
        <v>Breza</v>
      </c>
      <c r="AM59" s="58">
        <v>62</v>
      </c>
    </row>
    <row r="60" spans="1:39" x14ac:dyDescent="0.25">
      <c r="H60" s="90"/>
      <c r="K60" s="90"/>
      <c r="N60" s="90"/>
      <c r="Q60" s="90"/>
      <c r="W60" s="90"/>
      <c r="Z60" s="90"/>
      <c r="AC60" s="90"/>
      <c r="AF60" s="90"/>
    </row>
    <row r="61" spans="1:39" x14ac:dyDescent="0.25">
      <c r="H61" s="90"/>
      <c r="K61" s="90"/>
      <c r="N61" s="90"/>
      <c r="Q61" s="90"/>
      <c r="W61" s="90"/>
      <c r="Z61" s="90"/>
      <c r="AC61" s="90"/>
      <c r="AF61" s="90"/>
    </row>
    <row r="62" spans="1:39" ht="15.95" customHeight="1" x14ac:dyDescent="0.25">
      <c r="A62" s="60">
        <v>31</v>
      </c>
      <c r="B62" s="61" t="s">
        <v>156</v>
      </c>
      <c r="E62" s="87" t="str">
        <f>IF($B63="","",$B63)</f>
        <v>Trata Škofja Loka</v>
      </c>
      <c r="H62" s="90"/>
      <c r="K62" s="90"/>
      <c r="N62" s="90"/>
      <c r="Q62" s="90"/>
      <c r="W62" s="90"/>
      <c r="Z62" s="90"/>
      <c r="AC62" s="90"/>
      <c r="AF62" s="90"/>
      <c r="AI62" s="87" t="str">
        <f>IF($AL63="","",$AL63)</f>
        <v>Skala Sežana</v>
      </c>
      <c r="AL62" s="61" t="s">
        <v>156</v>
      </c>
      <c r="AM62" s="60">
        <v>63</v>
      </c>
    </row>
    <row r="63" spans="1:39" ht="15.95" customHeight="1" x14ac:dyDescent="0.25">
      <c r="A63" s="58">
        <v>32</v>
      </c>
      <c r="B63" s="59" t="str">
        <f>IFERROR(INDEX(Nastopajoči!$B$4:$B$50,MATCH($A63,Nastopajoči!$F$4:$F$50,0)),"")</f>
        <v>Trata Škofja Loka</v>
      </c>
      <c r="E63" s="88"/>
      <c r="H63" s="88"/>
      <c r="K63" s="88"/>
      <c r="N63" s="88"/>
      <c r="Q63" s="88"/>
      <c r="W63" s="88"/>
      <c r="Z63" s="88"/>
      <c r="AC63" s="88"/>
      <c r="AF63" s="88"/>
      <c r="AI63" s="88"/>
      <c r="AL63" s="59" t="str">
        <f>IFERROR(INDEX(Nastopajoči!$B$4:$B$50,MATCH($AM63,Nastopajoči!$F$4:$F$50,0)),"")</f>
        <v>Skala Sežana</v>
      </c>
      <c r="AM63" s="58">
        <v>64</v>
      </c>
    </row>
    <row r="65" spans="2:2" x14ac:dyDescent="0.25">
      <c r="B65" s="57" t="s">
        <v>157</v>
      </c>
    </row>
    <row r="66" spans="2:2" x14ac:dyDescent="0.25">
      <c r="B66" s="57" t="s">
        <v>158</v>
      </c>
    </row>
  </sheetData>
  <mergeCells count="66">
    <mergeCell ref="E50:E51"/>
    <mergeCell ref="H19:H24"/>
    <mergeCell ref="AF11:AF16"/>
    <mergeCell ref="AF58:AF63"/>
    <mergeCell ref="E62:E63"/>
    <mergeCell ref="K50:K63"/>
    <mergeCell ref="H27:H32"/>
    <mergeCell ref="AF50:AF55"/>
    <mergeCell ref="AF42:AF47"/>
    <mergeCell ref="N34:N63"/>
    <mergeCell ref="E58:E59"/>
    <mergeCell ref="AF19:AF24"/>
    <mergeCell ref="AI62:AI63"/>
    <mergeCell ref="Z3:Z32"/>
    <mergeCell ref="Z34:Z63"/>
    <mergeCell ref="AC3:AC16"/>
    <mergeCell ref="AI3:AI4"/>
    <mergeCell ref="AI46:AI47"/>
    <mergeCell ref="AI58:AI59"/>
    <mergeCell ref="AI42:AI43"/>
    <mergeCell ref="AI23:AI24"/>
    <mergeCell ref="AI38:AI39"/>
    <mergeCell ref="AI34:AI35"/>
    <mergeCell ref="AI54:AI55"/>
    <mergeCell ref="K3:K16"/>
    <mergeCell ref="H50:H55"/>
    <mergeCell ref="N3:N32"/>
    <mergeCell ref="E15:E16"/>
    <mergeCell ref="K34:K47"/>
    <mergeCell ref="AI7:AI8"/>
    <mergeCell ref="H11:H16"/>
    <mergeCell ref="E31:E32"/>
    <mergeCell ref="E11:E12"/>
    <mergeCell ref="E46:E47"/>
    <mergeCell ref="AI50:AI51"/>
    <mergeCell ref="E54:E55"/>
    <mergeCell ref="E27:E28"/>
    <mergeCell ref="AI31:AI32"/>
    <mergeCell ref="T28:T38"/>
    <mergeCell ref="H42:H47"/>
    <mergeCell ref="E42:E43"/>
    <mergeCell ref="Q3:Q63"/>
    <mergeCell ref="AC19:AC32"/>
    <mergeCell ref="AF34:AF39"/>
    <mergeCell ref="AC34:AC47"/>
    <mergeCell ref="E23:E24"/>
    <mergeCell ref="AC50:AC63"/>
    <mergeCell ref="E19:E20"/>
    <mergeCell ref="E34:E35"/>
    <mergeCell ref="K19:K32"/>
    <mergeCell ref="H58:H63"/>
    <mergeCell ref="E38:E39"/>
    <mergeCell ref="H34:H39"/>
    <mergeCell ref="E7:E8"/>
    <mergeCell ref="W3:W63"/>
    <mergeCell ref="AI19:AI20"/>
    <mergeCell ref="AI15:AI16"/>
    <mergeCell ref="A1:AM1"/>
    <mergeCell ref="AF27:AF32"/>
    <mergeCell ref="AF3:AF8"/>
    <mergeCell ref="AL2:AM2"/>
    <mergeCell ref="AI11:AI12"/>
    <mergeCell ref="AI27:AI28"/>
    <mergeCell ref="A2:B2"/>
    <mergeCell ref="H3:H8"/>
    <mergeCell ref="E3:E4"/>
  </mergeCells>
  <pageMargins left="0.75" right="0.75" top="1" bottom="1" header="0.5" footer="0.5"/>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F3864"/>
  </sheetPr>
  <dimension ref="A1:G35"/>
  <sheetViews>
    <sheetView showGridLines="0" workbookViewId="0">
      <pane ySplit="3" topLeftCell="A6" activePane="bottomLeft" state="frozen"/>
      <selection pane="bottomLeft" activeCell="B4" sqref="B4"/>
    </sheetView>
  </sheetViews>
  <sheetFormatPr defaultRowHeight="15" x14ac:dyDescent="0.25"/>
  <cols>
    <col min="1" max="1" width="8" customWidth="1"/>
    <col min="2" max="2" width="7" customWidth="1"/>
    <col min="3" max="3" width="34" customWidth="1"/>
    <col min="4" max="4" width="4" customWidth="1"/>
    <col min="5" max="5" width="7" customWidth="1"/>
    <col min="6" max="6" width="34" customWidth="1"/>
    <col min="7" max="7" width="26" customWidth="1"/>
  </cols>
  <sheetData>
    <row r="1" spans="1:7" ht="30" customHeight="1" x14ac:dyDescent="0.25">
      <c r="A1" s="75" t="s">
        <v>159</v>
      </c>
      <c r="B1" s="71"/>
      <c r="C1" s="71"/>
      <c r="D1" s="71"/>
      <c r="E1" s="71"/>
      <c r="F1" s="71"/>
      <c r="G1" s="71"/>
    </row>
    <row r="2" spans="1:7" ht="15.95" customHeight="1" x14ac:dyDescent="0.25">
      <c r="A2" s="79" t="s">
        <v>160</v>
      </c>
      <c r="B2" s="71"/>
      <c r="C2" s="71"/>
      <c r="D2" s="71"/>
      <c r="E2" s="71"/>
      <c r="F2" s="71"/>
      <c r="G2" s="71"/>
    </row>
    <row r="3" spans="1:7" ht="30" customHeight="1" x14ac:dyDescent="0.25">
      <c r="A3" s="17" t="s">
        <v>161</v>
      </c>
      <c r="B3" s="17" t="s">
        <v>162</v>
      </c>
      <c r="C3" s="17" t="s">
        <v>163</v>
      </c>
      <c r="D3" s="17"/>
      <c r="E3" s="17" t="s">
        <v>162</v>
      </c>
      <c r="F3" s="17" t="s">
        <v>164</v>
      </c>
      <c r="G3" s="17" t="s">
        <v>165</v>
      </c>
    </row>
    <row r="4" spans="1:7" ht="17.100000000000001" customHeight="1" x14ac:dyDescent="0.25">
      <c r="A4" s="13">
        <v>1</v>
      </c>
      <c r="B4" s="63">
        <v>1</v>
      </c>
      <c r="C4" s="27" t="str">
        <f>IFERROR(INDEX(Nastopajoči!$B$4:$B$50,MATCH($B4,Nastopajoči!$F$4:$F$50,0)),"")</f>
        <v>QAP Postojna</v>
      </c>
      <c r="D4" s="31" t="s">
        <v>98</v>
      </c>
      <c r="E4" s="64">
        <v>2</v>
      </c>
      <c r="F4" s="65" t="s">
        <v>156</v>
      </c>
      <c r="G4" s="66" t="str">
        <f t="shared" ref="G4:G35" si="0">IF(AND($C4="",$F4=""),"",IF(OR($C4="",$F4="",$C4="— PROSTO —",$F4="— PROSTO —"),"PROST — brez tekme","tekma"))</f>
        <v>PROST — brez tekme</v>
      </c>
    </row>
    <row r="5" spans="1:7" ht="17.100000000000001" customHeight="1" x14ac:dyDescent="0.25">
      <c r="A5" s="13">
        <v>2</v>
      </c>
      <c r="B5" s="67">
        <v>3</v>
      </c>
      <c r="C5" s="68" t="str">
        <f>IFERROR(INDEX(Nastopajoči!$B$4:$B$50,MATCH($B5,Nastopajoči!$F$4:$F$50,0)),"")</f>
        <v>Dragomer</v>
      </c>
      <c r="D5" s="34" t="s">
        <v>98</v>
      </c>
      <c r="E5" s="67">
        <v>4</v>
      </c>
      <c r="F5" s="68" t="str">
        <f>IFERROR(INDEX(Nastopajoči!$B$4:$B$50,MATCH($E5,Nastopajoči!$F$4:$F$50,0)),"")</f>
        <v>Cesta</v>
      </c>
      <c r="G5" s="66" t="str">
        <f t="shared" si="0"/>
        <v>tekma</v>
      </c>
    </row>
    <row r="6" spans="1:7" ht="17.100000000000001" customHeight="1" x14ac:dyDescent="0.25">
      <c r="A6" s="13">
        <v>3</v>
      </c>
      <c r="B6" s="67">
        <v>5</v>
      </c>
      <c r="C6" s="68" t="str">
        <f>IFERROR(INDEX(Nastopajoči!$B$4:$B$50,MATCH($B6,Nastopajoči!$F$4:$F$50,0)),"")</f>
        <v>Loka 1000</v>
      </c>
      <c r="D6" s="34" t="s">
        <v>98</v>
      </c>
      <c r="E6" s="67">
        <v>6</v>
      </c>
      <c r="F6" s="68" t="str">
        <f>IFERROR(INDEX(Nastopajoči!$B$4:$B$50,MATCH($E6,Nastopajoči!$F$4:$F$50,0)),"")</f>
        <v/>
      </c>
      <c r="G6" s="66" t="str">
        <f t="shared" si="0"/>
        <v>PROST — brez tekme</v>
      </c>
    </row>
    <row r="7" spans="1:7" ht="17.100000000000001" customHeight="1" x14ac:dyDescent="0.25">
      <c r="A7" s="13">
        <v>4</v>
      </c>
      <c r="B7" s="64">
        <v>7</v>
      </c>
      <c r="C7" s="65" t="s">
        <v>156</v>
      </c>
      <c r="D7" s="31" t="s">
        <v>98</v>
      </c>
      <c r="E7" s="63">
        <v>8</v>
      </c>
      <c r="F7" s="27" t="str">
        <f>IFERROR(INDEX(Nastopajoči!$B$4:$B$50,MATCH($E7,Nastopajoči!$F$4:$F$50,0)),"")</f>
        <v>Gradna GIK Obrov</v>
      </c>
      <c r="G7" s="66" t="str">
        <f t="shared" si="0"/>
        <v>PROST — brez tekme</v>
      </c>
    </row>
    <row r="8" spans="1:7" ht="17.100000000000001" customHeight="1" x14ac:dyDescent="0.25">
      <c r="A8" s="13">
        <v>5</v>
      </c>
      <c r="B8" s="63">
        <v>9</v>
      </c>
      <c r="C8" s="27" t="str">
        <f>IFERROR(INDEX(Nastopajoči!$B$4:$B$50,MATCH($B8,Nastopajoči!$F$4:$F$50,0)),"")</f>
        <v>Planina Ajdovščina</v>
      </c>
      <c r="D8" s="31" t="s">
        <v>98</v>
      </c>
      <c r="E8" s="64">
        <v>10</v>
      </c>
      <c r="F8" s="65" t="s">
        <v>156</v>
      </c>
      <c r="G8" s="66" t="str">
        <f t="shared" si="0"/>
        <v>PROST — brez tekme</v>
      </c>
    </row>
    <row r="9" spans="1:7" ht="17.100000000000001" customHeight="1" x14ac:dyDescent="0.25">
      <c r="A9" s="13">
        <v>6</v>
      </c>
      <c r="B9" s="67">
        <v>11</v>
      </c>
      <c r="C9" s="68" t="str">
        <f>IFERROR(INDEX(Nastopajoči!$B$4:$B$50,MATCH($B9,Nastopajoči!$F$4:$F$50,0)),"")</f>
        <v>Begunje</v>
      </c>
      <c r="D9" s="34" t="s">
        <v>98</v>
      </c>
      <c r="E9" s="67">
        <v>12</v>
      </c>
      <c r="F9" s="68" t="str">
        <f>IFERROR(INDEX(Nastopajoči!$B$4:$B$50,MATCH($E9,Nastopajoči!$F$4:$F$50,0)),"")</f>
        <v>Hoče</v>
      </c>
      <c r="G9" s="66" t="str">
        <f t="shared" si="0"/>
        <v>tekma</v>
      </c>
    </row>
    <row r="10" spans="1:7" ht="17.100000000000001" customHeight="1" x14ac:dyDescent="0.25">
      <c r="A10" s="13">
        <v>7</v>
      </c>
      <c r="B10" s="67">
        <v>13</v>
      </c>
      <c r="C10" s="68" t="str">
        <f>IFERROR(INDEX(Nastopajoči!$B$4:$B$50,MATCH($B10,Nastopajoči!$F$4:$F$50,0)),"")</f>
        <v>Svoboda</v>
      </c>
      <c r="D10" s="34" t="s">
        <v>98</v>
      </c>
      <c r="E10" s="67">
        <v>14</v>
      </c>
      <c r="F10" s="68" t="str">
        <f>IFERROR(INDEX(Nastopajoči!$B$4:$B$50,MATCH($E10,Nastopajoči!$F$4:$F$50,0)),"")</f>
        <v>Trta Sveti Anton</v>
      </c>
      <c r="G10" s="66" t="str">
        <f t="shared" si="0"/>
        <v>tekma</v>
      </c>
    </row>
    <row r="11" spans="1:7" ht="17.100000000000001" customHeight="1" x14ac:dyDescent="0.25">
      <c r="A11" s="13">
        <v>8</v>
      </c>
      <c r="B11" s="64">
        <v>15</v>
      </c>
      <c r="C11" s="65" t="s">
        <v>156</v>
      </c>
      <c r="D11" s="31" t="s">
        <v>98</v>
      </c>
      <c r="E11" s="63">
        <v>16</v>
      </c>
      <c r="F11" s="27" t="str">
        <f>IFERROR(INDEX(Nastopajoči!$B$4:$B$50,MATCH($E11,Nastopajoči!$F$4:$F$50,0)),"")</f>
        <v>Marjetica Koper</v>
      </c>
      <c r="G11" s="66" t="str">
        <f t="shared" si="0"/>
        <v>PROST — brez tekme</v>
      </c>
    </row>
    <row r="12" spans="1:7" ht="17.100000000000001" customHeight="1" x14ac:dyDescent="0.25">
      <c r="A12" s="13">
        <v>9</v>
      </c>
      <c r="B12" s="63">
        <v>17</v>
      </c>
      <c r="C12" s="27" t="str">
        <f>IFERROR(INDEX(Nastopajoči!$B$4:$B$50,MATCH($B12,Nastopajoči!$F$4:$F$50,0)),"")</f>
        <v>Hrast Kobjeglava</v>
      </c>
      <c r="D12" s="31" t="s">
        <v>98</v>
      </c>
      <c r="E12" s="64">
        <v>18</v>
      </c>
      <c r="F12" s="65" t="s">
        <v>156</v>
      </c>
      <c r="G12" s="66" t="str">
        <f t="shared" si="0"/>
        <v>PROST — brez tekme</v>
      </c>
    </row>
    <row r="13" spans="1:7" ht="17.100000000000001" customHeight="1" x14ac:dyDescent="0.25">
      <c r="A13" s="13">
        <v>10</v>
      </c>
      <c r="B13" s="67">
        <v>19</v>
      </c>
      <c r="C13" s="68" t="str">
        <f>IFERROR(INDEX(Nastopajoči!$B$4:$B$50,MATCH($B13,Nastopajoči!$F$4:$F$50,0)),"")</f>
        <v>Kozlek Zabiče</v>
      </c>
      <c r="D13" s="34" t="s">
        <v>98</v>
      </c>
      <c r="E13" s="67">
        <v>20</v>
      </c>
      <c r="F13" s="68" t="str">
        <f>IFERROR(INDEX(Nastopajoči!$B$4:$B$50,MATCH($E13,Nastopajoči!$F$4:$F$50,0)),"")</f>
        <v>Budničar</v>
      </c>
      <c r="G13" s="66" t="str">
        <f t="shared" si="0"/>
        <v>tekma</v>
      </c>
    </row>
    <row r="14" spans="1:7" ht="17.100000000000001" customHeight="1" x14ac:dyDescent="0.25">
      <c r="A14" s="13">
        <v>11</v>
      </c>
      <c r="B14" s="67">
        <v>21</v>
      </c>
      <c r="C14" s="68" t="str">
        <f>IFERROR(INDEX(Nastopajoči!$B$4:$B$50,MATCH($B14,Nastopajoči!$F$4:$F$50,0)),"")</f>
        <v>Goriška Brda</v>
      </c>
      <c r="D14" s="34" t="s">
        <v>98</v>
      </c>
      <c r="E14" s="67">
        <v>22</v>
      </c>
      <c r="F14" s="68" t="str">
        <f>IFERROR(INDEX(Nastopajoči!$B$4:$B$50,MATCH($E14,Nastopajoči!$F$4:$F$50,0)),"")</f>
        <v>Košana 2</v>
      </c>
      <c r="G14" s="66" t="str">
        <f t="shared" si="0"/>
        <v>tekma</v>
      </c>
    </row>
    <row r="15" spans="1:7" ht="17.100000000000001" customHeight="1" x14ac:dyDescent="0.25">
      <c r="A15" s="13">
        <v>12</v>
      </c>
      <c r="B15" s="64">
        <v>23</v>
      </c>
      <c r="C15" s="65" t="s">
        <v>156</v>
      </c>
      <c r="D15" s="31" t="s">
        <v>98</v>
      </c>
      <c r="E15" s="63">
        <v>24</v>
      </c>
      <c r="F15" s="27" t="str">
        <f>IFERROR(INDEX(Nastopajoči!$B$4:$B$50,MATCH($E15,Nastopajoči!$F$4:$F$50,0)),"")</f>
        <v>Tržič Orodjarstvo Knific</v>
      </c>
      <c r="G15" s="66" t="str">
        <f t="shared" si="0"/>
        <v>PROST — brez tekme</v>
      </c>
    </row>
    <row r="16" spans="1:7" ht="17.100000000000001" customHeight="1" x14ac:dyDescent="0.25">
      <c r="A16" s="13">
        <v>13</v>
      </c>
      <c r="B16" s="63">
        <v>25</v>
      </c>
      <c r="C16" s="27" t="str">
        <f>IFERROR(INDEX(Nastopajoči!$B$4:$B$50,MATCH($B16,Nastopajoči!$F$4:$F$50,0)),"")</f>
        <v>Jadran Izola</v>
      </c>
      <c r="D16" s="31" t="s">
        <v>98</v>
      </c>
      <c r="E16" s="64">
        <v>26</v>
      </c>
      <c r="F16" s="65" t="s">
        <v>156</v>
      </c>
      <c r="G16" s="66" t="str">
        <f t="shared" si="0"/>
        <v>PROST — brez tekme</v>
      </c>
    </row>
    <row r="17" spans="1:7" ht="17.100000000000001" customHeight="1" x14ac:dyDescent="0.25">
      <c r="A17" s="13">
        <v>14</v>
      </c>
      <c r="B17" s="67">
        <v>27</v>
      </c>
      <c r="C17" s="68" t="str">
        <f>IFERROR(INDEX(Nastopajoči!$B$4:$B$50,MATCH($B17,Nastopajoči!$F$4:$F$50,0)),"")</f>
        <v>Antena Portorož</v>
      </c>
      <c r="D17" s="34" t="s">
        <v>98</v>
      </c>
      <c r="E17" s="67">
        <v>28</v>
      </c>
      <c r="F17" s="68" t="str">
        <f>IFERROR(INDEX(Nastopajoči!$B$4:$B$50,MATCH($E17,Nastopajoči!$F$4:$F$50,0)),"")</f>
        <v>Košana</v>
      </c>
      <c r="G17" s="66" t="str">
        <f t="shared" si="0"/>
        <v>tekma</v>
      </c>
    </row>
    <row r="18" spans="1:7" ht="17.100000000000001" customHeight="1" x14ac:dyDescent="0.25">
      <c r="A18" s="13">
        <v>15</v>
      </c>
      <c r="B18" s="67">
        <v>29</v>
      </c>
      <c r="C18" s="68" t="str">
        <f>IFERROR(INDEX(Nastopajoči!$B$4:$B$50,MATCH($B18,Nastopajoči!$F$4:$F$50,0)),"")</f>
        <v>Bistrica pri Tržiču</v>
      </c>
      <c r="D18" s="34" t="s">
        <v>98</v>
      </c>
      <c r="E18" s="67">
        <v>30</v>
      </c>
      <c r="F18" s="68" t="str">
        <f>IFERROR(INDEX(Nastopajoči!$B$4:$B$50,MATCH($E18,Nastopajoči!$F$4:$F$50,0)),"")</f>
        <v>Postojna</v>
      </c>
      <c r="G18" s="66" t="str">
        <f t="shared" si="0"/>
        <v>tekma</v>
      </c>
    </row>
    <row r="19" spans="1:7" ht="17.100000000000001" customHeight="1" x14ac:dyDescent="0.25">
      <c r="A19" s="13">
        <v>16</v>
      </c>
      <c r="B19" s="64">
        <v>31</v>
      </c>
      <c r="C19" s="65" t="s">
        <v>156</v>
      </c>
      <c r="D19" s="31" t="s">
        <v>98</v>
      </c>
      <c r="E19" s="63">
        <v>32</v>
      </c>
      <c r="F19" s="27" t="str">
        <f>IFERROR(INDEX(Nastopajoči!$B$4:$B$50,MATCH($E19,Nastopajoči!$F$4:$F$50,0)),"")</f>
        <v>Trata Škofja Loka</v>
      </c>
      <c r="G19" s="66" t="str">
        <f t="shared" si="0"/>
        <v>PROST — brez tekme</v>
      </c>
    </row>
    <row r="20" spans="1:7" ht="17.100000000000001" customHeight="1" x14ac:dyDescent="0.25">
      <c r="A20" s="13">
        <v>17</v>
      </c>
      <c r="B20" s="63">
        <v>33</v>
      </c>
      <c r="C20" s="27" t="str">
        <f>IFERROR(INDEX(Nastopajoči!$B$4:$B$50,MATCH($B20,Nastopajoči!$F$4:$F$50,0)),"")</f>
        <v>Termoplasti Plama Ilirska Bistrica</v>
      </c>
      <c r="D20" s="31" t="s">
        <v>98</v>
      </c>
      <c r="E20" s="64">
        <v>34</v>
      </c>
      <c r="F20" s="65" t="s">
        <v>156</v>
      </c>
      <c r="G20" s="66" t="str">
        <f t="shared" si="0"/>
        <v>PROST — brez tekme</v>
      </c>
    </row>
    <row r="21" spans="1:7" ht="17.100000000000001" customHeight="1" x14ac:dyDescent="0.25">
      <c r="A21" s="13">
        <v>18</v>
      </c>
      <c r="B21" s="67">
        <v>35</v>
      </c>
      <c r="C21" s="68" t="str">
        <f>IFERROR(INDEX(Nastopajoči!$B$4:$B$50,MATCH($B21,Nastopajoči!$F$4:$F$50,0)),"")</f>
        <v>Zarja</v>
      </c>
      <c r="D21" s="34" t="s">
        <v>98</v>
      </c>
      <c r="E21" s="67">
        <v>36</v>
      </c>
      <c r="F21" s="68" t="str">
        <f>IFERROR(INDEX(Nastopajoči!$B$4:$B$50,MATCH($E21,Nastopajoči!$F$4:$F$50,0)),"")</f>
        <v>Krško</v>
      </c>
      <c r="G21" s="66" t="str">
        <f t="shared" si="0"/>
        <v>tekma</v>
      </c>
    </row>
    <row r="22" spans="1:7" ht="17.100000000000001" customHeight="1" x14ac:dyDescent="0.25">
      <c r="A22" s="13">
        <v>19</v>
      </c>
      <c r="B22" s="67">
        <v>37</v>
      </c>
      <c r="C22" s="68" t="str">
        <f>IFERROR(INDEX(Nastopajoči!$B$4:$B$50,MATCH($B22,Nastopajoči!$F$4:$F$50,0)),"")</f>
        <v>Nanos</v>
      </c>
      <c r="D22" s="34" t="s">
        <v>98</v>
      </c>
      <c r="E22" s="67">
        <v>38</v>
      </c>
      <c r="F22" s="68" t="str">
        <f>IFERROR(INDEX(Nastopajoči!$B$4:$B$50,MATCH($E22,Nastopajoči!$F$4:$F$50,0)),"")</f>
        <v>Cerkniško jezero</v>
      </c>
      <c r="G22" s="66" t="str">
        <f t="shared" si="0"/>
        <v>tekma</v>
      </c>
    </row>
    <row r="23" spans="1:7" ht="17.100000000000001" customHeight="1" x14ac:dyDescent="0.25">
      <c r="A23" s="13">
        <v>20</v>
      </c>
      <c r="B23" s="64">
        <v>39</v>
      </c>
      <c r="C23" s="65" t="s">
        <v>156</v>
      </c>
      <c r="D23" s="31" t="s">
        <v>98</v>
      </c>
      <c r="E23" s="63">
        <v>40</v>
      </c>
      <c r="F23" s="27" t="str">
        <f>IFERROR(INDEX(Nastopajoči!$B$4:$B$50,MATCH($E23,Nastopajoči!$F$4:$F$50,0)),"")</f>
        <v>Mengeš Rakoll</v>
      </c>
      <c r="G23" s="66" t="str">
        <f t="shared" si="0"/>
        <v>PROST — brez tekme</v>
      </c>
    </row>
    <row r="24" spans="1:7" ht="17.100000000000001" customHeight="1" x14ac:dyDescent="0.25">
      <c r="A24" s="13">
        <v>21</v>
      </c>
      <c r="B24" s="63">
        <v>41</v>
      </c>
      <c r="C24" s="27" t="str">
        <f>IFERROR(INDEX(Nastopajoči!$B$4:$B$50,MATCH($B24,Nastopajoči!$F$4:$F$50,0)),"")</f>
        <v>Čirče Van Den</v>
      </c>
      <c r="D24" s="31" t="s">
        <v>98</v>
      </c>
      <c r="E24" s="64">
        <v>42</v>
      </c>
      <c r="F24" s="65" t="s">
        <v>156</v>
      </c>
      <c r="G24" s="66" t="str">
        <f t="shared" si="0"/>
        <v>PROST — brez tekme</v>
      </c>
    </row>
    <row r="25" spans="1:7" ht="17.100000000000001" customHeight="1" x14ac:dyDescent="0.25">
      <c r="A25" s="13">
        <v>22</v>
      </c>
      <c r="B25" s="67">
        <v>43</v>
      </c>
      <c r="C25" s="68" t="str">
        <f>IFERROR(INDEX(Nastopajoči!$B$4:$B$50,MATCH($B25,Nastopajoči!$F$4:$F$50,0)),"")</f>
        <v>Katarina</v>
      </c>
      <c r="D25" s="34" t="s">
        <v>98</v>
      </c>
      <c r="E25" s="67">
        <v>44</v>
      </c>
      <c r="F25" s="68" t="str">
        <f>IFERROR(INDEX(Nastopajoči!$B$4:$B$50,MATCH($E25,Nastopajoči!$F$4:$F$50,0)),"")</f>
        <v>Sodražica</v>
      </c>
      <c r="G25" s="66" t="str">
        <f t="shared" si="0"/>
        <v>tekma</v>
      </c>
    </row>
    <row r="26" spans="1:7" ht="17.100000000000001" customHeight="1" x14ac:dyDescent="0.25">
      <c r="A26" s="13">
        <v>23</v>
      </c>
      <c r="B26" s="67">
        <v>45</v>
      </c>
      <c r="C26" s="68" t="str">
        <f>IFERROR(INDEX(Nastopajoči!$B$4:$B$50,MATCH($B26,Nastopajoči!$F$4:$F$50,0)),"")</f>
        <v>Sodček</v>
      </c>
      <c r="D26" s="34" t="s">
        <v>98</v>
      </c>
      <c r="E26" s="67">
        <v>46</v>
      </c>
      <c r="F26" s="68" t="str">
        <f>IFERROR(INDEX(Nastopajoči!$B$4:$B$50,MATCH($E26,Nastopajoči!$F$4:$F$50,0)),"")</f>
        <v>Tabor Ozeljan</v>
      </c>
      <c r="G26" s="66" t="str">
        <f t="shared" si="0"/>
        <v>tekma</v>
      </c>
    </row>
    <row r="27" spans="1:7" ht="17.100000000000001" customHeight="1" x14ac:dyDescent="0.25">
      <c r="A27" s="13">
        <v>24</v>
      </c>
      <c r="B27" s="64">
        <v>47</v>
      </c>
      <c r="C27" s="65" t="s">
        <v>156</v>
      </c>
      <c r="D27" s="31" t="s">
        <v>98</v>
      </c>
      <c r="E27" s="63">
        <v>48</v>
      </c>
      <c r="F27" s="27" t="str">
        <f>IFERROR(INDEX(Nastopajoči!$B$4:$B$50,MATCH($E27,Nastopajoči!$F$4:$F$50,0)),"")</f>
        <v>Zabiče Kozlek</v>
      </c>
      <c r="G27" s="66" t="str">
        <f t="shared" si="0"/>
        <v>PROST — brez tekme</v>
      </c>
    </row>
    <row r="28" spans="1:7" ht="17.100000000000001" customHeight="1" x14ac:dyDescent="0.25">
      <c r="A28" s="13">
        <v>25</v>
      </c>
      <c r="B28" s="63">
        <v>49</v>
      </c>
      <c r="C28" s="27" t="str">
        <f>IFERROR(INDEX(Nastopajoči!$B$4:$B$50,MATCH($B28,Nastopajoči!$F$4:$F$50,0)),"")</f>
        <v>Orlek Oro Met Pivka</v>
      </c>
      <c r="D28" s="31" t="s">
        <v>98</v>
      </c>
      <c r="E28" s="64">
        <v>50</v>
      </c>
      <c r="F28" s="65" t="s">
        <v>156</v>
      </c>
      <c r="G28" s="66" t="str">
        <f t="shared" si="0"/>
        <v>PROST — brez tekme</v>
      </c>
    </row>
    <row r="29" spans="1:7" ht="17.100000000000001" customHeight="1" x14ac:dyDescent="0.25">
      <c r="A29" s="13">
        <v>26</v>
      </c>
      <c r="B29" s="67">
        <v>51</v>
      </c>
      <c r="C29" s="68" t="str">
        <f>IFERROR(INDEX(Nastopajoči!$B$4:$B$50,MATCH($B29,Nastopajoči!$F$4:$F$50,0)),"")</f>
        <v>Tabor Ihan</v>
      </c>
      <c r="D29" s="34" t="s">
        <v>98</v>
      </c>
      <c r="E29" s="67">
        <v>52</v>
      </c>
      <c r="F29" s="68" t="str">
        <f>IFERROR(INDEX(Nastopajoči!$B$4:$B$50,MATCH($E29,Nastopajoči!$F$4:$F$50,0)),"")</f>
        <v>Hubelj</v>
      </c>
      <c r="G29" s="66" t="str">
        <f t="shared" si="0"/>
        <v>tekma</v>
      </c>
    </row>
    <row r="30" spans="1:7" ht="17.100000000000001" customHeight="1" x14ac:dyDescent="0.25">
      <c r="A30" s="13">
        <v>27</v>
      </c>
      <c r="B30" s="67">
        <v>53</v>
      </c>
      <c r="C30" s="68" t="str">
        <f>IFERROR(INDEX(Nastopajoči!$B$4:$B$50,MATCH($B30,Nastopajoči!$F$4:$F$50,0)),"")</f>
        <v>Rogovila</v>
      </c>
      <c r="D30" s="34" t="s">
        <v>98</v>
      </c>
      <c r="E30" s="67">
        <v>54</v>
      </c>
      <c r="F30" s="68" t="str">
        <f>IFERROR(INDEX(Nastopajoči!$B$4:$B$50,MATCH($E30,Nastopajoči!$F$4:$F$50,0)),"")</f>
        <v>Šiška</v>
      </c>
      <c r="G30" s="66" t="str">
        <f t="shared" si="0"/>
        <v>tekma</v>
      </c>
    </row>
    <row r="31" spans="1:7" ht="17.100000000000001" customHeight="1" x14ac:dyDescent="0.25">
      <c r="A31" s="13">
        <v>28</v>
      </c>
      <c r="B31" s="64">
        <v>55</v>
      </c>
      <c r="C31" s="65" t="s">
        <v>156</v>
      </c>
      <c r="D31" s="31" t="s">
        <v>98</v>
      </c>
      <c r="E31" s="63">
        <v>56</v>
      </c>
      <c r="F31" s="27" t="str">
        <f>IFERROR(INDEX(Nastopajoči!$B$4:$B$50,MATCH($E31,Nastopajoči!$F$4:$F$50,0)),"")</f>
        <v>Velenje Premogovnik</v>
      </c>
      <c r="G31" s="66" t="str">
        <f t="shared" si="0"/>
        <v>PROST — brez tekme</v>
      </c>
    </row>
    <row r="32" spans="1:7" ht="17.100000000000001" customHeight="1" x14ac:dyDescent="0.25">
      <c r="A32" s="13">
        <v>29</v>
      </c>
      <c r="B32" s="63">
        <v>57</v>
      </c>
      <c r="C32" s="27" t="str">
        <f>IFERROR(INDEX(Nastopajoči!$B$4:$B$50,MATCH($B32,Nastopajoči!$F$4:$F$50,0)),"")</f>
        <v>Pliskovica</v>
      </c>
      <c r="D32" s="31" t="s">
        <v>98</v>
      </c>
      <c r="E32" s="64">
        <v>58</v>
      </c>
      <c r="F32" s="65" t="s">
        <v>156</v>
      </c>
      <c r="G32" s="66" t="str">
        <f t="shared" si="0"/>
        <v>PROST — brez tekme</v>
      </c>
    </row>
    <row r="33" spans="1:7" ht="17.100000000000001" customHeight="1" x14ac:dyDescent="0.25">
      <c r="A33" s="13">
        <v>30</v>
      </c>
      <c r="B33" s="67">
        <v>59</v>
      </c>
      <c r="C33" s="68" t="str">
        <f>IFERROR(INDEX(Nastopajoči!$B$4:$B$50,MATCH($B33,Nastopajoči!$F$4:$F$50,0)),"")</f>
        <v>Kolektor Idrija</v>
      </c>
      <c r="D33" s="34" t="s">
        <v>98</v>
      </c>
      <c r="E33" s="67">
        <v>60</v>
      </c>
      <c r="F33" s="68" t="str">
        <f>IFERROR(INDEX(Nastopajoči!$B$4:$B$50,MATCH($E33,Nastopajoči!$F$4:$F$50,0)),"")</f>
        <v>Koseze</v>
      </c>
      <c r="G33" s="66" t="str">
        <f t="shared" si="0"/>
        <v>tekma</v>
      </c>
    </row>
    <row r="34" spans="1:7" ht="17.100000000000001" customHeight="1" x14ac:dyDescent="0.25">
      <c r="A34" s="13">
        <v>31</v>
      </c>
      <c r="B34" s="67">
        <v>61</v>
      </c>
      <c r="C34" s="68" t="str">
        <f>IFERROR(INDEX(Nastopajoči!$B$4:$B$50,MATCH($B34,Nastopajoči!$F$4:$F$50,0)),"")</f>
        <v>Logatec</v>
      </c>
      <c r="D34" s="34" t="s">
        <v>98</v>
      </c>
      <c r="E34" s="67">
        <v>62</v>
      </c>
      <c r="F34" s="68" t="str">
        <f>IFERROR(INDEX(Nastopajoči!$B$4:$B$50,MATCH($E34,Nastopajoči!$F$4:$F$50,0)),"")</f>
        <v>Breza</v>
      </c>
      <c r="G34" s="66" t="str">
        <f t="shared" si="0"/>
        <v>tekma</v>
      </c>
    </row>
    <row r="35" spans="1:7" ht="17.100000000000001" customHeight="1" x14ac:dyDescent="0.25">
      <c r="A35" s="13">
        <v>32</v>
      </c>
      <c r="B35" s="64">
        <v>63</v>
      </c>
      <c r="C35" s="65" t="s">
        <v>156</v>
      </c>
      <c r="D35" s="31" t="s">
        <v>98</v>
      </c>
      <c r="E35" s="63">
        <v>64</v>
      </c>
      <c r="F35" s="27" t="str">
        <f>IFERROR(INDEX(Nastopajoči!$B$4:$B$50,MATCH($E35,Nastopajoči!$F$4:$F$50,0)),"")</f>
        <v>Skala Sežana</v>
      </c>
      <c r="G35" s="66" t="str">
        <f t="shared" si="0"/>
        <v>PROST — brez tekme</v>
      </c>
    </row>
  </sheetData>
  <mergeCells count="2">
    <mergeCell ref="A2:G2"/>
    <mergeCell ref="A1:G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F3864"/>
  </sheetPr>
  <dimension ref="A1:O26"/>
  <sheetViews>
    <sheetView showGridLines="0" workbookViewId="0">
      <selection sqref="A1:O1"/>
    </sheetView>
  </sheetViews>
  <sheetFormatPr defaultRowHeight="15" x14ac:dyDescent="0.25"/>
  <cols>
    <col min="1" max="15" width="8" customWidth="1"/>
  </cols>
  <sheetData>
    <row r="1" spans="1:15" ht="30" customHeight="1" x14ac:dyDescent="0.25">
      <c r="A1" s="75" t="s">
        <v>166</v>
      </c>
      <c r="B1" s="71"/>
      <c r="C1" s="71"/>
      <c r="D1" s="71"/>
      <c r="E1" s="71"/>
      <c r="F1" s="71"/>
      <c r="G1" s="71"/>
      <c r="H1" s="71"/>
      <c r="I1" s="71"/>
      <c r="J1" s="71"/>
      <c r="K1" s="71"/>
      <c r="L1" s="71"/>
      <c r="M1" s="71"/>
      <c r="N1" s="71"/>
      <c r="O1" s="71"/>
    </row>
    <row r="2" spans="1:15" ht="15.95" customHeight="1" x14ac:dyDescent="0.25">
      <c r="A2" s="79" t="s">
        <v>167</v>
      </c>
      <c r="B2" s="71"/>
      <c r="C2" s="71"/>
      <c r="D2" s="71"/>
      <c r="E2" s="71"/>
      <c r="F2" s="71"/>
      <c r="G2" s="71"/>
      <c r="H2" s="71"/>
      <c r="I2" s="71"/>
      <c r="J2" s="71"/>
      <c r="K2" s="71"/>
      <c r="L2" s="71"/>
      <c r="M2" s="71"/>
      <c r="N2" s="71"/>
      <c r="O2" s="71"/>
    </row>
    <row r="4" spans="1:15" ht="21.95" customHeight="1" x14ac:dyDescent="0.25">
      <c r="A4" s="86" t="s">
        <v>168</v>
      </c>
      <c r="B4" s="71"/>
      <c r="C4" s="71"/>
      <c r="D4" s="71"/>
      <c r="E4" s="71"/>
      <c r="F4" s="71"/>
      <c r="G4" s="71"/>
      <c r="H4" s="71"/>
      <c r="I4" s="71"/>
      <c r="J4" s="71"/>
      <c r="K4" s="71"/>
      <c r="L4" s="71"/>
      <c r="M4" s="71"/>
      <c r="N4" s="71"/>
      <c r="O4" s="71"/>
    </row>
    <row r="5" spans="1:15" ht="42" customHeight="1" x14ac:dyDescent="0.25">
      <c r="A5" s="94">
        <v>3</v>
      </c>
      <c r="B5" s="95"/>
      <c r="C5" s="95"/>
      <c r="D5" s="94">
        <v>4</v>
      </c>
      <c r="E5" s="95"/>
      <c r="F5" s="95"/>
      <c r="G5" s="94">
        <v>5</v>
      </c>
      <c r="H5" s="95"/>
      <c r="I5" s="95"/>
      <c r="J5" s="94">
        <v>6</v>
      </c>
      <c r="K5" s="95"/>
      <c r="L5" s="95"/>
      <c r="M5" s="94">
        <v>11</v>
      </c>
      <c r="N5" s="95"/>
      <c r="O5" s="95"/>
    </row>
    <row r="6" spans="1:15" ht="42" customHeight="1" x14ac:dyDescent="0.25">
      <c r="A6" s="94">
        <v>12</v>
      </c>
      <c r="B6" s="95"/>
      <c r="C6" s="95"/>
      <c r="D6" s="94">
        <v>13</v>
      </c>
      <c r="E6" s="95"/>
      <c r="F6" s="95"/>
      <c r="G6" s="94">
        <v>14</v>
      </c>
      <c r="H6" s="95"/>
      <c r="I6" s="95"/>
      <c r="J6" s="94">
        <v>19</v>
      </c>
      <c r="K6" s="95"/>
      <c r="L6" s="95"/>
      <c r="M6" s="94">
        <v>20</v>
      </c>
      <c r="N6" s="95"/>
      <c r="O6" s="95"/>
    </row>
    <row r="7" spans="1:15" ht="42" customHeight="1" x14ac:dyDescent="0.25">
      <c r="A7" s="94">
        <v>21</v>
      </c>
      <c r="B7" s="95"/>
      <c r="C7" s="95"/>
      <c r="D7" s="94">
        <v>22</v>
      </c>
      <c r="E7" s="95"/>
      <c r="F7" s="95"/>
      <c r="G7" s="94">
        <v>27</v>
      </c>
      <c r="H7" s="95"/>
      <c r="I7" s="95"/>
      <c r="J7" s="94">
        <v>28</v>
      </c>
      <c r="K7" s="95"/>
      <c r="L7" s="95"/>
      <c r="M7" s="94">
        <v>29</v>
      </c>
      <c r="N7" s="95"/>
      <c r="O7" s="95"/>
    </row>
    <row r="8" spans="1:15" ht="42" customHeight="1" x14ac:dyDescent="0.25">
      <c r="A8" s="94">
        <v>30</v>
      </c>
      <c r="B8" s="95"/>
      <c r="C8" s="95"/>
      <c r="D8" s="94">
        <v>35</v>
      </c>
      <c r="E8" s="95"/>
      <c r="F8" s="95"/>
      <c r="G8" s="94">
        <v>36</v>
      </c>
      <c r="H8" s="95"/>
      <c r="I8" s="95"/>
      <c r="J8" s="94">
        <v>37</v>
      </c>
      <c r="K8" s="95"/>
      <c r="L8" s="95"/>
      <c r="M8" s="94">
        <v>38</v>
      </c>
      <c r="N8" s="95"/>
      <c r="O8" s="95"/>
    </row>
    <row r="9" spans="1:15" ht="42" customHeight="1" x14ac:dyDescent="0.25">
      <c r="A9" s="94">
        <v>43</v>
      </c>
      <c r="B9" s="95"/>
      <c r="C9" s="95"/>
      <c r="D9" s="94">
        <v>44</v>
      </c>
      <c r="E9" s="95"/>
      <c r="F9" s="95"/>
      <c r="G9" s="94">
        <v>45</v>
      </c>
      <c r="H9" s="95"/>
      <c r="I9" s="95"/>
      <c r="J9" s="94">
        <v>46</v>
      </c>
      <c r="K9" s="95"/>
      <c r="L9" s="95"/>
      <c r="M9" s="94">
        <v>51</v>
      </c>
      <c r="N9" s="95"/>
      <c r="O9" s="95"/>
    </row>
    <row r="10" spans="1:15" ht="42" customHeight="1" x14ac:dyDescent="0.25">
      <c r="A10" s="94">
        <v>52</v>
      </c>
      <c r="B10" s="95"/>
      <c r="C10" s="95"/>
      <c r="D10" s="94">
        <v>53</v>
      </c>
      <c r="E10" s="95"/>
      <c r="F10" s="95"/>
      <c r="G10" s="94">
        <v>54</v>
      </c>
      <c r="H10" s="95"/>
      <c r="I10" s="95"/>
      <c r="J10" s="94">
        <v>59</v>
      </c>
      <c r="K10" s="95"/>
      <c r="L10" s="95"/>
      <c r="M10" s="94">
        <v>60</v>
      </c>
      <c r="N10" s="95"/>
      <c r="O10" s="95"/>
    </row>
    <row r="11" spans="1:15" ht="42" customHeight="1" x14ac:dyDescent="0.25">
      <c r="A11" s="94">
        <v>61</v>
      </c>
      <c r="B11" s="95"/>
      <c r="C11" s="95"/>
      <c r="D11" s="94">
        <v>62</v>
      </c>
      <c r="E11" s="95"/>
      <c r="F11" s="95"/>
    </row>
    <row r="13" spans="1:15" ht="21.95" customHeight="1" x14ac:dyDescent="0.25">
      <c r="A13" s="86" t="s">
        <v>169</v>
      </c>
      <c r="B13" s="71"/>
      <c r="C13" s="71"/>
      <c r="D13" s="71"/>
      <c r="E13" s="71"/>
      <c r="F13" s="71"/>
      <c r="G13" s="71"/>
      <c r="H13" s="71"/>
      <c r="I13" s="71"/>
      <c r="J13" s="71"/>
      <c r="K13" s="71"/>
      <c r="L13" s="71"/>
      <c r="M13" s="71"/>
      <c r="N13" s="71"/>
      <c r="O13" s="71"/>
    </row>
    <row r="14" spans="1:15" ht="30" customHeight="1" x14ac:dyDescent="0.25">
      <c r="A14" s="99" t="s">
        <v>110</v>
      </c>
      <c r="B14" s="100"/>
      <c r="C14" s="100"/>
      <c r="D14" s="100"/>
      <c r="E14" s="100"/>
      <c r="F14" s="99" t="s">
        <v>112</v>
      </c>
      <c r="G14" s="100"/>
      <c r="H14" s="100"/>
      <c r="I14" s="100"/>
      <c r="J14" s="100"/>
      <c r="K14" s="99" t="s">
        <v>114</v>
      </c>
      <c r="L14" s="100"/>
      <c r="M14" s="100"/>
      <c r="N14" s="100"/>
      <c r="O14" s="100"/>
    </row>
    <row r="15" spans="1:15" ht="30" customHeight="1" x14ac:dyDescent="0.25">
      <c r="A15" s="99" t="s">
        <v>115</v>
      </c>
      <c r="B15" s="100"/>
      <c r="C15" s="100"/>
      <c r="D15" s="100"/>
      <c r="E15" s="100"/>
      <c r="F15" s="99" t="s">
        <v>116</v>
      </c>
      <c r="G15" s="100"/>
      <c r="H15" s="100"/>
      <c r="I15" s="100"/>
      <c r="J15" s="100"/>
      <c r="K15" s="96" t="s">
        <v>117</v>
      </c>
      <c r="L15" s="95"/>
      <c r="M15" s="95"/>
      <c r="N15" s="95"/>
      <c r="O15" s="95"/>
    </row>
    <row r="16" spans="1:15" ht="30" customHeight="1" x14ac:dyDescent="0.25">
      <c r="A16" s="96" t="s">
        <v>120</v>
      </c>
      <c r="B16" s="95"/>
      <c r="C16" s="95"/>
      <c r="D16" s="95"/>
      <c r="E16" s="95"/>
      <c r="F16" s="96" t="s">
        <v>121</v>
      </c>
      <c r="G16" s="95"/>
      <c r="H16" s="95"/>
      <c r="I16" s="95"/>
      <c r="J16" s="95"/>
      <c r="K16" s="96" t="s">
        <v>122</v>
      </c>
      <c r="L16" s="95"/>
      <c r="M16" s="95"/>
      <c r="N16" s="95"/>
      <c r="O16" s="95"/>
    </row>
    <row r="17" spans="1:15" ht="30" customHeight="1" x14ac:dyDescent="0.25">
      <c r="A17" s="96" t="s">
        <v>123</v>
      </c>
      <c r="B17" s="95"/>
      <c r="C17" s="95"/>
      <c r="D17" s="95"/>
      <c r="E17" s="95"/>
      <c r="F17" s="96" t="s">
        <v>124</v>
      </c>
      <c r="G17" s="95"/>
      <c r="H17" s="95"/>
      <c r="I17" s="95"/>
      <c r="J17" s="95"/>
      <c r="K17" s="96" t="s">
        <v>125</v>
      </c>
      <c r="L17" s="95"/>
      <c r="M17" s="95"/>
      <c r="N17" s="95"/>
      <c r="O17" s="95"/>
    </row>
    <row r="18" spans="1:15" ht="30" customHeight="1" x14ac:dyDescent="0.25">
      <c r="A18" s="96" t="s">
        <v>126</v>
      </c>
      <c r="B18" s="95"/>
      <c r="C18" s="95"/>
      <c r="D18" s="95"/>
      <c r="E18" s="95"/>
      <c r="F18" s="96" t="s">
        <v>127</v>
      </c>
      <c r="G18" s="95"/>
      <c r="H18" s="95"/>
      <c r="I18" s="95"/>
      <c r="J18" s="95"/>
      <c r="K18" s="96" t="s">
        <v>128</v>
      </c>
      <c r="L18" s="95"/>
      <c r="M18" s="95"/>
      <c r="N18" s="95"/>
      <c r="O18" s="95"/>
    </row>
    <row r="19" spans="1:15" ht="30" customHeight="1" x14ac:dyDescent="0.25">
      <c r="A19" s="96" t="s">
        <v>129</v>
      </c>
      <c r="B19" s="95"/>
      <c r="C19" s="95"/>
      <c r="D19" s="95"/>
      <c r="E19" s="95"/>
      <c r="F19" s="96" t="s">
        <v>130</v>
      </c>
      <c r="G19" s="95"/>
      <c r="H19" s="95"/>
      <c r="I19" s="95"/>
      <c r="J19" s="95"/>
      <c r="K19" s="101" t="s">
        <v>131</v>
      </c>
      <c r="L19" s="102"/>
      <c r="M19" s="102"/>
      <c r="N19" s="102"/>
      <c r="O19" s="102"/>
    </row>
    <row r="20" spans="1:15" ht="30" customHeight="1" x14ac:dyDescent="0.25">
      <c r="A20" s="101" t="s">
        <v>133</v>
      </c>
      <c r="B20" s="102"/>
      <c r="C20" s="102"/>
      <c r="D20" s="102"/>
      <c r="E20" s="102"/>
      <c r="F20" s="101" t="s">
        <v>134</v>
      </c>
      <c r="G20" s="102"/>
      <c r="H20" s="102"/>
      <c r="I20" s="102"/>
      <c r="J20" s="102"/>
      <c r="K20" s="101" t="s">
        <v>135</v>
      </c>
      <c r="L20" s="102"/>
      <c r="M20" s="102"/>
      <c r="N20" s="102"/>
      <c r="O20" s="102"/>
    </row>
    <row r="21" spans="1:15" ht="30" customHeight="1" x14ac:dyDescent="0.25">
      <c r="A21" s="101" t="s">
        <v>136</v>
      </c>
      <c r="B21" s="102"/>
      <c r="C21" s="102"/>
      <c r="D21" s="102"/>
      <c r="E21" s="102"/>
      <c r="F21" s="101" t="s">
        <v>137</v>
      </c>
      <c r="G21" s="102"/>
      <c r="H21" s="102"/>
      <c r="I21" s="102"/>
      <c r="J21" s="102"/>
      <c r="K21" s="101" t="s">
        <v>138</v>
      </c>
      <c r="L21" s="102"/>
      <c r="M21" s="102"/>
      <c r="N21" s="102"/>
      <c r="O21" s="102"/>
    </row>
    <row r="22" spans="1:15" ht="30" customHeight="1" x14ac:dyDescent="0.25">
      <c r="A22" s="101" t="s">
        <v>139</v>
      </c>
      <c r="B22" s="102"/>
      <c r="C22" s="102"/>
      <c r="D22" s="102"/>
      <c r="E22" s="102"/>
      <c r="F22" s="101" t="s">
        <v>140</v>
      </c>
      <c r="G22" s="102"/>
      <c r="H22" s="102"/>
      <c r="I22" s="102"/>
      <c r="J22" s="102"/>
      <c r="K22" s="101" t="s">
        <v>141</v>
      </c>
      <c r="L22" s="102"/>
      <c r="M22" s="102"/>
      <c r="N22" s="102"/>
      <c r="O22" s="102"/>
    </row>
    <row r="23" spans="1:15" ht="30" customHeight="1" x14ac:dyDescent="0.25">
      <c r="A23" s="101" t="s">
        <v>142</v>
      </c>
      <c r="B23" s="102"/>
      <c r="C23" s="102"/>
      <c r="D23" s="102"/>
      <c r="E23" s="102"/>
      <c r="F23" s="101" t="s">
        <v>143</v>
      </c>
      <c r="G23" s="102"/>
      <c r="H23" s="102"/>
      <c r="I23" s="102"/>
      <c r="J23" s="102"/>
      <c r="K23" s="97" t="s">
        <v>144</v>
      </c>
      <c r="L23" s="98"/>
      <c r="M23" s="98"/>
      <c r="N23" s="98"/>
      <c r="O23" s="98"/>
    </row>
    <row r="24" spans="1:15" ht="30" customHeight="1" x14ac:dyDescent="0.25">
      <c r="A24" s="97" t="s">
        <v>146</v>
      </c>
      <c r="B24" s="98"/>
      <c r="C24" s="98"/>
      <c r="D24" s="98"/>
      <c r="E24" s="98"/>
    </row>
    <row r="26" spans="1:15" x14ac:dyDescent="0.25">
      <c r="A26" s="57" t="s">
        <v>170</v>
      </c>
    </row>
  </sheetData>
  <mergeCells count="67">
    <mergeCell ref="M5:O5"/>
    <mergeCell ref="A6:C6"/>
    <mergeCell ref="D6:F6"/>
    <mergeCell ref="A1:O1"/>
    <mergeCell ref="G8:I8"/>
    <mergeCell ref="A7:C7"/>
    <mergeCell ref="G7:I7"/>
    <mergeCell ref="A11:C11"/>
    <mergeCell ref="F14:J14"/>
    <mergeCell ref="J10:L10"/>
    <mergeCell ref="A20:E20"/>
    <mergeCell ref="M9:O9"/>
    <mergeCell ref="A19:E19"/>
    <mergeCell ref="K19:O19"/>
    <mergeCell ref="J9:L9"/>
    <mergeCell ref="K18:O18"/>
    <mergeCell ref="D5:F5"/>
    <mergeCell ref="F23:J23"/>
    <mergeCell ref="A13:O13"/>
    <mergeCell ref="A9:C9"/>
    <mergeCell ref="G9:I9"/>
    <mergeCell ref="J8:L8"/>
    <mergeCell ref="A23:E23"/>
    <mergeCell ref="A14:E14"/>
    <mergeCell ref="K14:O14"/>
    <mergeCell ref="F22:J22"/>
    <mergeCell ref="A22:E22"/>
    <mergeCell ref="A17:E17"/>
    <mergeCell ref="K23:O23"/>
    <mergeCell ref="D10:F10"/>
    <mergeCell ref="J5:L5"/>
    <mergeCell ref="K17:O17"/>
    <mergeCell ref="A2:O2"/>
    <mergeCell ref="F21:J21"/>
    <mergeCell ref="A5:C5"/>
    <mergeCell ref="G5:I5"/>
    <mergeCell ref="A16:E16"/>
    <mergeCell ref="F20:J20"/>
    <mergeCell ref="A8:C8"/>
    <mergeCell ref="D9:F9"/>
    <mergeCell ref="F18:J18"/>
    <mergeCell ref="M8:O8"/>
    <mergeCell ref="D8:F8"/>
    <mergeCell ref="A4:O4"/>
    <mergeCell ref="A18:E18"/>
    <mergeCell ref="A10:C10"/>
    <mergeCell ref="F17:J17"/>
    <mergeCell ref="A21:E21"/>
    <mergeCell ref="A24:E24"/>
    <mergeCell ref="A15:E15"/>
    <mergeCell ref="K15:O15"/>
    <mergeCell ref="F16:J16"/>
    <mergeCell ref="F19:J19"/>
    <mergeCell ref="K21:O21"/>
    <mergeCell ref="K20:O20"/>
    <mergeCell ref="F15:J15"/>
    <mergeCell ref="K22:O22"/>
    <mergeCell ref="J6:L6"/>
    <mergeCell ref="D11:F11"/>
    <mergeCell ref="G10:I10"/>
    <mergeCell ref="M10:O10"/>
    <mergeCell ref="K16:O16"/>
    <mergeCell ref="G6:I6"/>
    <mergeCell ref="M7:O7"/>
    <mergeCell ref="D7:F7"/>
    <mergeCell ref="M6:O6"/>
    <mergeCell ref="J7:L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6</vt:i4>
      </vt:variant>
    </vt:vector>
  </HeadingPairs>
  <TitlesOfParts>
    <vt:vector size="6" baseType="lpstr">
      <vt:lpstr>Navodila</vt:lpstr>
      <vt:lpstr>Številke</vt:lpstr>
      <vt:lpstr>Nastopajoči</vt:lpstr>
      <vt:lpstr>Grafikon</vt:lpstr>
      <vt:lpstr>Pari 1. kroga</vt:lpstr>
      <vt:lpstr>Listki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Tjaša Kraševec</cp:lastModifiedBy>
  <dcterms:created xsi:type="dcterms:W3CDTF">2026-08-18T15:54:39Z</dcterms:created>
  <dcterms:modified xsi:type="dcterms:W3CDTF">2026-08-19T14:15:13Z</dcterms:modified>
</cp:coreProperties>
</file>