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7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felixschlapfer/Desktop/"/>
    </mc:Choice>
  </mc:AlternateContent>
  <xr:revisionPtr revIDLastSave="0" documentId="8_{07230626-359E-5F48-A103-C94AF7259DED}" xr6:coauthVersionLast="47" xr6:coauthVersionMax="47" xr10:uidLastSave="{00000000-0000-0000-0000-000000000000}"/>
  <bookViews>
    <workbookView xWindow="1800" yWindow="500" windowWidth="34040" windowHeight="21900" xr2:uid="{DA989223-5380-3F4B-8D4B-8EDB0669B1A5}"/>
  </bookViews>
  <sheets>
    <sheet name="Berechnung SVG" sheetId="1" r:id="rId1"/>
    <sheet name="Flächenbilanz" sheetId="3" r:id="rId2"/>
    <sheet name="Futtermengen" sheetId="4" r:id="rId3"/>
    <sheet name="Food waste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E30" i="4" l="1"/>
  <c r="D29" i="4"/>
  <c r="F29" i="4"/>
  <c r="C29" i="4"/>
  <c r="D28" i="4"/>
  <c r="F28" i="4"/>
  <c r="C28" i="4"/>
  <c r="C33" i="4"/>
  <c r="L33" i="4" s="1"/>
  <c r="E31" i="3"/>
  <c r="G28" i="4"/>
  <c r="D33" i="3"/>
  <c r="E32" i="3"/>
  <c r="E29" i="3"/>
  <c r="E30" i="3"/>
  <c r="C30" i="3"/>
  <c r="C29" i="3"/>
  <c r="G29" i="4"/>
  <c r="D8" i="4"/>
  <c r="E29" i="4" s="1"/>
  <c r="D7" i="4"/>
  <c r="E28" i="4" s="1"/>
  <c r="D9" i="4"/>
  <c r="Q81" i="1"/>
  <c r="E22" i="3"/>
  <c r="Q73" i="1"/>
  <c r="T73" i="1" s="1"/>
  <c r="Q72" i="1"/>
  <c r="T72" i="1" s="1"/>
  <c r="Q28" i="1"/>
  <c r="T28" i="1" s="1"/>
  <c r="Q17" i="1"/>
  <c r="T17" i="1" s="1"/>
  <c r="Q14" i="1"/>
  <c r="Q13" i="1"/>
  <c r="T13" i="1" s="1"/>
  <c r="Q12" i="1"/>
  <c r="T12" i="1" s="1"/>
  <c r="Q11" i="1"/>
  <c r="T11" i="1" s="1"/>
  <c r="Q10" i="1"/>
  <c r="T10" i="1" s="1"/>
  <c r="Q9" i="1"/>
  <c r="T9" i="1"/>
  <c r="Q83" i="1"/>
  <c r="T83" i="1" s="1"/>
  <c r="Q82" i="1"/>
  <c r="T82" i="1" s="1"/>
  <c r="T81" i="1"/>
  <c r="Q99" i="1"/>
  <c r="T99" i="1" s="1"/>
  <c r="Q100" i="1"/>
  <c r="T100" i="1" s="1"/>
  <c r="Q101" i="1"/>
  <c r="T101" i="1" s="1"/>
  <c r="Q102" i="1"/>
  <c r="T102" i="1" s="1"/>
  <c r="Q103" i="1"/>
  <c r="T103" i="1" s="1"/>
  <c r="Q104" i="1"/>
  <c r="Q105" i="1"/>
  <c r="Q106" i="1"/>
  <c r="Q107" i="1"/>
  <c r="Q108" i="1"/>
  <c r="Q109" i="1"/>
  <c r="T109" i="1" s="1"/>
  <c r="Q110" i="1"/>
  <c r="T110" i="1" s="1"/>
  <c r="Q111" i="1"/>
  <c r="T111" i="1" s="1"/>
  <c r="Q98" i="1"/>
  <c r="T98" i="1" s="1"/>
  <c r="B10" i="5"/>
  <c r="T104" i="1"/>
  <c r="T105" i="1"/>
  <c r="T106" i="1"/>
  <c r="T107" i="1"/>
  <c r="T108" i="1"/>
  <c r="G19" i="3"/>
  <c r="G20" i="3"/>
  <c r="G9" i="3"/>
  <c r="G10" i="3"/>
  <c r="G15" i="3"/>
  <c r="G17" i="3"/>
  <c r="G8" i="3"/>
  <c r="O115" i="1"/>
  <c r="S8" i="1"/>
  <c r="S9" i="1"/>
  <c r="S10" i="1"/>
  <c r="S11" i="1"/>
  <c r="S12" i="1"/>
  <c r="S13" i="1"/>
  <c r="S14" i="1"/>
  <c r="S15" i="1"/>
  <c r="S16" i="1"/>
  <c r="S17" i="1"/>
  <c r="S18" i="1"/>
  <c r="S19" i="1"/>
  <c r="S20" i="1"/>
  <c r="S21" i="1"/>
  <c r="S22" i="1"/>
  <c r="S23" i="1"/>
  <c r="S24" i="1"/>
  <c r="S25" i="1"/>
  <c r="S26" i="1"/>
  <c r="S27" i="1"/>
  <c r="S28" i="1"/>
  <c r="S29" i="1"/>
  <c r="S30" i="1"/>
  <c r="S31" i="1"/>
  <c r="S32" i="1"/>
  <c r="S33" i="1"/>
  <c r="S34" i="1"/>
  <c r="S35" i="1"/>
  <c r="S36" i="1"/>
  <c r="S37" i="1"/>
  <c r="S38" i="1"/>
  <c r="S39" i="1"/>
  <c r="S40" i="1"/>
  <c r="S41" i="1"/>
  <c r="S42" i="1"/>
  <c r="S43" i="1"/>
  <c r="S44" i="1"/>
  <c r="S45" i="1"/>
  <c r="S46" i="1"/>
  <c r="S47" i="1"/>
  <c r="S48" i="1"/>
  <c r="S49" i="1"/>
  <c r="S50" i="1"/>
  <c r="S51" i="1"/>
  <c r="S52" i="1"/>
  <c r="S53" i="1"/>
  <c r="S54" i="1"/>
  <c r="S55" i="1"/>
  <c r="S56" i="1"/>
  <c r="S57" i="1"/>
  <c r="S58" i="1"/>
  <c r="S59" i="1"/>
  <c r="S60" i="1"/>
  <c r="S65" i="1"/>
  <c r="S66" i="1"/>
  <c r="S67" i="1"/>
  <c r="S68" i="1"/>
  <c r="S69" i="1"/>
  <c r="S70" i="1"/>
  <c r="S71" i="1"/>
  <c r="S72" i="1"/>
  <c r="S73" i="1"/>
  <c r="S74" i="1"/>
  <c r="S75" i="1"/>
  <c r="S76" i="1"/>
  <c r="S77" i="1"/>
  <c r="S78" i="1"/>
  <c r="S79" i="1"/>
  <c r="S80" i="1"/>
  <c r="S81" i="1"/>
  <c r="S82" i="1"/>
  <c r="S83" i="1"/>
  <c r="S84" i="1"/>
  <c r="S85" i="1"/>
  <c r="S86" i="1"/>
  <c r="S87" i="1"/>
  <c r="S88" i="1"/>
  <c r="S89" i="1"/>
  <c r="S90" i="1"/>
  <c r="S91" i="1"/>
  <c r="S92" i="1"/>
  <c r="S93" i="1"/>
  <c r="S94" i="1"/>
  <c r="S95" i="1"/>
  <c r="S96" i="1"/>
  <c r="S97" i="1"/>
  <c r="S98" i="1"/>
  <c r="S99" i="1"/>
  <c r="S100" i="1"/>
  <c r="S101" i="1"/>
  <c r="S102" i="1"/>
  <c r="S103" i="1"/>
  <c r="S104" i="1"/>
  <c r="S105" i="1"/>
  <c r="S106" i="1"/>
  <c r="S107" i="1"/>
  <c r="S108" i="1"/>
  <c r="S109" i="1"/>
  <c r="S110" i="1"/>
  <c r="S111" i="1"/>
  <c r="S112" i="1"/>
  <c r="S113" i="1"/>
  <c r="S7" i="1"/>
  <c r="R8" i="1"/>
  <c r="R9" i="1"/>
  <c r="R10" i="1"/>
  <c r="R11" i="1"/>
  <c r="R12" i="1"/>
  <c r="R13" i="1"/>
  <c r="R14" i="1"/>
  <c r="R15" i="1"/>
  <c r="R16" i="1"/>
  <c r="R17" i="1"/>
  <c r="R18" i="1"/>
  <c r="R19" i="1"/>
  <c r="R20" i="1"/>
  <c r="R21" i="1"/>
  <c r="R22" i="1"/>
  <c r="R23" i="1"/>
  <c r="R24" i="1"/>
  <c r="R25" i="1"/>
  <c r="R26" i="1"/>
  <c r="R27" i="1"/>
  <c r="R28" i="1"/>
  <c r="R29" i="1"/>
  <c r="R30" i="1"/>
  <c r="R31" i="1"/>
  <c r="R32" i="1"/>
  <c r="R33" i="1"/>
  <c r="R34" i="1"/>
  <c r="R35" i="1"/>
  <c r="R36" i="1"/>
  <c r="R37" i="1"/>
  <c r="R38" i="1"/>
  <c r="R39" i="1"/>
  <c r="R40" i="1"/>
  <c r="R41" i="1"/>
  <c r="R42" i="1"/>
  <c r="R43" i="1"/>
  <c r="R44" i="1"/>
  <c r="R45" i="1"/>
  <c r="R46" i="1"/>
  <c r="R47" i="1"/>
  <c r="R48" i="1"/>
  <c r="R49" i="1"/>
  <c r="R50" i="1"/>
  <c r="R51" i="1"/>
  <c r="R52" i="1"/>
  <c r="R53" i="1"/>
  <c r="R54" i="1"/>
  <c r="R55" i="1"/>
  <c r="R56" i="1"/>
  <c r="R57" i="1"/>
  <c r="R58" i="1"/>
  <c r="R59" i="1"/>
  <c r="R60" i="1"/>
  <c r="R65" i="1"/>
  <c r="R66" i="1"/>
  <c r="R67" i="1"/>
  <c r="R68" i="1"/>
  <c r="R69" i="1"/>
  <c r="R70" i="1"/>
  <c r="R71" i="1"/>
  <c r="R72" i="1"/>
  <c r="R73" i="1"/>
  <c r="R74" i="1"/>
  <c r="R75" i="1"/>
  <c r="R76" i="1"/>
  <c r="R77" i="1"/>
  <c r="R78" i="1"/>
  <c r="R79" i="1"/>
  <c r="R80" i="1"/>
  <c r="R81" i="1"/>
  <c r="R82" i="1"/>
  <c r="R83" i="1"/>
  <c r="R84" i="1"/>
  <c r="R85" i="1"/>
  <c r="R86" i="1"/>
  <c r="R87" i="1"/>
  <c r="R88" i="1"/>
  <c r="R89" i="1"/>
  <c r="R90" i="1"/>
  <c r="R91" i="1"/>
  <c r="R92" i="1"/>
  <c r="R93" i="1"/>
  <c r="R94" i="1"/>
  <c r="R95" i="1"/>
  <c r="R96" i="1"/>
  <c r="R97" i="1"/>
  <c r="R98" i="1"/>
  <c r="R99" i="1"/>
  <c r="R100" i="1"/>
  <c r="R101" i="1"/>
  <c r="R102" i="1"/>
  <c r="R103" i="1"/>
  <c r="R104" i="1"/>
  <c r="R105" i="1"/>
  <c r="R106" i="1"/>
  <c r="R107" i="1"/>
  <c r="R108" i="1"/>
  <c r="R109" i="1"/>
  <c r="R110" i="1"/>
  <c r="R111" i="1"/>
  <c r="R112" i="1"/>
  <c r="R113" i="1"/>
  <c r="R7" i="1"/>
  <c r="T14" i="1"/>
  <c r="Q8" i="1"/>
  <c r="T8" i="1" s="1"/>
  <c r="Q15" i="1"/>
  <c r="Q16" i="1"/>
  <c r="T16" i="1" s="1"/>
  <c r="T18" i="1"/>
  <c r="Q19" i="1"/>
  <c r="Q20" i="1"/>
  <c r="Q21" i="1"/>
  <c r="Q22" i="1"/>
  <c r="Q23" i="1"/>
  <c r="T23" i="1" s="1"/>
  <c r="Q24" i="1"/>
  <c r="T24" i="1" s="1"/>
  <c r="Q25" i="1"/>
  <c r="Q26" i="1"/>
  <c r="Q27" i="1"/>
  <c r="T27" i="1" s="1"/>
  <c r="Q29" i="1"/>
  <c r="T29" i="1" s="1"/>
  <c r="Q30" i="1"/>
  <c r="T30" i="1" s="1"/>
  <c r="Q31" i="1"/>
  <c r="Q32" i="1"/>
  <c r="T32" i="1" s="1"/>
  <c r="Q33" i="1"/>
  <c r="Q34" i="1"/>
  <c r="T34" i="1" s="1"/>
  <c r="Q35" i="1"/>
  <c r="Q36" i="1"/>
  <c r="T36" i="1" s="1"/>
  <c r="Q37" i="1"/>
  <c r="T37" i="1" s="1"/>
  <c r="Q38" i="1"/>
  <c r="T38" i="1" s="1"/>
  <c r="Q39" i="1"/>
  <c r="T39" i="1" s="1"/>
  <c r="Q40" i="1"/>
  <c r="T40" i="1" s="1"/>
  <c r="Q41" i="1"/>
  <c r="T41" i="1" s="1"/>
  <c r="Q42" i="1"/>
  <c r="T42" i="1" s="1"/>
  <c r="Q43" i="1"/>
  <c r="T43" i="1" s="1"/>
  <c r="Q44" i="1"/>
  <c r="T44" i="1" s="1"/>
  <c r="Q45" i="1"/>
  <c r="T45" i="1" s="1"/>
  <c r="Q46" i="1"/>
  <c r="T46" i="1" s="1"/>
  <c r="Q47" i="1"/>
  <c r="T47" i="1" s="1"/>
  <c r="Q48" i="1"/>
  <c r="T48" i="1" s="1"/>
  <c r="Q49" i="1"/>
  <c r="T49" i="1" s="1"/>
  <c r="Q50" i="1"/>
  <c r="T50" i="1" s="1"/>
  <c r="Q51" i="1"/>
  <c r="T51" i="1" s="1"/>
  <c r="Q52" i="1"/>
  <c r="Q53" i="1"/>
  <c r="Q54" i="1"/>
  <c r="Q55" i="1"/>
  <c r="Q56" i="1"/>
  <c r="Q57" i="1"/>
  <c r="Q58" i="1"/>
  <c r="Q59" i="1"/>
  <c r="Q60" i="1"/>
  <c r="T60" i="1" s="1"/>
  <c r="Q65" i="1"/>
  <c r="Q66" i="1"/>
  <c r="T66" i="1" s="1"/>
  <c r="Q67" i="1"/>
  <c r="T67" i="1" s="1"/>
  <c r="Q68" i="1"/>
  <c r="Q69" i="1"/>
  <c r="T69" i="1" s="1"/>
  <c r="Q70" i="1"/>
  <c r="T70" i="1" s="1"/>
  <c r="Q71" i="1"/>
  <c r="T71" i="1" s="1"/>
  <c r="Q74" i="1"/>
  <c r="Q75" i="1"/>
  <c r="Q76" i="1"/>
  <c r="Q77" i="1"/>
  <c r="Q78" i="1"/>
  <c r="Q84" i="1"/>
  <c r="T84" i="1" s="1"/>
  <c r="Q85" i="1"/>
  <c r="T85" i="1" s="1"/>
  <c r="Q86" i="1"/>
  <c r="T86" i="1" s="1"/>
  <c r="Q87" i="1"/>
  <c r="T87" i="1" s="1"/>
  <c r="Q88" i="1"/>
  <c r="T88" i="1" s="1"/>
  <c r="Q89" i="1"/>
  <c r="T89" i="1" s="1"/>
  <c r="Q90" i="1"/>
  <c r="T90" i="1" s="1"/>
  <c r="Q91" i="1"/>
  <c r="T91" i="1" s="1"/>
  <c r="Q92" i="1"/>
  <c r="T92" i="1" s="1"/>
  <c r="Q93" i="1"/>
  <c r="T93" i="1" s="1"/>
  <c r="Q94" i="1"/>
  <c r="T94" i="1" s="1"/>
  <c r="Q95" i="1"/>
  <c r="T95" i="1" s="1"/>
  <c r="Q96" i="1"/>
  <c r="Q97" i="1"/>
  <c r="Q7" i="1"/>
  <c r="E33" i="3" l="1"/>
  <c r="F35" i="3" s="1"/>
  <c r="L35" i="4"/>
  <c r="L28" i="4"/>
  <c r="K28" i="4"/>
  <c r="I28" i="4"/>
  <c r="H28" i="4"/>
  <c r="L29" i="4"/>
  <c r="K29" i="4"/>
  <c r="I29" i="4"/>
  <c r="H29" i="4"/>
  <c r="G22" i="3"/>
  <c r="H22" i="3" s="1"/>
  <c r="U17" i="1"/>
  <c r="U72" i="1"/>
  <c r="U73" i="1"/>
  <c r="U28" i="1"/>
  <c r="U9" i="1"/>
  <c r="U10" i="1"/>
  <c r="U11" i="1"/>
  <c r="U12" i="1"/>
  <c r="U13" i="1"/>
  <c r="U14" i="1"/>
  <c r="T80" i="1"/>
  <c r="Q80" i="1" s="1"/>
  <c r="L31" i="4" l="1"/>
  <c r="T112" i="1"/>
  <c r="U79" i="1"/>
  <c r="Q112" i="1" l="1"/>
  <c r="U112" i="1"/>
  <c r="U113" i="1" s="1"/>
  <c r="W112" i="1"/>
  <c r="T116" i="1"/>
  <c r="Q116" i="1" s="1"/>
  <c r="T79" i="1"/>
  <c r="Q79" i="1" l="1"/>
  <c r="W79" i="1"/>
  <c r="T113" i="1"/>
  <c r="T115" i="1"/>
  <c r="Q113" i="1" l="1"/>
  <c r="W113" i="1"/>
  <c r="Q115" i="1"/>
  <c r="T117" i="1"/>
  <c r="Q117" i="1" s="1"/>
</calcChain>
</file>

<file path=xl/sharedStrings.xml><?xml version="1.0" encoding="utf-8"?>
<sst xmlns="http://schemas.openxmlformats.org/spreadsheetml/2006/main" count="701" uniqueCount="299">
  <si>
    <t>Nahrungsmittel</t>
  </si>
  <si>
    <t>Inlandproduktion</t>
  </si>
  <si>
    <t>Ausfuhr</t>
  </si>
  <si>
    <t>Einfuhr</t>
  </si>
  <si>
    <t>Vorräteänderung</t>
  </si>
  <si>
    <t>Verbrauch</t>
  </si>
  <si>
    <t>Production indigène</t>
  </si>
  <si>
    <t>Exportations</t>
  </si>
  <si>
    <t>Importations</t>
  </si>
  <si>
    <t>Variation des stocks</t>
  </si>
  <si>
    <t>Consommation</t>
  </si>
  <si>
    <t>Getreide</t>
  </si>
  <si>
    <t>1 049</t>
  </si>
  <si>
    <t>5 673</t>
  </si>
  <si>
    <t xml:space="preserve">  Hartweizen</t>
  </si>
  <si>
    <t>1 453</t>
  </si>
  <si>
    <t>-</t>
  </si>
  <si>
    <t xml:space="preserve">  Weichweizen</t>
  </si>
  <si>
    <t>2 627</t>
  </si>
  <si>
    <t xml:space="preserve">  Dinkel</t>
  </si>
  <si>
    <t xml:space="preserve">  Roggen</t>
  </si>
  <si>
    <t xml:space="preserve">  Gerste</t>
  </si>
  <si>
    <t xml:space="preserve">  Hafer</t>
  </si>
  <si>
    <t xml:space="preserve">  Mais</t>
  </si>
  <si>
    <t xml:space="preserve">  Reis</t>
  </si>
  <si>
    <t xml:space="preserve">  Getreide a.n.g. und allgemein</t>
  </si>
  <si>
    <t>Kartoffeln usw.</t>
  </si>
  <si>
    <t xml:space="preserve">  Kartoffeln</t>
  </si>
  <si>
    <t xml:space="preserve">  Andere Wurzeln und Knollen</t>
  </si>
  <si>
    <t>Stärken</t>
  </si>
  <si>
    <t xml:space="preserve">  Weizenstärke</t>
  </si>
  <si>
    <t xml:space="preserve">  Stärke a.n.g. und allgemein</t>
  </si>
  <si>
    <t>Zucker</t>
  </si>
  <si>
    <t>3 740</t>
  </si>
  <si>
    <t>6 590</t>
  </si>
  <si>
    <t xml:space="preserve">  Saccharose</t>
  </si>
  <si>
    <t>3 490</t>
  </si>
  <si>
    <t>5 261</t>
  </si>
  <si>
    <t xml:space="preserve">  Zucker andere</t>
  </si>
  <si>
    <t>1 190</t>
  </si>
  <si>
    <t xml:space="preserve">  Zuckeraustauschstoffe</t>
  </si>
  <si>
    <t xml:space="preserve">  Honig</t>
  </si>
  <si>
    <t>Hülsenfrüchte</t>
  </si>
  <si>
    <t>Nüsse</t>
  </si>
  <si>
    <t>1 005</t>
  </si>
  <si>
    <t xml:space="preserve">  Hasel- und Baumnüsse</t>
  </si>
  <si>
    <t xml:space="preserve">  Mandeln</t>
  </si>
  <si>
    <t xml:space="preserve">  Kastanien</t>
  </si>
  <si>
    <t xml:space="preserve">  Nüsse a.n.g. und allgemein</t>
  </si>
  <si>
    <t>Ölfrüchte</t>
  </si>
  <si>
    <t xml:space="preserve">  Erdnüsse</t>
  </si>
  <si>
    <t xml:space="preserve">  Soja</t>
  </si>
  <si>
    <t xml:space="preserve">  Ölfrüchte a.n.g. und allgemein</t>
  </si>
  <si>
    <t>Gemüse</t>
  </si>
  <si>
    <t xml:space="preserve">  Wurzel- und Knollengemüse</t>
  </si>
  <si>
    <t xml:space="preserve">  Alliumartiges Gemüse</t>
  </si>
  <si>
    <t xml:space="preserve">  Kohlgemüse</t>
  </si>
  <si>
    <t xml:space="preserve">  Salatartiges Blattgemüse</t>
  </si>
  <si>
    <t xml:space="preserve">  Anderes Blatt- und Stängelgemüse</t>
  </si>
  <si>
    <t xml:space="preserve">  Fruchtgemüse</t>
  </si>
  <si>
    <t xml:space="preserve">  Leguminosen</t>
  </si>
  <si>
    <t xml:space="preserve">  Pilze</t>
  </si>
  <si>
    <t xml:space="preserve">  Gemüse a.n.g. und allgemein</t>
  </si>
  <si>
    <t>Früchte</t>
  </si>
  <si>
    <t>1 418</t>
  </si>
  <si>
    <t xml:space="preserve">  Kernobst</t>
  </si>
  <si>
    <t xml:space="preserve">  Steinobst</t>
  </si>
  <si>
    <t xml:space="preserve">  Beeren und Kiwis</t>
  </si>
  <si>
    <t xml:space="preserve">  Trauben</t>
  </si>
  <si>
    <t xml:space="preserve">  Bananen</t>
  </si>
  <si>
    <t xml:space="preserve">  Zitrusfrüchte</t>
  </si>
  <si>
    <t xml:space="preserve">  Tropische und subtropische Früchte</t>
  </si>
  <si>
    <t xml:space="preserve">  Früchte allgemein</t>
  </si>
  <si>
    <t>Stimulantien</t>
  </si>
  <si>
    <t>2 857</t>
  </si>
  <si>
    <t>4 609</t>
  </si>
  <si>
    <t xml:space="preserve">  Kaffee</t>
  </si>
  <si>
    <t>1 033</t>
  </si>
  <si>
    <t>1 532</t>
  </si>
  <si>
    <t xml:space="preserve">  Kakao</t>
  </si>
  <si>
    <t>1 765</t>
  </si>
  <si>
    <t>2 895</t>
  </si>
  <si>
    <t xml:space="preserve">  Tee</t>
  </si>
  <si>
    <t>Inland-produktion</t>
  </si>
  <si>
    <t>Vorräte-veränderung</t>
  </si>
  <si>
    <t>Gewürze</t>
  </si>
  <si>
    <t>Alkoholhaltige Getränke</t>
  </si>
  <si>
    <t>1 482</t>
  </si>
  <si>
    <t xml:space="preserve">  Wein</t>
  </si>
  <si>
    <t xml:space="preserve">  Bier</t>
  </si>
  <si>
    <t xml:space="preserve">  Branntweine 40% vol.</t>
  </si>
  <si>
    <t xml:space="preserve">  Sonstige Spirituosen 100% vol.</t>
  </si>
  <si>
    <t>Pflanzliche Fette</t>
  </si>
  <si>
    <t>1 105</t>
  </si>
  <si>
    <t>5 421</t>
  </si>
  <si>
    <t xml:space="preserve">  Rapsöl</t>
  </si>
  <si>
    <t xml:space="preserve">  Sonnenblumenöl</t>
  </si>
  <si>
    <t>1 582</t>
  </si>
  <si>
    <t xml:space="preserve">  Palmöl</t>
  </si>
  <si>
    <t xml:space="preserve">  Olivenöl</t>
  </si>
  <si>
    <t xml:space="preserve">  Pflanzliche Fette a.n.g.</t>
  </si>
  <si>
    <t xml:space="preserve">  Pflanzliche Fette allgemein</t>
  </si>
  <si>
    <t>1 076</t>
  </si>
  <si>
    <t>1 598</t>
  </si>
  <si>
    <t>Verschiedenes</t>
  </si>
  <si>
    <t>Pflanzliche Nahrungsmittel</t>
  </si>
  <si>
    <t>9 202</t>
  </si>
  <si>
    <t>28 284</t>
  </si>
  <si>
    <t>Fleisch</t>
  </si>
  <si>
    <t xml:space="preserve">  Rind</t>
  </si>
  <si>
    <t xml:space="preserve">  Kalb</t>
  </si>
  <si>
    <t xml:space="preserve">  Schwein</t>
  </si>
  <si>
    <t xml:space="preserve">  Schaf</t>
  </si>
  <si>
    <t xml:space="preserve">  Ziege</t>
  </si>
  <si>
    <t xml:space="preserve">  Pferd</t>
  </si>
  <si>
    <t xml:space="preserve">  Geflügel</t>
  </si>
  <si>
    <t xml:space="preserve">  Kaninchen</t>
  </si>
  <si>
    <t xml:space="preserve">  Wild</t>
  </si>
  <si>
    <t xml:space="preserve">  Fleisch a.n.g. und allgemein</t>
  </si>
  <si>
    <t>Eier</t>
  </si>
  <si>
    <t xml:space="preserve">  Hühnereier</t>
  </si>
  <si>
    <t xml:space="preserve">  Eier a.n.g.</t>
  </si>
  <si>
    <t>Fische</t>
  </si>
  <si>
    <t xml:space="preserve">  Süßwasserfische</t>
  </si>
  <si>
    <t xml:space="preserve">  Salzwasserfische</t>
  </si>
  <si>
    <t xml:space="preserve">  Krebs- und Weichtiere, Meerestiere a.n.g.</t>
  </si>
  <si>
    <t>Milch</t>
  </si>
  <si>
    <t>2 067</t>
  </si>
  <si>
    <t>1 401</t>
  </si>
  <si>
    <t xml:space="preserve">  Konsummilch</t>
  </si>
  <si>
    <t xml:space="preserve">  Quark</t>
  </si>
  <si>
    <t xml:space="preserve">  Frischkäse</t>
  </si>
  <si>
    <t xml:space="preserve">  Weichkäse</t>
  </si>
  <si>
    <t xml:space="preserve">  Halbhartkäse</t>
  </si>
  <si>
    <t xml:space="preserve">  Hartkäse</t>
  </si>
  <si>
    <t xml:space="preserve">  Rahm</t>
  </si>
  <si>
    <t xml:space="preserve">  Jogurt</t>
  </si>
  <si>
    <t xml:space="preserve">  Milchspezialitäten</t>
  </si>
  <si>
    <t xml:space="preserve">  Dauermilchwaren und Milchproteinprodukte</t>
  </si>
  <si>
    <t>1 013</t>
  </si>
  <si>
    <t>Tierische Fette</t>
  </si>
  <si>
    <t xml:space="preserve">  Butter</t>
  </si>
  <si>
    <t xml:space="preserve">  Andere tierische Fette</t>
  </si>
  <si>
    <t>Tierische Nahrungsmittel</t>
  </si>
  <si>
    <t>2 422</t>
  </si>
  <si>
    <t>3 243</t>
  </si>
  <si>
    <t>11 624</t>
  </si>
  <si>
    <t>31 528</t>
  </si>
  <si>
    <t>2024*</t>
  </si>
  <si>
    <t>Wein</t>
  </si>
  <si>
    <t>Bier</t>
  </si>
  <si>
    <t>Branntweine 40% vol.</t>
  </si>
  <si>
    <t>Sonstige Spirituosen 100% vol.</t>
  </si>
  <si>
    <t>Rapsöl</t>
  </si>
  <si>
    <t>Sonnenblumenöl</t>
  </si>
  <si>
    <t>Palmöl</t>
  </si>
  <si>
    <t>Olivenöl</t>
  </si>
  <si>
    <t>Pflanzliche Fette a.n.g.</t>
  </si>
  <si>
    <t>Pflanzliche Fette allgemein</t>
  </si>
  <si>
    <t>Rind</t>
  </si>
  <si>
    <t>Kalb</t>
  </si>
  <si>
    <t>Schwein</t>
  </si>
  <si>
    <t>Schaf</t>
  </si>
  <si>
    <t>Ziege</t>
  </si>
  <si>
    <t>Pferd</t>
  </si>
  <si>
    <t>Geflügel</t>
  </si>
  <si>
    <t>Kaninchen</t>
  </si>
  <si>
    <t>Wild</t>
  </si>
  <si>
    <t>Fleisch a.n.g. und allgemein</t>
  </si>
  <si>
    <t>Hühnereier</t>
  </si>
  <si>
    <t>Eier a.n.g.</t>
  </si>
  <si>
    <t>Süßwasserfische</t>
  </si>
  <si>
    <t>Salzwasserfische</t>
  </si>
  <si>
    <t>Krebs- und Weichtiere, Meerstiere a.n.g.</t>
  </si>
  <si>
    <t>Konsummilch</t>
  </si>
  <si>
    <t>Quark</t>
  </si>
  <si>
    <t>Frischkäse</t>
  </si>
  <si>
    <t>Weichkäse</t>
  </si>
  <si>
    <t>Halbhartkäse</t>
  </si>
  <si>
    <t>Hartkäse</t>
  </si>
  <si>
    <t>Rahm</t>
  </si>
  <si>
    <t>Jogurt</t>
  </si>
  <si>
    <t>Milchspezialitäten</t>
  </si>
  <si>
    <t>Dauermilchwaren und Milchproteinprodukte</t>
  </si>
  <si>
    <t>Butter</t>
  </si>
  <si>
    <t>Andere tierische Fette</t>
  </si>
  <si>
    <t>2024 *</t>
  </si>
  <si>
    <t xml:space="preserve">  Andere Zucker</t>
  </si>
  <si>
    <t>7.6 Inlandproduktion in Prozent des Verbrauchs *</t>
  </si>
  <si>
    <t xml:space="preserve">7.3   Nahrungsmittelversorgung nach Energie 2024 </t>
  </si>
  <si>
    <t>Verwertbare Energie des essbaren Anteils in Terajoule, für Details zu den Nahrungsmittelgruppen siehe Tabelle 7.1</t>
  </si>
  <si>
    <t>Quelle: Agristat, SES, Kapitel 7 Nahrungsmittelbilanz, Dezember 2025.</t>
  </si>
  <si>
    <t>Prod S1 Prozent</t>
  </si>
  <si>
    <t>Verb 2024</t>
  </si>
  <si>
    <t>Prod 2024 TJ</t>
  </si>
  <si>
    <t>Prod S1 TJ</t>
  </si>
  <si>
    <t>Diff. TJ</t>
  </si>
  <si>
    <t>Bemerkungen</t>
  </si>
  <si>
    <t>Prod S1 Prozent d. V.</t>
  </si>
  <si>
    <t>Getreide (Weichweizen, Dinkel, Roggen, Gerste, Hafer, Mais)</t>
  </si>
  <si>
    <t>Rapsöl, Sonnenblumenöl</t>
  </si>
  <si>
    <t>Rind, Kalb, Milch, tierische Fette</t>
  </si>
  <si>
    <t>Energie der im Inland produzierten Nahrungsmittel in Prozent der gesamthaft verbrauchten Energie</t>
  </si>
  <si>
    <t>Berechnungen: Szenario S1</t>
  </si>
  <si>
    <t>Bemerkungen zu S1</t>
  </si>
  <si>
    <t>100% von Verb. 2024</t>
  </si>
  <si>
    <t>Fläche 2024</t>
  </si>
  <si>
    <t>Weizen</t>
  </si>
  <si>
    <t>Ackerbohnen</t>
  </si>
  <si>
    <t>Fläche Diff S1 (ha)</t>
  </si>
  <si>
    <t xml:space="preserve">Total </t>
  </si>
  <si>
    <t xml:space="preserve">% der ges. Ackerfläche </t>
  </si>
  <si>
    <t>Rauhfutter</t>
  </si>
  <si>
    <t>Kraftfutter</t>
  </si>
  <si>
    <t>Anderes</t>
  </si>
  <si>
    <t>Rindvieh</t>
  </si>
  <si>
    <t>Schweine</t>
  </si>
  <si>
    <t>mehrjähriger Futterbau</t>
  </si>
  <si>
    <t>Grünmais</t>
  </si>
  <si>
    <t>Futterbau Mio. t</t>
  </si>
  <si>
    <t>Bem.</t>
  </si>
  <si>
    <t>13% d. Rauhfutters</t>
  </si>
  <si>
    <t>Total</t>
  </si>
  <si>
    <t>(Noch ohne Berücksichtigung von Anpassungen im Konsum)</t>
  </si>
  <si>
    <t>Überlegung zur Berücksichtigung der Ziele Food Waste</t>
  </si>
  <si>
    <t>Kartoffeln</t>
  </si>
  <si>
    <t>% von Verbrauch 2024</t>
  </si>
  <si>
    <t>% von Produktion 2024</t>
  </si>
  <si>
    <t>*</t>
  </si>
  <si>
    <t>1. Anteil Food waste gemäss BAFU (kalorienbezogen): 33%</t>
  </si>
  <si>
    <t>2. Ziel für Reduktion bis 2030: 50%</t>
  </si>
  <si>
    <t>3. Annahme: Anteil Foodwaste ist bei inländischen NM gleich hoch wie bei importierten.</t>
  </si>
  <si>
    <t>4. Verbrauch inlandische Nahrungsmittel entspricht also 83.5% despotenziellen Verbrauchs (ohne Foodwaste)</t>
  </si>
  <si>
    <t>5. Inlandanteil des Verbrauchs (SVG netto) im Szenario S1: 55.5%</t>
  </si>
  <si>
    <t>6. Potenzeller Inlandanteil des Verbrauchs in %: 55.5 geteilt durch 83.5 mal 100</t>
  </si>
  <si>
    <t>Flächenbilanz Nahrungsmittel (grob), nur wichtige Kategorien</t>
  </si>
  <si>
    <t>Quelle Flächen 2024: BLW Agrarbericht 2025 (Brotgetreide und Futtergetreide separat ausgewiesen)</t>
  </si>
  <si>
    <t>Produktion im Szenario S1:</t>
  </si>
  <si>
    <t>s. Tabellenblatt "Futtermengen"</t>
  </si>
  <si>
    <t>Fütterung im Szenario S1:</t>
  </si>
  <si>
    <t>rot: verändert gegenüber 2024</t>
  </si>
  <si>
    <t>Anteil bei pflanzlichen N. (%)</t>
  </si>
  <si>
    <t>Nettoanteil bei tierischen N. (%)</t>
  </si>
  <si>
    <t>Nettoanteil total (%)</t>
  </si>
  <si>
    <t>Diff. TJ S1-2024</t>
  </si>
  <si>
    <t>100% von Verbrauch 2024</t>
  </si>
  <si>
    <t>80% von Produktion 2024</t>
  </si>
  <si>
    <t>50% von Produktion 2024</t>
  </si>
  <si>
    <t>1/3 des Kraftfutters</t>
  </si>
  <si>
    <t>2/3 Drittel des Kraftfutters</t>
  </si>
  <si>
    <t>Kraftfutter Import*</t>
  </si>
  <si>
    <t>Futtermengen (grobe Zahlen)</t>
  </si>
  <si>
    <t>Quelle: Agristat</t>
  </si>
  <si>
    <t>Anteil der Trockensubstanz 2024 (%)</t>
  </si>
  <si>
    <t>S1</t>
  </si>
  <si>
    <t>Raufutter</t>
  </si>
  <si>
    <t>Futtermittelbilanz: Verwendung nach Tierkategorie (in Tonnen TS)</t>
  </si>
  <si>
    <t xml:space="preserve">Kraftfutter total </t>
  </si>
  <si>
    <t>Kraftutter Import</t>
  </si>
  <si>
    <t>Kraftfutter total</t>
  </si>
  <si>
    <t>Futtergetreide</t>
  </si>
  <si>
    <t>Anteil Inland 2024 (%)</t>
  </si>
  <si>
    <t>Anteil Inland S1 (%)</t>
  </si>
  <si>
    <t>ha</t>
  </si>
  <si>
    <t>t TS</t>
  </si>
  <si>
    <t>Fäche 2024</t>
  </si>
  <si>
    <t>Fläche S1</t>
  </si>
  <si>
    <t>Produktion 2024</t>
  </si>
  <si>
    <t>Produktion S1</t>
  </si>
  <si>
    <t>Nebenerzeugnisse aus Verarb. inl. pfl. Produkte</t>
  </si>
  <si>
    <t>Mehrjähriger Futterbau</t>
  </si>
  <si>
    <t xml:space="preserve">Annahme: +50% </t>
  </si>
  <si>
    <t>Veränderung Futtermittelproduktion Pflanzen</t>
  </si>
  <si>
    <t>Inlandprod. FM Tiere (aus Milchproduktion)</t>
  </si>
  <si>
    <t>Veränderung FM-Produktion total</t>
  </si>
  <si>
    <t>Veränderung</t>
  </si>
  <si>
    <t>Ergebnisse in Worten:</t>
  </si>
  <si>
    <t>Ergebnisse in Worten</t>
  </si>
  <si>
    <t xml:space="preserve">Die Rinder inklusive Kühe und Kälber (80% von heute) können mit mit einheimischem Rauhfutter ernährt werden (Mais, der auf der Hälfte der heutigen Maisfläche angebaut wird plus Nebenprodukte aus Verarbeitung und ganz wenig Kraftfutter) </t>
  </si>
  <si>
    <t>Ergebnis in Worten:</t>
  </si>
  <si>
    <t>Zusammen mit der Umsetzung des Foodwaste-Ziels der «Strategie nachhaltige Entwicklung 2030» des Bundes ergibt sich ein Selbstversorgungsgrad von 66 Prozent.</t>
  </si>
  <si>
    <t>Ergebnise in Worten:</t>
  </si>
  <si>
    <t>1. Würde die inländische Versorgung mit Getreide (ohne Hartweizen und Reis), Kartoffeln, Hülsenfrüchten, Rapsöl und Sonneblumenöl auf 100% erhöht und der Rindviebestand um 20 und der Schweinebestand um 50% reduziert, so ergibt sich ein Netto-Selbstversorgungsgrad von 55 Prozent</t>
  </si>
  <si>
    <t>2. Der Netto-SVG bei pflanzlichen Nahrungsmitteln erhöht sich von 31% auf 52%.</t>
  </si>
  <si>
    <t>3. Der Netto-SVG bei tierischen Nahrungsmitteln sinkt von 68% auf 65%.</t>
  </si>
  <si>
    <t>2. Die andere Hälfte der heutigen Flächen für Futtergetreide und Mais steht weiterhin für Futtergetreide und Mais zur Verfügung.</t>
  </si>
  <si>
    <t>1. Die zusätzliche Pflanzenproduktion im Szenario S1 erfordert zusätzliche Ackerflächen im Umfang der Hälfte der heutigen Flächen für Futtergetreide und Futtermais</t>
  </si>
  <si>
    <t>Tabellenblatt 2: Berechnung der Flächennutzung im Szenario (S1)</t>
  </si>
  <si>
    <t xml:space="preserve">Tabellenblatt 1: Berechnung Netto-Selbstversorgungsgrad in einem Szenario mit mehr Pflanzen- und weniger Tierproduktion (S1) </t>
  </si>
  <si>
    <t>Veränderung Produktion</t>
  </si>
  <si>
    <t>Flächenblianz und Produktion Futterbau (grob)</t>
  </si>
  <si>
    <t>Import Kraftfutter, Mio. t</t>
  </si>
  <si>
    <t>unverändert für Einfachheit</t>
  </si>
  <si>
    <t>Sonstige: wie 2024.</t>
  </si>
  <si>
    <t xml:space="preserve">Die Schweine (50% von heute) können allein mit einheimischem Futter ernährt werden (Nebenerzeugnisse aus Verarbeitung und inländisches Getreide, das auf der Hälfte der heutigen Maisfläche angebaut wird).* </t>
  </si>
  <si>
    <t xml:space="preserve">* Im Szenario wird das Geflügel mit 100% Importfutter gemästet. Alternativ könnte das verfügbare inländische Futtergetreides auch auf Schweine und Geflügel aufgeteilt werden. </t>
  </si>
  <si>
    <t>Tabellenblatt 4: Berechnung Netto-Selbstversorgungsgrad unter Einbezug der vorgesehenen Senkung der Lebensmittelverluste (Food Waste)</t>
  </si>
  <si>
    <t>Tabellenblatt 3: Berechnung Futterproduktion Inland und Futterbedarf im Szenario (S1)</t>
  </si>
  <si>
    <t>Der Ertrag der Wiesen und Weiden kann um etwa 20% gesenkt werden (weniger Düngung) - von 5 Mio. Tonnen auf 4 Mio Tonnen Trockensubstanz. Die Futterbasis lässt Spielraum für die Erhöhung des Rindviehbestands. (Begrenzend sind die Umweltbelastungen durch hohe Tierdichten.)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</si>
</sst>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2"/>
      <color theme="1"/>
      <name val="Aptos Narrow"/>
      <family val="2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i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rgb="FF0070C0"/>
      <name val="Arial"/>
      <family val="2"/>
    </font>
    <font>
      <sz val="12"/>
      <color rgb="FF0070C0"/>
      <name val="Aptos Narrow"/>
      <family val="2"/>
      <scheme val="minor"/>
    </font>
    <font>
      <sz val="8"/>
      <name val="Aptos Narrow"/>
      <family val="2"/>
      <scheme val="minor"/>
    </font>
    <font>
      <b/>
      <sz val="10"/>
      <color rgb="FFFF0000"/>
      <name val="Arial"/>
      <family val="2"/>
    </font>
    <font>
      <b/>
      <sz val="12"/>
      <color rgb="FF0070C0"/>
      <name val="Aptos Narrow"/>
      <family val="2"/>
      <scheme val="minor"/>
    </font>
    <font>
      <b/>
      <sz val="10"/>
      <color rgb="FF0070C0"/>
      <name val="Arial"/>
      <family val="2"/>
    </font>
    <font>
      <i/>
      <sz val="10"/>
      <color rgb="FFFF0000"/>
      <name val="Arial"/>
      <family val="2"/>
    </font>
    <font>
      <b/>
      <sz val="12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1" fillId="0" borderId="0" xfId="0" applyFont="1"/>
    <xf numFmtId="0" fontId="7" fillId="0" borderId="0" xfId="0" applyFont="1"/>
    <xf numFmtId="1" fontId="2" fillId="0" borderId="0" xfId="0" applyNumberFormat="1" applyFont="1"/>
    <xf numFmtId="1" fontId="7" fillId="0" borderId="0" xfId="0" applyNumberFormat="1" applyFont="1" applyAlignment="1">
      <alignment horizontal="right"/>
    </xf>
    <xf numFmtId="1" fontId="7" fillId="0" borderId="0" xfId="0" applyNumberFormat="1" applyFont="1"/>
    <xf numFmtId="0" fontId="2" fillId="0" borderId="0" xfId="0" applyFont="1" applyAlignment="1">
      <alignment horizontal="right"/>
    </xf>
    <xf numFmtId="1" fontId="8" fillId="0" borderId="0" xfId="0" applyNumberFormat="1" applyFont="1"/>
    <xf numFmtId="1" fontId="6" fillId="0" borderId="0" xfId="0" applyNumberFormat="1" applyFont="1"/>
    <xf numFmtId="1" fontId="8" fillId="0" borderId="0" xfId="0" applyNumberFormat="1" applyFont="1" applyAlignment="1">
      <alignment horizontal="right"/>
    </xf>
    <xf numFmtId="1" fontId="1" fillId="0" borderId="0" xfId="0" applyNumberFormat="1" applyFont="1"/>
    <xf numFmtId="0" fontId="2" fillId="0" borderId="0" xfId="0" applyFont="1" applyAlignment="1">
      <alignment vertical="center" wrapText="1"/>
    </xf>
    <xf numFmtId="3" fontId="2" fillId="0" borderId="0" xfId="0" applyNumberFormat="1" applyFont="1"/>
    <xf numFmtId="3" fontId="2" fillId="0" borderId="0" xfId="0" applyNumberFormat="1" applyFont="1" applyAlignment="1">
      <alignment horizontal="right"/>
    </xf>
    <xf numFmtId="3" fontId="9" fillId="0" borderId="0" xfId="0" applyNumberFormat="1" applyFont="1"/>
    <xf numFmtId="0" fontId="1" fillId="2" borderId="0" xfId="0" applyFont="1" applyFill="1"/>
    <xf numFmtId="0" fontId="2" fillId="2" borderId="0" xfId="0" applyFont="1" applyFill="1"/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right" vertical="center" wrapText="1"/>
    </xf>
    <xf numFmtId="1" fontId="5" fillId="2" borderId="0" xfId="0" applyNumberFormat="1" applyFont="1" applyFill="1" applyAlignment="1">
      <alignment horizontal="right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 indent="1"/>
    </xf>
    <xf numFmtId="0" fontId="4" fillId="2" borderId="0" xfId="0" applyFont="1" applyFill="1" applyAlignment="1">
      <alignment horizontal="right" vertical="center" wrapText="1" indent="1"/>
    </xf>
    <xf numFmtId="0" fontId="2" fillId="2" borderId="0" xfId="0" applyFont="1" applyFill="1" applyAlignment="1">
      <alignment horizontal="left" vertical="center" wrapText="1" indent="1"/>
    </xf>
    <xf numFmtId="0" fontId="2" fillId="2" borderId="0" xfId="0" applyFont="1" applyFill="1" applyAlignment="1">
      <alignment horizontal="right" vertical="center" wrapText="1" inden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/>
    <xf numFmtId="0" fontId="3" fillId="3" borderId="0" xfId="0" applyFont="1" applyFill="1" applyAlignment="1">
      <alignment vertical="center" wrapText="1"/>
    </xf>
    <xf numFmtId="0" fontId="3" fillId="3" borderId="0" xfId="0" applyFont="1" applyFill="1" applyAlignment="1">
      <alignment horizontal="center" vertical="center" wrapText="1"/>
    </xf>
    <xf numFmtId="0" fontId="2" fillId="3" borderId="0" xfId="0" applyFont="1" applyFill="1"/>
    <xf numFmtId="0" fontId="2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left" vertical="center" wrapText="1" indent="1"/>
    </xf>
    <xf numFmtId="0" fontId="3" fillId="3" borderId="0" xfId="0" applyFont="1" applyFill="1" applyAlignment="1">
      <alignment horizontal="right" vertical="center" wrapText="1" indent="1"/>
    </xf>
    <xf numFmtId="0" fontId="3" fillId="3" borderId="0" xfId="0" applyFont="1" applyFill="1" applyAlignment="1">
      <alignment horizontal="right" vertical="center" wrapText="1"/>
    </xf>
    <xf numFmtId="0" fontId="3" fillId="3" borderId="0" xfId="0" applyFont="1" applyFill="1" applyAlignment="1">
      <alignment horizontal="center" vertical="center"/>
    </xf>
    <xf numFmtId="9" fontId="1" fillId="0" borderId="0" xfId="0" applyNumberFormat="1" applyFont="1" applyAlignment="1">
      <alignment horizontal="left"/>
    </xf>
    <xf numFmtId="9" fontId="2" fillId="0" borderId="0" xfId="0" applyNumberFormat="1" applyFont="1" applyAlignment="1">
      <alignment horizontal="left"/>
    </xf>
    <xf numFmtId="164" fontId="2" fillId="0" borderId="0" xfId="0" applyNumberFormat="1" applyFont="1"/>
    <xf numFmtId="0" fontId="1" fillId="4" borderId="0" xfId="0" applyFont="1" applyFill="1" applyAlignment="1">
      <alignment horizontal="left"/>
    </xf>
    <xf numFmtId="3" fontId="1" fillId="4" borderId="0" xfId="0" applyNumberFormat="1" applyFont="1" applyFill="1" applyAlignment="1">
      <alignment horizontal="left"/>
    </xf>
    <xf numFmtId="3" fontId="1" fillId="4" borderId="0" xfId="0" applyNumberFormat="1" applyFont="1" applyFill="1"/>
    <xf numFmtId="0" fontId="1" fillId="4" borderId="0" xfId="0" applyFont="1" applyFill="1"/>
    <xf numFmtId="3" fontId="1" fillId="4" borderId="0" xfId="0" applyNumberFormat="1" applyFont="1" applyFill="1" applyAlignment="1">
      <alignment horizontal="right"/>
    </xf>
    <xf numFmtId="3" fontId="12" fillId="4" borderId="0" xfId="0" applyNumberFormat="1" applyFont="1" applyFill="1"/>
    <xf numFmtId="0" fontId="2" fillId="4" borderId="0" xfId="0" applyFont="1" applyFill="1"/>
    <xf numFmtId="3" fontId="2" fillId="4" borderId="0" xfId="0" applyNumberFormat="1" applyFont="1" applyFill="1"/>
    <xf numFmtId="3" fontId="2" fillId="4" borderId="0" xfId="0" applyNumberFormat="1" applyFont="1" applyFill="1" applyAlignment="1">
      <alignment horizontal="right"/>
    </xf>
    <xf numFmtId="3" fontId="9" fillId="4" borderId="0" xfId="0" applyNumberFormat="1" applyFont="1" applyFill="1"/>
    <xf numFmtId="0" fontId="7" fillId="4" borderId="0" xfId="0" applyFont="1" applyFill="1"/>
    <xf numFmtId="3" fontId="7" fillId="4" borderId="0" xfId="0" applyNumberFormat="1" applyFont="1" applyFill="1" applyAlignment="1">
      <alignment horizontal="right"/>
    </xf>
    <xf numFmtId="3" fontId="11" fillId="4" borderId="0" xfId="0" applyNumberFormat="1" applyFont="1" applyFill="1" applyAlignment="1">
      <alignment horizontal="right"/>
    </xf>
    <xf numFmtId="3" fontId="13" fillId="4" borderId="0" xfId="0" applyNumberFormat="1" applyFont="1" applyFill="1"/>
    <xf numFmtId="1" fontId="11" fillId="4" borderId="0" xfId="0" applyNumberFormat="1" applyFont="1" applyFill="1"/>
    <xf numFmtId="1" fontId="2" fillId="4" borderId="0" xfId="0" applyNumberFormat="1" applyFont="1" applyFill="1"/>
    <xf numFmtId="3" fontId="7" fillId="4" borderId="0" xfId="0" applyNumberFormat="1" applyFont="1" applyFill="1"/>
    <xf numFmtId="3" fontId="11" fillId="4" borderId="0" xfId="0" applyNumberFormat="1" applyFont="1" applyFill="1"/>
    <xf numFmtId="0" fontId="2" fillId="2" borderId="0" xfId="0" applyFont="1" applyFill="1" applyAlignment="1">
      <alignment horizontal="left" vertical="center" indent="1"/>
    </xf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1" fillId="2" borderId="0" xfId="0" applyFont="1" applyFill="1" applyAlignment="1">
      <alignment vertical="center"/>
    </xf>
    <xf numFmtId="1" fontId="2" fillId="2" borderId="0" xfId="0" applyNumberFormat="1" applyFont="1" applyFill="1" applyAlignment="1">
      <alignment vertical="center" wrapText="1"/>
    </xf>
    <xf numFmtId="164" fontId="1" fillId="0" borderId="0" xfId="0" applyNumberFormat="1" applyFont="1"/>
    <xf numFmtId="3" fontId="7" fillId="0" borderId="0" xfId="0" applyNumberFormat="1" applyFont="1" applyAlignment="1">
      <alignment horizontal="right"/>
    </xf>
    <xf numFmtId="3" fontId="7" fillId="0" borderId="0" xfId="0" applyNumberFormat="1" applyFont="1"/>
    <xf numFmtId="1" fontId="7" fillId="4" borderId="0" xfId="0" applyNumberFormat="1" applyFont="1" applyFill="1"/>
    <xf numFmtId="1" fontId="2" fillId="2" borderId="0" xfId="0" applyNumberFormat="1" applyFont="1" applyFill="1"/>
    <xf numFmtId="3" fontId="14" fillId="4" borderId="0" xfId="0" applyNumberFormat="1" applyFont="1" applyFill="1" applyAlignment="1">
      <alignment horizontal="right"/>
    </xf>
    <xf numFmtId="9" fontId="6" fillId="0" borderId="0" xfId="0" applyNumberFormat="1" applyFont="1"/>
    <xf numFmtId="0" fontId="2" fillId="2" borderId="0" xfId="0" applyFont="1" applyFill="1" applyAlignment="1">
      <alignment horizontal="right"/>
    </xf>
    <xf numFmtId="0" fontId="2" fillId="2" borderId="0" xfId="0" applyFont="1" applyFill="1" applyAlignment="1">
      <alignment horizontal="left"/>
    </xf>
    <xf numFmtId="3" fontId="2" fillId="2" borderId="0" xfId="0" applyNumberFormat="1" applyFont="1" applyFill="1"/>
    <xf numFmtId="3" fontId="2" fillId="2" borderId="0" xfId="0" applyNumberFormat="1" applyFont="1" applyFill="1" applyAlignment="1">
      <alignment horizontal="right"/>
    </xf>
    <xf numFmtId="3" fontId="1" fillId="2" borderId="0" xfId="0" applyNumberFormat="1" applyFont="1" applyFill="1"/>
    <xf numFmtId="0" fontId="15" fillId="0" borderId="0" xfId="0" applyFont="1"/>
    <xf numFmtId="1" fontId="2" fillId="0" borderId="0" xfId="0" applyNumberFormat="1" applyFont="1" applyAlignment="1">
      <alignment horizontal="right"/>
    </xf>
    <xf numFmtId="3" fontId="2" fillId="2" borderId="0" xfId="0" applyNumberFormat="1" applyFont="1" applyFill="1" applyAlignment="1">
      <alignment horizontal="right" vertical="center" wrapText="1" indent="1"/>
    </xf>
    <xf numFmtId="0" fontId="3" fillId="3" borderId="0" xfId="0" applyFont="1" applyFill="1" applyAlignment="1">
      <alignment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5BD8F1-99C7-B445-94AA-7D9BA2B26347}">
  <dimension ref="A1:W201"/>
  <sheetViews>
    <sheetView tabSelected="1" zoomScaleNormal="100" workbookViewId="0">
      <selection activeCell="A119" sqref="A119"/>
    </sheetView>
  </sheetViews>
  <sheetFormatPr baseColWidth="10" defaultColWidth="26.5" defaultRowHeight="16" customHeight="1" x14ac:dyDescent="0.2"/>
  <cols>
    <col min="1" max="1" width="40.5" style="1" customWidth="1"/>
    <col min="2" max="6" width="17" style="1" customWidth="1"/>
    <col min="7" max="7" width="9.5" style="1" customWidth="1"/>
    <col min="8" max="9" width="37.33203125" style="1" customWidth="1"/>
    <col min="10" max="15" width="7.83203125" style="1" customWidth="1"/>
    <col min="16" max="16" width="7.33203125" style="1" customWidth="1"/>
    <col min="17" max="17" width="14" style="1" customWidth="1"/>
    <col min="18" max="18" width="12.6640625" style="13" customWidth="1"/>
    <col min="19" max="19" width="13.5" style="13" customWidth="1"/>
    <col min="20" max="20" width="12.83203125" style="14" customWidth="1"/>
    <col min="21" max="21" width="10.1640625" style="15" customWidth="1"/>
    <col min="22" max="22" width="3.1640625" style="1" customWidth="1"/>
    <col min="23" max="23" width="12.83203125" style="1" customWidth="1"/>
    <col min="24" max="16384" width="26.5" style="1"/>
  </cols>
  <sheetData>
    <row r="1" spans="1:23" ht="16" customHeight="1" x14ac:dyDescent="0.2">
      <c r="A1" s="77" t="s">
        <v>288</v>
      </c>
    </row>
    <row r="3" spans="1:23" ht="16" customHeight="1" x14ac:dyDescent="0.2">
      <c r="A3" s="2" t="s">
        <v>189</v>
      </c>
      <c r="H3" s="2" t="s">
        <v>188</v>
      </c>
      <c r="Q3" s="2" t="s">
        <v>203</v>
      </c>
      <c r="W3" s="2" t="s">
        <v>204</v>
      </c>
    </row>
    <row r="4" spans="1:23" ht="16" customHeight="1" x14ac:dyDescent="0.2">
      <c r="A4" s="1" t="s">
        <v>190</v>
      </c>
      <c r="H4" s="1" t="s">
        <v>202</v>
      </c>
      <c r="Q4" s="3" t="s">
        <v>240</v>
      </c>
    </row>
    <row r="6" spans="1:23" ht="16" customHeight="1" x14ac:dyDescent="0.15">
      <c r="A6" s="30" t="s">
        <v>0</v>
      </c>
      <c r="B6" s="31" t="s">
        <v>1</v>
      </c>
      <c r="C6" s="31" t="s">
        <v>2</v>
      </c>
      <c r="D6" s="31" t="s">
        <v>3</v>
      </c>
      <c r="E6" s="31" t="s">
        <v>4</v>
      </c>
      <c r="F6" s="31" t="s">
        <v>5</v>
      </c>
      <c r="G6" s="2"/>
      <c r="H6" s="30" t="s">
        <v>0</v>
      </c>
      <c r="I6" s="36">
        <v>2018</v>
      </c>
      <c r="J6" s="36">
        <v>2019</v>
      </c>
      <c r="K6" s="36">
        <v>2020</v>
      </c>
      <c r="L6" s="36">
        <v>2021</v>
      </c>
      <c r="M6" s="36">
        <v>2022</v>
      </c>
      <c r="N6" s="36">
        <v>2023</v>
      </c>
      <c r="O6" s="36" t="s">
        <v>186</v>
      </c>
      <c r="Q6" s="41" t="s">
        <v>192</v>
      </c>
      <c r="R6" s="42" t="s">
        <v>194</v>
      </c>
      <c r="S6" s="42" t="s">
        <v>193</v>
      </c>
      <c r="T6" s="42" t="s">
        <v>195</v>
      </c>
      <c r="U6" s="43" t="s">
        <v>244</v>
      </c>
    </row>
    <row r="7" spans="1:23" s="2" customFormat="1" ht="16" customHeight="1" x14ac:dyDescent="0.2">
      <c r="A7" s="18" t="s">
        <v>11</v>
      </c>
      <c r="B7" s="19">
        <v>3252</v>
      </c>
      <c r="C7" s="19" t="s">
        <v>12</v>
      </c>
      <c r="D7" s="19" t="s">
        <v>13</v>
      </c>
      <c r="E7" s="19">
        <v>-522</v>
      </c>
      <c r="F7" s="19">
        <v>8398</v>
      </c>
      <c r="H7" s="18" t="s">
        <v>11</v>
      </c>
      <c r="I7" s="19">
        <v>52</v>
      </c>
      <c r="J7" s="19">
        <v>54</v>
      </c>
      <c r="K7" s="19">
        <v>54</v>
      </c>
      <c r="L7" s="19">
        <v>46</v>
      </c>
      <c r="M7" s="19">
        <v>49</v>
      </c>
      <c r="N7" s="19">
        <v>47</v>
      </c>
      <c r="O7" s="19">
        <v>39</v>
      </c>
      <c r="Q7" s="44">
        <f>O7</f>
        <v>39</v>
      </c>
      <c r="R7" s="43">
        <f>B7</f>
        <v>3252</v>
      </c>
      <c r="S7" s="43">
        <f>F7</f>
        <v>8398</v>
      </c>
      <c r="T7" s="45"/>
      <c r="U7" s="46"/>
    </row>
    <row r="8" spans="1:23" ht="16" customHeight="1" x14ac:dyDescent="0.2">
      <c r="A8" s="20" t="s">
        <v>14</v>
      </c>
      <c r="B8" s="21">
        <v>8</v>
      </c>
      <c r="C8" s="21">
        <v>212</v>
      </c>
      <c r="D8" s="21" t="s">
        <v>15</v>
      </c>
      <c r="E8" s="21" t="s">
        <v>16</v>
      </c>
      <c r="F8" s="21">
        <v>1249</v>
      </c>
      <c r="H8" s="20" t="s">
        <v>14</v>
      </c>
      <c r="I8" s="21" t="s">
        <v>16</v>
      </c>
      <c r="J8" s="21" t="s">
        <v>16</v>
      </c>
      <c r="K8" s="21">
        <v>2</v>
      </c>
      <c r="L8" s="21">
        <v>0</v>
      </c>
      <c r="M8" s="21">
        <v>2</v>
      </c>
      <c r="N8" s="21">
        <v>1</v>
      </c>
      <c r="O8" s="21">
        <v>1</v>
      </c>
      <c r="Q8" s="47">
        <f t="shared" ref="Q8:Q71" si="0">O8</f>
        <v>1</v>
      </c>
      <c r="R8" s="48">
        <f t="shared" ref="R8:R71" si="1">B8</f>
        <v>8</v>
      </c>
      <c r="S8" s="48">
        <f t="shared" ref="S8:S71" si="2">F8</f>
        <v>1249</v>
      </c>
      <c r="T8" s="49">
        <f>B8/O8*Q8</f>
        <v>8</v>
      </c>
      <c r="U8" s="50"/>
    </row>
    <row r="9" spans="1:23" ht="16" customHeight="1" x14ac:dyDescent="0.2">
      <c r="A9" s="20" t="s">
        <v>17</v>
      </c>
      <c r="B9" s="22">
        <v>3035</v>
      </c>
      <c r="C9" s="21">
        <v>662</v>
      </c>
      <c r="D9" s="21" t="s">
        <v>18</v>
      </c>
      <c r="E9" s="21">
        <v>-470</v>
      </c>
      <c r="F9" s="21">
        <v>5470</v>
      </c>
      <c r="H9" s="20" t="s">
        <v>17</v>
      </c>
      <c r="I9" s="21">
        <v>75</v>
      </c>
      <c r="J9" s="21">
        <v>79</v>
      </c>
      <c r="K9" s="21">
        <v>80</v>
      </c>
      <c r="L9" s="21">
        <v>68</v>
      </c>
      <c r="M9" s="21">
        <v>69</v>
      </c>
      <c r="N9" s="21">
        <v>68</v>
      </c>
      <c r="O9" s="21">
        <v>55</v>
      </c>
      <c r="Q9" s="57">
        <f>R120</f>
        <v>100</v>
      </c>
      <c r="R9" s="48">
        <f t="shared" si="1"/>
        <v>3035</v>
      </c>
      <c r="S9" s="48">
        <f t="shared" si="2"/>
        <v>5470</v>
      </c>
      <c r="T9" s="52">
        <f t="shared" ref="T9:T72" si="3">B9/O9*Q9</f>
        <v>5518.181818181818</v>
      </c>
      <c r="U9" s="50">
        <f>T9-R9</f>
        <v>2483.181818181818</v>
      </c>
      <c r="W9" s="1" t="s">
        <v>245</v>
      </c>
    </row>
    <row r="10" spans="1:23" ht="16" customHeight="1" x14ac:dyDescent="0.2">
      <c r="A10" s="20" t="s">
        <v>19</v>
      </c>
      <c r="B10" s="21">
        <v>103</v>
      </c>
      <c r="C10" s="21">
        <v>4</v>
      </c>
      <c r="D10" s="21">
        <v>91</v>
      </c>
      <c r="E10" s="21">
        <v>-41</v>
      </c>
      <c r="F10" s="21">
        <v>230</v>
      </c>
      <c r="H10" s="20" t="s">
        <v>19</v>
      </c>
      <c r="I10" s="21">
        <v>63</v>
      </c>
      <c r="J10" s="21">
        <v>66</v>
      </c>
      <c r="K10" s="21">
        <v>63</v>
      </c>
      <c r="L10" s="21">
        <v>31</v>
      </c>
      <c r="M10" s="21">
        <v>44</v>
      </c>
      <c r="N10" s="21">
        <v>64</v>
      </c>
      <c r="O10" s="21">
        <v>45</v>
      </c>
      <c r="Q10" s="57">
        <f>R120</f>
        <v>100</v>
      </c>
      <c r="R10" s="48">
        <f t="shared" si="1"/>
        <v>103</v>
      </c>
      <c r="S10" s="48">
        <f t="shared" si="2"/>
        <v>230</v>
      </c>
      <c r="T10" s="52">
        <f t="shared" si="3"/>
        <v>228.88888888888889</v>
      </c>
      <c r="U10" s="50">
        <f t="shared" ref="U10:U28" si="4">T10-R10</f>
        <v>125.88888888888889</v>
      </c>
      <c r="W10" s="1" t="s">
        <v>245</v>
      </c>
    </row>
    <row r="11" spans="1:23" ht="16" customHeight="1" x14ac:dyDescent="0.2">
      <c r="A11" s="20" t="s">
        <v>20</v>
      </c>
      <c r="B11" s="21">
        <v>64</v>
      </c>
      <c r="C11" s="21">
        <v>2</v>
      </c>
      <c r="D11" s="21">
        <v>16</v>
      </c>
      <c r="E11" s="21">
        <v>-11</v>
      </c>
      <c r="F11" s="21">
        <v>89</v>
      </c>
      <c r="H11" s="20" t="s">
        <v>20</v>
      </c>
      <c r="I11" s="21">
        <v>70</v>
      </c>
      <c r="J11" s="21">
        <v>77</v>
      </c>
      <c r="K11" s="21">
        <v>83</v>
      </c>
      <c r="L11" s="21">
        <v>56</v>
      </c>
      <c r="M11" s="21">
        <v>87</v>
      </c>
      <c r="N11" s="21">
        <v>87</v>
      </c>
      <c r="O11" s="21">
        <v>72</v>
      </c>
      <c r="Q11" s="57">
        <f>R120</f>
        <v>100</v>
      </c>
      <c r="R11" s="48">
        <f t="shared" si="1"/>
        <v>64</v>
      </c>
      <c r="S11" s="48">
        <f t="shared" si="2"/>
        <v>89</v>
      </c>
      <c r="T11" s="52">
        <f t="shared" si="3"/>
        <v>88.888888888888886</v>
      </c>
      <c r="U11" s="50">
        <f t="shared" si="4"/>
        <v>24.888888888888886</v>
      </c>
      <c r="W11" s="1" t="s">
        <v>245</v>
      </c>
    </row>
    <row r="12" spans="1:23" ht="16" customHeight="1" x14ac:dyDescent="0.2">
      <c r="A12" s="20" t="s">
        <v>21</v>
      </c>
      <c r="B12" s="21">
        <v>7</v>
      </c>
      <c r="C12" s="21">
        <v>21</v>
      </c>
      <c r="D12" s="21">
        <v>105</v>
      </c>
      <c r="E12" s="21" t="s">
        <v>16</v>
      </c>
      <c r="F12" s="21">
        <v>91</v>
      </c>
      <c r="H12" s="20" t="s">
        <v>21</v>
      </c>
      <c r="I12" s="21">
        <v>3</v>
      </c>
      <c r="J12" s="21">
        <v>2</v>
      </c>
      <c r="K12" s="21">
        <v>7</v>
      </c>
      <c r="L12" s="21">
        <v>8</v>
      </c>
      <c r="M12" s="21">
        <v>17</v>
      </c>
      <c r="N12" s="21">
        <v>11</v>
      </c>
      <c r="O12" s="21">
        <v>7</v>
      </c>
      <c r="Q12" s="57">
        <f>R120</f>
        <v>100</v>
      </c>
      <c r="R12" s="48">
        <f t="shared" si="1"/>
        <v>7</v>
      </c>
      <c r="S12" s="48">
        <f t="shared" si="2"/>
        <v>91</v>
      </c>
      <c r="T12" s="52">
        <f t="shared" si="3"/>
        <v>100</v>
      </c>
      <c r="U12" s="50">
        <f t="shared" si="4"/>
        <v>93</v>
      </c>
      <c r="W12" s="1" t="s">
        <v>245</v>
      </c>
    </row>
    <row r="13" spans="1:23" ht="16" customHeight="1" x14ac:dyDescent="0.2">
      <c r="A13" s="20" t="s">
        <v>22</v>
      </c>
      <c r="B13" s="21">
        <v>11</v>
      </c>
      <c r="C13" s="21">
        <v>32</v>
      </c>
      <c r="D13" s="21">
        <v>230</v>
      </c>
      <c r="E13" s="21" t="s">
        <v>16</v>
      </c>
      <c r="F13" s="21">
        <v>210</v>
      </c>
      <c r="H13" s="20" t="s">
        <v>22</v>
      </c>
      <c r="I13" s="21">
        <v>1</v>
      </c>
      <c r="J13" s="21">
        <v>8</v>
      </c>
      <c r="K13" s="21">
        <v>7</v>
      </c>
      <c r="L13" s="21">
        <v>6</v>
      </c>
      <c r="M13" s="21">
        <v>15</v>
      </c>
      <c r="N13" s="21">
        <v>22</v>
      </c>
      <c r="O13" s="21">
        <v>5</v>
      </c>
      <c r="Q13" s="57">
        <f>R120</f>
        <v>100</v>
      </c>
      <c r="R13" s="48">
        <f t="shared" si="1"/>
        <v>11</v>
      </c>
      <c r="S13" s="48">
        <f t="shared" si="2"/>
        <v>210</v>
      </c>
      <c r="T13" s="52">
        <f t="shared" si="3"/>
        <v>220.00000000000003</v>
      </c>
      <c r="U13" s="50">
        <f t="shared" si="4"/>
        <v>209.00000000000003</v>
      </c>
      <c r="W13" s="1" t="s">
        <v>245</v>
      </c>
    </row>
    <row r="14" spans="1:23" ht="16" customHeight="1" x14ac:dyDescent="0.2">
      <c r="A14" s="20" t="s">
        <v>23</v>
      </c>
      <c r="B14" s="21">
        <v>4</v>
      </c>
      <c r="C14" s="21">
        <v>97</v>
      </c>
      <c r="D14" s="21">
        <v>289</v>
      </c>
      <c r="E14" s="21" t="s">
        <v>16</v>
      </c>
      <c r="F14" s="21">
        <v>196</v>
      </c>
      <c r="H14" s="20" t="s">
        <v>23</v>
      </c>
      <c r="I14" s="21">
        <v>3</v>
      </c>
      <c r="J14" s="21">
        <v>3</v>
      </c>
      <c r="K14" s="21">
        <v>3</v>
      </c>
      <c r="L14" s="21">
        <v>2</v>
      </c>
      <c r="M14" s="21">
        <v>3</v>
      </c>
      <c r="N14" s="21">
        <v>2</v>
      </c>
      <c r="O14" s="21">
        <v>2</v>
      </c>
      <c r="Q14" s="57">
        <f>R120</f>
        <v>100</v>
      </c>
      <c r="R14" s="48">
        <f t="shared" si="1"/>
        <v>4</v>
      </c>
      <c r="S14" s="48">
        <f t="shared" si="2"/>
        <v>196</v>
      </c>
      <c r="T14" s="52">
        <f t="shared" si="3"/>
        <v>200</v>
      </c>
      <c r="U14" s="50">
        <f t="shared" si="4"/>
        <v>196</v>
      </c>
      <c r="W14" s="1" t="s">
        <v>205</v>
      </c>
    </row>
    <row r="15" spans="1:23" ht="16" customHeight="1" x14ac:dyDescent="0.2">
      <c r="A15" s="20" t="s">
        <v>24</v>
      </c>
      <c r="B15" s="21">
        <v>3</v>
      </c>
      <c r="C15" s="21">
        <v>18</v>
      </c>
      <c r="D15" s="21">
        <v>819</v>
      </c>
      <c r="E15" s="21" t="s">
        <v>16</v>
      </c>
      <c r="F15" s="21">
        <v>805</v>
      </c>
      <c r="H15" s="20" t="s">
        <v>24</v>
      </c>
      <c r="I15" s="21">
        <v>1</v>
      </c>
      <c r="J15" s="21">
        <v>1</v>
      </c>
      <c r="K15" s="21">
        <v>1</v>
      </c>
      <c r="L15" s="21">
        <v>0</v>
      </c>
      <c r="M15" s="21">
        <v>0</v>
      </c>
      <c r="N15" s="21">
        <v>0</v>
      </c>
      <c r="O15" s="21">
        <v>0</v>
      </c>
      <c r="Q15" s="47">
        <f t="shared" si="0"/>
        <v>0</v>
      </c>
      <c r="R15" s="48">
        <f t="shared" si="1"/>
        <v>3</v>
      </c>
      <c r="S15" s="48">
        <f t="shared" si="2"/>
        <v>805</v>
      </c>
      <c r="T15" s="49"/>
      <c r="U15" s="50"/>
    </row>
    <row r="16" spans="1:23" ht="16" customHeight="1" x14ac:dyDescent="0.2">
      <c r="A16" s="20" t="s">
        <v>25</v>
      </c>
      <c r="B16" s="21">
        <v>18</v>
      </c>
      <c r="C16" s="21">
        <v>1</v>
      </c>
      <c r="D16" s="21">
        <v>42</v>
      </c>
      <c r="E16" s="21" t="s">
        <v>16</v>
      </c>
      <c r="F16" s="21">
        <v>58</v>
      </c>
      <c r="H16" s="20" t="s">
        <v>25</v>
      </c>
      <c r="I16" s="21">
        <v>36</v>
      </c>
      <c r="J16" s="21">
        <v>50</v>
      </c>
      <c r="K16" s="21">
        <v>35</v>
      </c>
      <c r="L16" s="21">
        <v>26</v>
      </c>
      <c r="M16" s="21">
        <v>32</v>
      </c>
      <c r="N16" s="21">
        <v>44</v>
      </c>
      <c r="O16" s="21">
        <v>30</v>
      </c>
      <c r="Q16" s="47">
        <f t="shared" si="0"/>
        <v>30</v>
      </c>
      <c r="R16" s="48">
        <f t="shared" si="1"/>
        <v>18</v>
      </c>
      <c r="S16" s="48">
        <f t="shared" si="2"/>
        <v>58</v>
      </c>
      <c r="T16" s="49">
        <f t="shared" si="3"/>
        <v>18</v>
      </c>
      <c r="U16" s="50"/>
    </row>
    <row r="17" spans="1:23" s="2" customFormat="1" ht="16" customHeight="1" x14ac:dyDescent="0.2">
      <c r="A17" s="18" t="s">
        <v>26</v>
      </c>
      <c r="B17" s="19">
        <v>735</v>
      </c>
      <c r="C17" s="19">
        <v>38</v>
      </c>
      <c r="D17" s="19">
        <v>393</v>
      </c>
      <c r="E17" s="19">
        <v>65</v>
      </c>
      <c r="F17" s="19">
        <v>1026</v>
      </c>
      <c r="H17" s="18" t="s">
        <v>26</v>
      </c>
      <c r="I17" s="19">
        <v>85</v>
      </c>
      <c r="J17" s="19">
        <v>84</v>
      </c>
      <c r="K17" s="19">
        <v>86</v>
      </c>
      <c r="L17" s="19">
        <v>66</v>
      </c>
      <c r="M17" s="19">
        <v>76</v>
      </c>
      <c r="N17" s="19">
        <v>69</v>
      </c>
      <c r="O17" s="19">
        <v>72</v>
      </c>
      <c r="Q17" s="58">
        <f>R121</f>
        <v>100</v>
      </c>
      <c r="R17" s="43">
        <f t="shared" si="1"/>
        <v>735</v>
      </c>
      <c r="S17" s="43">
        <f t="shared" si="2"/>
        <v>1026</v>
      </c>
      <c r="T17" s="53">
        <f t="shared" si="3"/>
        <v>1020.8333333333334</v>
      </c>
      <c r="U17" s="46">
        <f t="shared" si="4"/>
        <v>285.83333333333337</v>
      </c>
      <c r="W17" s="1" t="s">
        <v>245</v>
      </c>
    </row>
    <row r="18" spans="1:23" ht="16" customHeight="1" x14ac:dyDescent="0.2">
      <c r="A18" s="20" t="s">
        <v>27</v>
      </c>
      <c r="B18" s="21">
        <v>735</v>
      </c>
      <c r="C18" s="21">
        <v>30</v>
      </c>
      <c r="D18" s="21">
        <v>343</v>
      </c>
      <c r="E18" s="21">
        <v>65</v>
      </c>
      <c r="F18" s="21">
        <v>984</v>
      </c>
      <c r="H18" s="20" t="s">
        <v>27</v>
      </c>
      <c r="I18" s="21">
        <v>88</v>
      </c>
      <c r="J18" s="21">
        <v>87</v>
      </c>
      <c r="K18" s="21">
        <v>90</v>
      </c>
      <c r="L18" s="21">
        <v>69</v>
      </c>
      <c r="M18" s="21">
        <v>79</v>
      </c>
      <c r="N18" s="21">
        <v>71</v>
      </c>
      <c r="O18" s="21">
        <v>75</v>
      </c>
      <c r="Q18" s="51">
        <v>100</v>
      </c>
      <c r="R18" s="48">
        <f t="shared" si="1"/>
        <v>735</v>
      </c>
      <c r="S18" s="48">
        <f t="shared" si="2"/>
        <v>984</v>
      </c>
      <c r="T18" s="52">
        <f t="shared" si="3"/>
        <v>980.00000000000011</v>
      </c>
      <c r="U18" s="50"/>
    </row>
    <row r="19" spans="1:23" ht="16" customHeight="1" x14ac:dyDescent="0.2">
      <c r="A19" s="20" t="s">
        <v>28</v>
      </c>
      <c r="B19" s="21" t="s">
        <v>16</v>
      </c>
      <c r="C19" s="21">
        <v>8</v>
      </c>
      <c r="D19" s="21">
        <v>50</v>
      </c>
      <c r="E19" s="21" t="s">
        <v>16</v>
      </c>
      <c r="F19" s="21">
        <v>42</v>
      </c>
      <c r="H19" s="20" t="s">
        <v>28</v>
      </c>
      <c r="I19" s="21" t="s">
        <v>16</v>
      </c>
      <c r="J19" s="21" t="s">
        <v>16</v>
      </c>
      <c r="K19" s="21" t="s">
        <v>16</v>
      </c>
      <c r="L19" s="21" t="s">
        <v>16</v>
      </c>
      <c r="M19" s="21" t="s">
        <v>16</v>
      </c>
      <c r="N19" s="21" t="s">
        <v>16</v>
      </c>
      <c r="O19" s="21" t="s">
        <v>16</v>
      </c>
      <c r="Q19" s="47" t="str">
        <f t="shared" si="0"/>
        <v>-</v>
      </c>
      <c r="R19" s="48" t="str">
        <f t="shared" si="1"/>
        <v>-</v>
      </c>
      <c r="S19" s="48">
        <f t="shared" si="2"/>
        <v>42</v>
      </c>
      <c r="T19" s="49"/>
      <c r="U19" s="50"/>
    </row>
    <row r="20" spans="1:23" s="2" customFormat="1" ht="16" customHeight="1" x14ac:dyDescent="0.2">
      <c r="A20" s="18" t="s">
        <v>29</v>
      </c>
      <c r="B20" s="19" t="s">
        <v>16</v>
      </c>
      <c r="C20" s="19">
        <v>43</v>
      </c>
      <c r="D20" s="19">
        <v>286</v>
      </c>
      <c r="E20" s="19" t="s">
        <v>16</v>
      </c>
      <c r="F20" s="19">
        <v>242</v>
      </c>
      <c r="H20" s="18" t="s">
        <v>29</v>
      </c>
      <c r="I20" s="19" t="s">
        <v>16</v>
      </c>
      <c r="J20" s="19" t="s">
        <v>16</v>
      </c>
      <c r="K20" s="19" t="s">
        <v>16</v>
      </c>
      <c r="L20" s="19" t="s">
        <v>16</v>
      </c>
      <c r="M20" s="19" t="s">
        <v>16</v>
      </c>
      <c r="N20" s="19" t="s">
        <v>16</v>
      </c>
      <c r="O20" s="19" t="s">
        <v>16</v>
      </c>
      <c r="Q20" s="44" t="str">
        <f t="shared" si="0"/>
        <v>-</v>
      </c>
      <c r="R20" s="43" t="str">
        <f t="shared" si="1"/>
        <v>-</v>
      </c>
      <c r="S20" s="43">
        <f t="shared" si="2"/>
        <v>242</v>
      </c>
      <c r="T20" s="45"/>
      <c r="U20" s="46"/>
    </row>
    <row r="21" spans="1:23" ht="16" customHeight="1" x14ac:dyDescent="0.2">
      <c r="A21" s="20" t="s">
        <v>30</v>
      </c>
      <c r="B21" s="21" t="s">
        <v>16</v>
      </c>
      <c r="C21" s="21">
        <v>10</v>
      </c>
      <c r="D21" s="21">
        <v>99</v>
      </c>
      <c r="E21" s="21" t="s">
        <v>16</v>
      </c>
      <c r="F21" s="21">
        <v>89</v>
      </c>
      <c r="H21" s="20" t="s">
        <v>30</v>
      </c>
      <c r="I21" s="21" t="s">
        <v>16</v>
      </c>
      <c r="J21" s="21" t="s">
        <v>16</v>
      </c>
      <c r="K21" s="21" t="s">
        <v>16</v>
      </c>
      <c r="L21" s="21" t="s">
        <v>16</v>
      </c>
      <c r="M21" s="21" t="s">
        <v>16</v>
      </c>
      <c r="N21" s="21" t="s">
        <v>16</v>
      </c>
      <c r="O21" s="21" t="s">
        <v>16</v>
      </c>
      <c r="Q21" s="47" t="str">
        <f t="shared" si="0"/>
        <v>-</v>
      </c>
      <c r="R21" s="48" t="str">
        <f t="shared" si="1"/>
        <v>-</v>
      </c>
      <c r="S21" s="48">
        <f t="shared" si="2"/>
        <v>89</v>
      </c>
      <c r="T21" s="49"/>
      <c r="U21" s="50"/>
    </row>
    <row r="22" spans="1:23" ht="16" customHeight="1" x14ac:dyDescent="0.2">
      <c r="A22" s="20" t="s">
        <v>31</v>
      </c>
      <c r="B22" s="21" t="s">
        <v>16</v>
      </c>
      <c r="C22" s="21">
        <v>33</v>
      </c>
      <c r="D22" s="21">
        <v>187</v>
      </c>
      <c r="E22" s="21" t="s">
        <v>16</v>
      </c>
      <c r="F22" s="21">
        <v>154</v>
      </c>
      <c r="H22" s="20" t="s">
        <v>31</v>
      </c>
      <c r="I22" s="21" t="s">
        <v>16</v>
      </c>
      <c r="J22" s="21" t="s">
        <v>16</v>
      </c>
      <c r="K22" s="21" t="s">
        <v>16</v>
      </c>
      <c r="L22" s="21" t="s">
        <v>16</v>
      </c>
      <c r="M22" s="21" t="s">
        <v>16</v>
      </c>
      <c r="N22" s="21" t="s">
        <v>16</v>
      </c>
      <c r="O22" s="21" t="s">
        <v>16</v>
      </c>
      <c r="Q22" s="47" t="str">
        <f t="shared" si="0"/>
        <v>-</v>
      </c>
      <c r="R22" s="48" t="str">
        <f t="shared" si="1"/>
        <v>-</v>
      </c>
      <c r="S22" s="48">
        <f t="shared" si="2"/>
        <v>154</v>
      </c>
      <c r="T22" s="49"/>
      <c r="U22" s="50"/>
    </row>
    <row r="23" spans="1:23" s="2" customFormat="1" ht="16" customHeight="1" x14ac:dyDescent="0.2">
      <c r="A23" s="18" t="s">
        <v>32</v>
      </c>
      <c r="B23" s="19">
        <v>2433</v>
      </c>
      <c r="C23" s="19" t="s">
        <v>33</v>
      </c>
      <c r="D23" s="19" t="s">
        <v>34</v>
      </c>
      <c r="E23" s="19">
        <v>151</v>
      </c>
      <c r="F23" s="19">
        <v>5133</v>
      </c>
      <c r="H23" s="18" t="s">
        <v>32</v>
      </c>
      <c r="I23" s="19">
        <v>68</v>
      </c>
      <c r="J23" s="19">
        <v>69</v>
      </c>
      <c r="K23" s="19">
        <v>64</v>
      </c>
      <c r="L23" s="19">
        <v>56</v>
      </c>
      <c r="M23" s="19">
        <v>55</v>
      </c>
      <c r="N23" s="19">
        <v>57</v>
      </c>
      <c r="O23" s="19">
        <v>47</v>
      </c>
      <c r="Q23" s="44">
        <f t="shared" si="0"/>
        <v>47</v>
      </c>
      <c r="R23" s="43">
        <f t="shared" si="1"/>
        <v>2433</v>
      </c>
      <c r="S23" s="43">
        <f t="shared" si="2"/>
        <v>5133</v>
      </c>
      <c r="T23" s="45">
        <f t="shared" si="3"/>
        <v>2433</v>
      </c>
      <c r="U23" s="46"/>
    </row>
    <row r="24" spans="1:23" ht="16" customHeight="1" x14ac:dyDescent="0.2">
      <c r="A24" s="20" t="s">
        <v>35</v>
      </c>
      <c r="B24" s="21">
        <v>2392</v>
      </c>
      <c r="C24" s="21" t="s">
        <v>36</v>
      </c>
      <c r="D24" s="21" t="s">
        <v>37</v>
      </c>
      <c r="E24" s="21">
        <v>151</v>
      </c>
      <c r="F24" s="21">
        <v>4012</v>
      </c>
      <c r="H24" s="20" t="s">
        <v>35</v>
      </c>
      <c r="I24" s="21">
        <v>88</v>
      </c>
      <c r="J24" s="21">
        <v>88</v>
      </c>
      <c r="K24" s="21">
        <v>82</v>
      </c>
      <c r="L24" s="21">
        <v>71</v>
      </c>
      <c r="M24" s="21">
        <v>68</v>
      </c>
      <c r="N24" s="21">
        <v>72</v>
      </c>
      <c r="O24" s="21">
        <v>60</v>
      </c>
      <c r="Q24" s="47">
        <f t="shared" si="0"/>
        <v>60</v>
      </c>
      <c r="R24" s="48">
        <f t="shared" si="1"/>
        <v>2392</v>
      </c>
      <c r="S24" s="48">
        <f t="shared" si="2"/>
        <v>4012</v>
      </c>
      <c r="T24" s="49">
        <f t="shared" si="3"/>
        <v>2392</v>
      </c>
      <c r="U24" s="50"/>
    </row>
    <row r="25" spans="1:23" ht="16" customHeight="1" x14ac:dyDescent="0.2">
      <c r="A25" s="20" t="s">
        <v>38</v>
      </c>
      <c r="B25" s="21" t="s">
        <v>16</v>
      </c>
      <c r="C25" s="21">
        <v>112</v>
      </c>
      <c r="D25" s="21" t="s">
        <v>39</v>
      </c>
      <c r="E25" s="21" t="s">
        <v>16</v>
      </c>
      <c r="F25" s="21">
        <v>1078</v>
      </c>
      <c r="H25" s="20" t="s">
        <v>187</v>
      </c>
      <c r="I25" s="21" t="s">
        <v>16</v>
      </c>
      <c r="J25" s="21" t="s">
        <v>16</v>
      </c>
      <c r="K25" s="21" t="s">
        <v>16</v>
      </c>
      <c r="L25" s="21" t="s">
        <v>16</v>
      </c>
      <c r="M25" s="21" t="s">
        <v>16</v>
      </c>
      <c r="N25" s="21" t="s">
        <v>16</v>
      </c>
      <c r="O25" s="21" t="s">
        <v>16</v>
      </c>
      <c r="Q25" s="47" t="str">
        <f t="shared" si="0"/>
        <v>-</v>
      </c>
      <c r="R25" s="48" t="str">
        <f t="shared" si="1"/>
        <v>-</v>
      </c>
      <c r="S25" s="48">
        <f t="shared" si="2"/>
        <v>1078</v>
      </c>
      <c r="T25" s="49"/>
      <c r="U25" s="50"/>
    </row>
    <row r="26" spans="1:23" ht="16" customHeight="1" x14ac:dyDescent="0.2">
      <c r="A26" s="20" t="s">
        <v>40</v>
      </c>
      <c r="B26" s="21" t="s">
        <v>16</v>
      </c>
      <c r="C26" s="21">
        <v>135</v>
      </c>
      <c r="D26" s="21">
        <v>37</v>
      </c>
      <c r="E26" s="21" t="s">
        <v>16</v>
      </c>
      <c r="F26" s="21">
        <v>-98</v>
      </c>
      <c r="H26" s="20" t="s">
        <v>40</v>
      </c>
      <c r="I26" s="21" t="s">
        <v>16</v>
      </c>
      <c r="J26" s="21" t="s">
        <v>16</v>
      </c>
      <c r="K26" s="21" t="s">
        <v>16</v>
      </c>
      <c r="L26" s="21" t="s">
        <v>16</v>
      </c>
      <c r="M26" s="21" t="s">
        <v>16</v>
      </c>
      <c r="N26" s="21" t="s">
        <v>16</v>
      </c>
      <c r="O26" s="21" t="s">
        <v>16</v>
      </c>
      <c r="Q26" s="47" t="str">
        <f t="shared" si="0"/>
        <v>-</v>
      </c>
      <c r="R26" s="48" t="str">
        <f t="shared" si="1"/>
        <v>-</v>
      </c>
      <c r="S26" s="48">
        <f t="shared" si="2"/>
        <v>-98</v>
      </c>
      <c r="T26" s="49"/>
      <c r="U26" s="50"/>
    </row>
    <row r="27" spans="1:23" ht="16" customHeight="1" x14ac:dyDescent="0.2">
      <c r="A27" s="20" t="s">
        <v>41</v>
      </c>
      <c r="B27" s="21">
        <v>41</v>
      </c>
      <c r="C27" s="21">
        <v>3</v>
      </c>
      <c r="D27" s="21">
        <v>102</v>
      </c>
      <c r="E27" s="21" t="s">
        <v>16</v>
      </c>
      <c r="F27" s="21">
        <v>141</v>
      </c>
      <c r="H27" s="20" t="s">
        <v>41</v>
      </c>
      <c r="I27" s="21">
        <v>34</v>
      </c>
      <c r="J27" s="21">
        <v>23</v>
      </c>
      <c r="K27" s="21">
        <v>41</v>
      </c>
      <c r="L27" s="21">
        <v>14</v>
      </c>
      <c r="M27" s="21">
        <v>35</v>
      </c>
      <c r="N27" s="21">
        <v>30</v>
      </c>
      <c r="O27" s="21">
        <v>29</v>
      </c>
      <c r="Q27" s="47">
        <f t="shared" si="0"/>
        <v>29</v>
      </c>
      <c r="R27" s="48">
        <f t="shared" si="1"/>
        <v>41</v>
      </c>
      <c r="S27" s="48">
        <f t="shared" si="2"/>
        <v>141</v>
      </c>
      <c r="T27" s="49">
        <f t="shared" si="3"/>
        <v>41</v>
      </c>
      <c r="U27" s="50"/>
    </row>
    <row r="28" spans="1:23" s="2" customFormat="1" ht="16" customHeight="1" x14ac:dyDescent="0.2">
      <c r="A28" s="18" t="s">
        <v>42</v>
      </c>
      <c r="B28" s="19">
        <v>15</v>
      </c>
      <c r="C28" s="19">
        <v>4</v>
      </c>
      <c r="D28" s="19">
        <v>117</v>
      </c>
      <c r="E28" s="19" t="s">
        <v>16</v>
      </c>
      <c r="F28" s="19">
        <v>128</v>
      </c>
      <c r="H28" s="18" t="s">
        <v>42</v>
      </c>
      <c r="I28" s="19">
        <v>1</v>
      </c>
      <c r="J28" s="19">
        <v>2</v>
      </c>
      <c r="K28" s="19">
        <v>1</v>
      </c>
      <c r="L28" s="19">
        <v>2</v>
      </c>
      <c r="M28" s="19">
        <v>3</v>
      </c>
      <c r="N28" s="19">
        <v>21</v>
      </c>
      <c r="O28" s="19">
        <v>12</v>
      </c>
      <c r="Q28" s="58">
        <f>R122</f>
        <v>100</v>
      </c>
      <c r="R28" s="43">
        <f t="shared" si="1"/>
        <v>15</v>
      </c>
      <c r="S28" s="43">
        <f t="shared" si="2"/>
        <v>128</v>
      </c>
      <c r="T28" s="53">
        <f t="shared" si="3"/>
        <v>125</v>
      </c>
      <c r="U28" s="46">
        <f t="shared" si="4"/>
        <v>110</v>
      </c>
      <c r="W28" s="1" t="s">
        <v>245</v>
      </c>
    </row>
    <row r="29" spans="1:23" s="2" customFormat="1" ht="16" customHeight="1" x14ac:dyDescent="0.2">
      <c r="A29" s="18" t="s">
        <v>43</v>
      </c>
      <c r="B29" s="19">
        <v>18</v>
      </c>
      <c r="C29" s="19">
        <v>42</v>
      </c>
      <c r="D29" s="19" t="s">
        <v>44</v>
      </c>
      <c r="E29" s="19" t="s">
        <v>16</v>
      </c>
      <c r="F29" s="19">
        <v>981</v>
      </c>
      <c r="H29" s="18" t="s">
        <v>43</v>
      </c>
      <c r="I29" s="19">
        <v>2</v>
      </c>
      <c r="J29" s="19">
        <v>2</v>
      </c>
      <c r="K29" s="19">
        <v>2</v>
      </c>
      <c r="L29" s="19">
        <v>2</v>
      </c>
      <c r="M29" s="19">
        <v>2</v>
      </c>
      <c r="N29" s="19">
        <v>2</v>
      </c>
      <c r="O29" s="19">
        <v>2</v>
      </c>
      <c r="Q29" s="44">
        <f t="shared" si="0"/>
        <v>2</v>
      </c>
      <c r="R29" s="43">
        <f t="shared" si="1"/>
        <v>18</v>
      </c>
      <c r="S29" s="43">
        <f t="shared" si="2"/>
        <v>981</v>
      </c>
      <c r="T29" s="45">
        <f t="shared" si="3"/>
        <v>18</v>
      </c>
      <c r="U29" s="46"/>
    </row>
    <row r="30" spans="1:23" ht="16" customHeight="1" x14ac:dyDescent="0.2">
      <c r="A30" s="20" t="s">
        <v>45</v>
      </c>
      <c r="B30" s="21">
        <v>17</v>
      </c>
      <c r="C30" s="21">
        <v>7</v>
      </c>
      <c r="D30" s="21">
        <v>351</v>
      </c>
      <c r="E30" s="21" t="s">
        <v>16</v>
      </c>
      <c r="F30" s="21">
        <v>361</v>
      </c>
      <c r="H30" s="20" t="s">
        <v>45</v>
      </c>
      <c r="I30" s="21">
        <v>5</v>
      </c>
      <c r="J30" s="21">
        <v>5</v>
      </c>
      <c r="K30" s="21">
        <v>5</v>
      </c>
      <c r="L30" s="21">
        <v>4</v>
      </c>
      <c r="M30" s="21">
        <v>4</v>
      </c>
      <c r="N30" s="21">
        <v>5</v>
      </c>
      <c r="O30" s="21">
        <v>5</v>
      </c>
      <c r="Q30" s="47">
        <f t="shared" si="0"/>
        <v>5</v>
      </c>
      <c r="R30" s="48">
        <f t="shared" si="1"/>
        <v>17</v>
      </c>
      <c r="S30" s="48">
        <f t="shared" si="2"/>
        <v>361</v>
      </c>
      <c r="T30" s="49">
        <f t="shared" si="3"/>
        <v>17</v>
      </c>
      <c r="U30" s="50"/>
    </row>
    <row r="31" spans="1:23" ht="16" customHeight="1" x14ac:dyDescent="0.2">
      <c r="A31" s="20" t="s">
        <v>46</v>
      </c>
      <c r="B31" s="21" t="s">
        <v>16</v>
      </c>
      <c r="C31" s="21">
        <v>11</v>
      </c>
      <c r="D31" s="21">
        <v>242</v>
      </c>
      <c r="E31" s="21" t="s">
        <v>16</v>
      </c>
      <c r="F31" s="21">
        <v>231</v>
      </c>
      <c r="H31" s="20" t="s">
        <v>46</v>
      </c>
      <c r="I31" s="21" t="s">
        <v>16</v>
      </c>
      <c r="J31" s="21" t="s">
        <v>16</v>
      </c>
      <c r="K31" s="21" t="s">
        <v>16</v>
      </c>
      <c r="L31" s="21" t="s">
        <v>16</v>
      </c>
      <c r="M31" s="21" t="s">
        <v>16</v>
      </c>
      <c r="N31" s="21" t="s">
        <v>16</v>
      </c>
      <c r="O31" s="21" t="s">
        <v>16</v>
      </c>
      <c r="Q31" s="47" t="str">
        <f t="shared" si="0"/>
        <v>-</v>
      </c>
      <c r="R31" s="48" t="str">
        <f t="shared" si="1"/>
        <v>-</v>
      </c>
      <c r="S31" s="48">
        <f t="shared" si="2"/>
        <v>231</v>
      </c>
      <c r="T31" s="49"/>
      <c r="U31" s="50"/>
    </row>
    <row r="32" spans="1:23" ht="16" customHeight="1" x14ac:dyDescent="0.2">
      <c r="A32" s="20" t="s">
        <v>47</v>
      </c>
      <c r="B32" s="21">
        <v>1</v>
      </c>
      <c r="C32" s="21">
        <v>2</v>
      </c>
      <c r="D32" s="21">
        <v>27</v>
      </c>
      <c r="E32" s="21" t="s">
        <v>16</v>
      </c>
      <c r="F32" s="21">
        <v>26</v>
      </c>
      <c r="H32" s="20" t="s">
        <v>47</v>
      </c>
      <c r="I32" s="21">
        <v>3</v>
      </c>
      <c r="J32" s="21">
        <v>5</v>
      </c>
      <c r="K32" s="21">
        <v>5</v>
      </c>
      <c r="L32" s="21">
        <v>4</v>
      </c>
      <c r="M32" s="21">
        <v>4</v>
      </c>
      <c r="N32" s="21">
        <v>5</v>
      </c>
      <c r="O32" s="21">
        <v>4</v>
      </c>
      <c r="Q32" s="47">
        <f t="shared" si="0"/>
        <v>4</v>
      </c>
      <c r="R32" s="48">
        <f t="shared" si="1"/>
        <v>1</v>
      </c>
      <c r="S32" s="48">
        <f t="shared" si="2"/>
        <v>26</v>
      </c>
      <c r="T32" s="49">
        <f t="shared" si="3"/>
        <v>1</v>
      </c>
      <c r="U32" s="50"/>
    </row>
    <row r="33" spans="1:21" ht="16" customHeight="1" x14ac:dyDescent="0.2">
      <c r="A33" s="20" t="s">
        <v>48</v>
      </c>
      <c r="B33" s="21" t="s">
        <v>16</v>
      </c>
      <c r="C33" s="21">
        <v>22</v>
      </c>
      <c r="D33" s="21">
        <v>366</v>
      </c>
      <c r="E33" s="21" t="s">
        <v>16</v>
      </c>
      <c r="F33" s="21">
        <v>344</v>
      </c>
      <c r="H33" s="20" t="s">
        <v>48</v>
      </c>
      <c r="I33" s="21" t="s">
        <v>16</v>
      </c>
      <c r="J33" s="21" t="s">
        <v>16</v>
      </c>
      <c r="K33" s="21" t="s">
        <v>16</v>
      </c>
      <c r="L33" s="21" t="s">
        <v>16</v>
      </c>
      <c r="M33" s="21" t="s">
        <v>16</v>
      </c>
      <c r="N33" s="21" t="s">
        <v>16</v>
      </c>
      <c r="O33" s="21" t="s">
        <v>16</v>
      </c>
      <c r="Q33" s="47" t="str">
        <f t="shared" si="0"/>
        <v>-</v>
      </c>
      <c r="R33" s="48" t="str">
        <f t="shared" si="1"/>
        <v>-</v>
      </c>
      <c r="S33" s="48">
        <f t="shared" si="2"/>
        <v>344</v>
      </c>
      <c r="T33" s="49"/>
      <c r="U33" s="50"/>
    </row>
    <row r="34" spans="1:21" s="2" customFormat="1" ht="16" customHeight="1" x14ac:dyDescent="0.2">
      <c r="A34" s="18" t="s">
        <v>49</v>
      </c>
      <c r="B34" s="19">
        <v>27</v>
      </c>
      <c r="C34" s="19">
        <v>20</v>
      </c>
      <c r="D34" s="19">
        <v>553</v>
      </c>
      <c r="E34" s="19" t="s">
        <v>16</v>
      </c>
      <c r="F34" s="19">
        <v>560</v>
      </c>
      <c r="H34" s="18" t="s">
        <v>49</v>
      </c>
      <c r="I34" s="19">
        <v>2</v>
      </c>
      <c r="J34" s="19">
        <v>3</v>
      </c>
      <c r="K34" s="19">
        <v>3</v>
      </c>
      <c r="L34" s="19">
        <v>5</v>
      </c>
      <c r="M34" s="19">
        <v>5</v>
      </c>
      <c r="N34" s="19">
        <v>5</v>
      </c>
      <c r="O34" s="19">
        <v>5</v>
      </c>
      <c r="Q34" s="44">
        <f t="shared" si="0"/>
        <v>5</v>
      </c>
      <c r="R34" s="43">
        <f t="shared" si="1"/>
        <v>27</v>
      </c>
      <c r="S34" s="43">
        <f t="shared" si="2"/>
        <v>560</v>
      </c>
      <c r="T34" s="45">
        <f t="shared" si="3"/>
        <v>27</v>
      </c>
      <c r="U34" s="46"/>
    </row>
    <row r="35" spans="1:21" ht="16" customHeight="1" x14ac:dyDescent="0.2">
      <c r="A35" s="20" t="s">
        <v>50</v>
      </c>
      <c r="B35" s="21" t="s">
        <v>16</v>
      </c>
      <c r="C35" s="21">
        <v>11</v>
      </c>
      <c r="D35" s="21">
        <v>175</v>
      </c>
      <c r="E35" s="21" t="s">
        <v>16</v>
      </c>
      <c r="F35" s="21">
        <v>163</v>
      </c>
      <c r="H35" s="20" t="s">
        <v>50</v>
      </c>
      <c r="I35" s="21" t="s">
        <v>16</v>
      </c>
      <c r="J35" s="21" t="s">
        <v>16</v>
      </c>
      <c r="K35" s="21" t="s">
        <v>16</v>
      </c>
      <c r="L35" s="21" t="s">
        <v>16</v>
      </c>
      <c r="M35" s="21" t="s">
        <v>16</v>
      </c>
      <c r="N35" s="21" t="s">
        <v>16</v>
      </c>
      <c r="O35" s="21" t="s">
        <v>16</v>
      </c>
      <c r="Q35" s="47" t="str">
        <f t="shared" si="0"/>
        <v>-</v>
      </c>
      <c r="R35" s="48" t="str">
        <f t="shared" si="1"/>
        <v>-</v>
      </c>
      <c r="S35" s="48">
        <f t="shared" si="2"/>
        <v>163</v>
      </c>
      <c r="T35" s="49"/>
      <c r="U35" s="50"/>
    </row>
    <row r="36" spans="1:21" ht="16" customHeight="1" x14ac:dyDescent="0.2">
      <c r="A36" s="20" t="s">
        <v>51</v>
      </c>
      <c r="B36" s="21">
        <v>21</v>
      </c>
      <c r="C36" s="21">
        <v>1</v>
      </c>
      <c r="D36" s="21">
        <v>67</v>
      </c>
      <c r="E36" s="21" t="s">
        <v>16</v>
      </c>
      <c r="F36" s="21">
        <v>87</v>
      </c>
      <c r="H36" s="20" t="s">
        <v>51</v>
      </c>
      <c r="I36" s="21">
        <v>10</v>
      </c>
      <c r="J36" s="21">
        <v>15</v>
      </c>
      <c r="K36" s="21">
        <v>18</v>
      </c>
      <c r="L36" s="21">
        <v>27</v>
      </c>
      <c r="M36" s="21">
        <v>26</v>
      </c>
      <c r="N36" s="21">
        <v>24</v>
      </c>
      <c r="O36" s="21">
        <v>24</v>
      </c>
      <c r="Q36" s="47">
        <f t="shared" si="0"/>
        <v>24</v>
      </c>
      <c r="R36" s="48">
        <f t="shared" si="1"/>
        <v>21</v>
      </c>
      <c r="S36" s="48">
        <f t="shared" si="2"/>
        <v>87</v>
      </c>
      <c r="T36" s="49">
        <f t="shared" si="3"/>
        <v>21</v>
      </c>
      <c r="U36" s="50"/>
    </row>
    <row r="37" spans="1:21" ht="16" customHeight="1" x14ac:dyDescent="0.2">
      <c r="A37" s="20" t="s">
        <v>52</v>
      </c>
      <c r="B37" s="21">
        <v>6</v>
      </c>
      <c r="C37" s="21">
        <v>7</v>
      </c>
      <c r="D37" s="21">
        <v>311</v>
      </c>
      <c r="E37" s="21" t="s">
        <v>16</v>
      </c>
      <c r="F37" s="21">
        <v>310</v>
      </c>
      <c r="H37" s="20" t="s">
        <v>52</v>
      </c>
      <c r="I37" s="21">
        <v>2</v>
      </c>
      <c r="J37" s="21">
        <v>2</v>
      </c>
      <c r="K37" s="21">
        <v>2</v>
      </c>
      <c r="L37" s="21">
        <v>2</v>
      </c>
      <c r="M37" s="21">
        <v>3</v>
      </c>
      <c r="N37" s="21">
        <v>2</v>
      </c>
      <c r="O37" s="21">
        <v>2</v>
      </c>
      <c r="Q37" s="47">
        <f t="shared" si="0"/>
        <v>2</v>
      </c>
      <c r="R37" s="48">
        <f t="shared" si="1"/>
        <v>6</v>
      </c>
      <c r="S37" s="48">
        <f t="shared" si="2"/>
        <v>310</v>
      </c>
      <c r="T37" s="49">
        <f t="shared" si="3"/>
        <v>6</v>
      </c>
      <c r="U37" s="50"/>
    </row>
    <row r="38" spans="1:21" s="2" customFormat="1" ht="16" customHeight="1" x14ac:dyDescent="0.2">
      <c r="A38" s="18" t="s">
        <v>53</v>
      </c>
      <c r="B38" s="19">
        <v>344</v>
      </c>
      <c r="C38" s="19">
        <v>16</v>
      </c>
      <c r="D38" s="19">
        <v>442</v>
      </c>
      <c r="E38" s="19">
        <v>5</v>
      </c>
      <c r="F38" s="19">
        <v>765</v>
      </c>
      <c r="H38" s="18" t="s">
        <v>53</v>
      </c>
      <c r="I38" s="19">
        <v>50</v>
      </c>
      <c r="J38" s="19">
        <v>49</v>
      </c>
      <c r="K38" s="19">
        <v>48</v>
      </c>
      <c r="L38" s="19">
        <v>39</v>
      </c>
      <c r="M38" s="19">
        <v>50</v>
      </c>
      <c r="N38" s="19">
        <v>45</v>
      </c>
      <c r="O38" s="19">
        <v>45</v>
      </c>
      <c r="Q38" s="44">
        <f t="shared" si="0"/>
        <v>45</v>
      </c>
      <c r="R38" s="43">
        <f t="shared" si="1"/>
        <v>344</v>
      </c>
      <c r="S38" s="43">
        <f t="shared" si="2"/>
        <v>765</v>
      </c>
      <c r="T38" s="45">
        <f t="shared" si="3"/>
        <v>344</v>
      </c>
      <c r="U38" s="46"/>
    </row>
    <row r="39" spans="1:21" ht="16" customHeight="1" x14ac:dyDescent="0.2">
      <c r="A39" s="20" t="s">
        <v>54</v>
      </c>
      <c r="B39" s="21">
        <v>120</v>
      </c>
      <c r="C39" s="21">
        <v>0</v>
      </c>
      <c r="D39" s="21">
        <v>8</v>
      </c>
      <c r="E39" s="21">
        <v>6</v>
      </c>
      <c r="F39" s="21">
        <v>122</v>
      </c>
      <c r="H39" s="20" t="s">
        <v>54</v>
      </c>
      <c r="I39" s="21">
        <v>88</v>
      </c>
      <c r="J39" s="21">
        <v>95</v>
      </c>
      <c r="K39" s="21">
        <v>90</v>
      </c>
      <c r="L39" s="21">
        <v>71</v>
      </c>
      <c r="M39" s="21">
        <v>107</v>
      </c>
      <c r="N39" s="21">
        <v>88</v>
      </c>
      <c r="O39" s="21">
        <v>98</v>
      </c>
      <c r="Q39" s="47">
        <f t="shared" si="0"/>
        <v>98</v>
      </c>
      <c r="R39" s="48">
        <f t="shared" si="1"/>
        <v>120</v>
      </c>
      <c r="S39" s="48">
        <f t="shared" si="2"/>
        <v>122</v>
      </c>
      <c r="T39" s="49">
        <f t="shared" si="3"/>
        <v>120</v>
      </c>
      <c r="U39" s="50"/>
    </row>
    <row r="40" spans="1:21" ht="16" customHeight="1" x14ac:dyDescent="0.2">
      <c r="A40" s="20" t="s">
        <v>55</v>
      </c>
      <c r="B40" s="21">
        <v>71</v>
      </c>
      <c r="C40" s="21">
        <v>1</v>
      </c>
      <c r="D40" s="21">
        <v>47</v>
      </c>
      <c r="E40" s="21">
        <v>-1</v>
      </c>
      <c r="F40" s="21">
        <v>118</v>
      </c>
      <c r="H40" s="20" t="s">
        <v>55</v>
      </c>
      <c r="I40" s="21">
        <v>66</v>
      </c>
      <c r="J40" s="21">
        <v>66</v>
      </c>
      <c r="K40" s="21">
        <v>67</v>
      </c>
      <c r="L40" s="21">
        <v>55</v>
      </c>
      <c r="M40" s="21">
        <v>66</v>
      </c>
      <c r="N40" s="21">
        <v>60</v>
      </c>
      <c r="O40" s="21">
        <v>60</v>
      </c>
      <c r="Q40" s="47">
        <f t="shared" si="0"/>
        <v>60</v>
      </c>
      <c r="R40" s="48">
        <f t="shared" si="1"/>
        <v>71</v>
      </c>
      <c r="S40" s="48">
        <f t="shared" si="2"/>
        <v>118</v>
      </c>
      <c r="T40" s="49">
        <f t="shared" si="3"/>
        <v>71</v>
      </c>
      <c r="U40" s="50"/>
    </row>
    <row r="41" spans="1:21" ht="16" customHeight="1" x14ac:dyDescent="0.2">
      <c r="A41" s="20" t="s">
        <v>56</v>
      </c>
      <c r="B41" s="21">
        <v>38</v>
      </c>
      <c r="C41" s="21">
        <v>0</v>
      </c>
      <c r="D41" s="21">
        <v>23</v>
      </c>
      <c r="E41" s="21">
        <v>0</v>
      </c>
      <c r="F41" s="21">
        <v>60</v>
      </c>
      <c r="H41" s="20" t="s">
        <v>56</v>
      </c>
      <c r="I41" s="21">
        <v>64</v>
      </c>
      <c r="J41" s="21">
        <v>59</v>
      </c>
      <c r="K41" s="21">
        <v>62</v>
      </c>
      <c r="L41" s="21">
        <v>48</v>
      </c>
      <c r="M41" s="21">
        <v>64</v>
      </c>
      <c r="N41" s="21">
        <v>60</v>
      </c>
      <c r="O41" s="21">
        <v>62</v>
      </c>
      <c r="Q41" s="47">
        <f t="shared" si="0"/>
        <v>62</v>
      </c>
      <c r="R41" s="48">
        <f t="shared" si="1"/>
        <v>38</v>
      </c>
      <c r="S41" s="48">
        <f t="shared" si="2"/>
        <v>60</v>
      </c>
      <c r="T41" s="49">
        <f t="shared" si="3"/>
        <v>38</v>
      </c>
      <c r="U41" s="50"/>
    </row>
    <row r="42" spans="1:21" ht="16" customHeight="1" x14ac:dyDescent="0.2">
      <c r="A42" s="20" t="s">
        <v>57</v>
      </c>
      <c r="B42" s="21">
        <v>28</v>
      </c>
      <c r="C42" s="21" t="s">
        <v>16</v>
      </c>
      <c r="D42" s="21">
        <v>16</v>
      </c>
      <c r="E42" s="21">
        <v>0</v>
      </c>
      <c r="F42" s="21">
        <v>44</v>
      </c>
      <c r="H42" s="20" t="s">
        <v>57</v>
      </c>
      <c r="I42" s="21">
        <v>67</v>
      </c>
      <c r="J42" s="21">
        <v>66</v>
      </c>
      <c r="K42" s="21">
        <v>68</v>
      </c>
      <c r="L42" s="21">
        <v>61</v>
      </c>
      <c r="M42" s="21">
        <v>66</v>
      </c>
      <c r="N42" s="21">
        <v>63</v>
      </c>
      <c r="O42" s="21">
        <v>64</v>
      </c>
      <c r="Q42" s="47">
        <f t="shared" si="0"/>
        <v>64</v>
      </c>
      <c r="R42" s="48">
        <f t="shared" si="1"/>
        <v>28</v>
      </c>
      <c r="S42" s="48">
        <f t="shared" si="2"/>
        <v>44</v>
      </c>
      <c r="T42" s="49">
        <f t="shared" si="3"/>
        <v>28</v>
      </c>
      <c r="U42" s="50"/>
    </row>
    <row r="43" spans="1:21" ht="16" customHeight="1" x14ac:dyDescent="0.2">
      <c r="A43" s="20" t="s">
        <v>58</v>
      </c>
      <c r="B43" s="21">
        <v>11</v>
      </c>
      <c r="C43" s="21">
        <v>0</v>
      </c>
      <c r="D43" s="21">
        <v>12</v>
      </c>
      <c r="E43" s="21" t="s">
        <v>16</v>
      </c>
      <c r="F43" s="21">
        <v>23</v>
      </c>
      <c r="H43" s="20" t="s">
        <v>58</v>
      </c>
      <c r="I43" s="21">
        <v>59</v>
      </c>
      <c r="J43" s="21">
        <v>57</v>
      </c>
      <c r="K43" s="21">
        <v>56</v>
      </c>
      <c r="L43" s="21">
        <v>57</v>
      </c>
      <c r="M43" s="21">
        <v>58</v>
      </c>
      <c r="N43" s="21">
        <v>57</v>
      </c>
      <c r="O43" s="21">
        <v>49</v>
      </c>
      <c r="Q43" s="47">
        <f t="shared" si="0"/>
        <v>49</v>
      </c>
      <c r="R43" s="48">
        <f t="shared" si="1"/>
        <v>11</v>
      </c>
      <c r="S43" s="48">
        <f t="shared" si="2"/>
        <v>23</v>
      </c>
      <c r="T43" s="49">
        <f t="shared" si="3"/>
        <v>11</v>
      </c>
      <c r="U43" s="50"/>
    </row>
    <row r="44" spans="1:21" ht="16" customHeight="1" x14ac:dyDescent="0.2">
      <c r="A44" s="20" t="s">
        <v>59</v>
      </c>
      <c r="B44" s="21">
        <v>47</v>
      </c>
      <c r="C44" s="21">
        <v>2</v>
      </c>
      <c r="D44" s="21">
        <v>212</v>
      </c>
      <c r="E44" s="21" t="s">
        <v>16</v>
      </c>
      <c r="F44" s="21">
        <v>258</v>
      </c>
      <c r="H44" s="20" t="s">
        <v>59</v>
      </c>
      <c r="I44" s="21">
        <v>23</v>
      </c>
      <c r="J44" s="21">
        <v>22</v>
      </c>
      <c r="K44" s="21">
        <v>20</v>
      </c>
      <c r="L44" s="21">
        <v>18</v>
      </c>
      <c r="M44" s="21">
        <v>20</v>
      </c>
      <c r="N44" s="21">
        <v>19</v>
      </c>
      <c r="O44" s="21">
        <v>18</v>
      </c>
      <c r="Q44" s="47">
        <f t="shared" si="0"/>
        <v>18</v>
      </c>
      <c r="R44" s="48">
        <f t="shared" si="1"/>
        <v>47</v>
      </c>
      <c r="S44" s="48">
        <f t="shared" si="2"/>
        <v>258</v>
      </c>
      <c r="T44" s="49">
        <f t="shared" si="3"/>
        <v>47</v>
      </c>
      <c r="U44" s="50"/>
    </row>
    <row r="45" spans="1:21" ht="16" customHeight="1" x14ac:dyDescent="0.2">
      <c r="A45" s="20" t="s">
        <v>60</v>
      </c>
      <c r="B45" s="21">
        <v>20</v>
      </c>
      <c r="C45" s="21" t="s">
        <v>16</v>
      </c>
      <c r="D45" s="21">
        <v>27</v>
      </c>
      <c r="E45" s="21" t="s">
        <v>16</v>
      </c>
      <c r="F45" s="21">
        <v>47</v>
      </c>
      <c r="H45" s="20" t="s">
        <v>60</v>
      </c>
      <c r="I45" s="21">
        <v>64</v>
      </c>
      <c r="J45" s="21">
        <v>61</v>
      </c>
      <c r="K45" s="21">
        <v>63</v>
      </c>
      <c r="L45" s="21">
        <v>42</v>
      </c>
      <c r="M45" s="21">
        <v>58</v>
      </c>
      <c r="N45" s="21">
        <v>51</v>
      </c>
      <c r="O45" s="21">
        <v>43</v>
      </c>
      <c r="Q45" s="47">
        <f t="shared" si="0"/>
        <v>43</v>
      </c>
      <c r="R45" s="48">
        <f t="shared" si="1"/>
        <v>20</v>
      </c>
      <c r="S45" s="48">
        <f t="shared" si="2"/>
        <v>47</v>
      </c>
      <c r="T45" s="49">
        <f t="shared" si="3"/>
        <v>20</v>
      </c>
      <c r="U45" s="50"/>
    </row>
    <row r="46" spans="1:21" ht="16" customHeight="1" x14ac:dyDescent="0.2">
      <c r="A46" s="20" t="s">
        <v>61</v>
      </c>
      <c r="B46" s="21">
        <v>5</v>
      </c>
      <c r="C46" s="21">
        <v>0</v>
      </c>
      <c r="D46" s="21">
        <v>9</v>
      </c>
      <c r="E46" s="21" t="s">
        <v>16</v>
      </c>
      <c r="F46" s="21">
        <v>14</v>
      </c>
      <c r="H46" s="20" t="s">
        <v>61</v>
      </c>
      <c r="I46" s="21">
        <v>35</v>
      </c>
      <c r="J46" s="21">
        <v>35</v>
      </c>
      <c r="K46" s="21">
        <v>36</v>
      </c>
      <c r="L46" s="21">
        <v>37</v>
      </c>
      <c r="M46" s="21">
        <v>36</v>
      </c>
      <c r="N46" s="21">
        <v>36</v>
      </c>
      <c r="O46" s="21">
        <v>37</v>
      </c>
      <c r="Q46" s="47">
        <f t="shared" si="0"/>
        <v>37</v>
      </c>
      <c r="R46" s="48">
        <f t="shared" si="1"/>
        <v>5</v>
      </c>
      <c r="S46" s="48">
        <f t="shared" si="2"/>
        <v>14</v>
      </c>
      <c r="T46" s="49">
        <f t="shared" si="3"/>
        <v>5</v>
      </c>
      <c r="U46" s="50"/>
    </row>
    <row r="47" spans="1:21" ht="16" customHeight="1" x14ac:dyDescent="0.2">
      <c r="A47" s="20" t="s">
        <v>62</v>
      </c>
      <c r="B47" s="21">
        <v>3</v>
      </c>
      <c r="C47" s="21">
        <v>13</v>
      </c>
      <c r="D47" s="21">
        <v>88</v>
      </c>
      <c r="E47" s="21" t="s">
        <v>16</v>
      </c>
      <c r="F47" s="21">
        <v>78</v>
      </c>
      <c r="H47" s="20" t="s">
        <v>62</v>
      </c>
      <c r="I47" s="21">
        <v>5</v>
      </c>
      <c r="J47" s="21">
        <v>5</v>
      </c>
      <c r="K47" s="21">
        <v>6</v>
      </c>
      <c r="L47" s="21">
        <v>9</v>
      </c>
      <c r="M47" s="21">
        <v>8</v>
      </c>
      <c r="N47" s="21">
        <v>9</v>
      </c>
      <c r="O47" s="21">
        <v>4</v>
      </c>
      <c r="Q47" s="47">
        <f t="shared" si="0"/>
        <v>4</v>
      </c>
      <c r="R47" s="48">
        <f t="shared" si="1"/>
        <v>3</v>
      </c>
      <c r="S47" s="48">
        <f t="shared" si="2"/>
        <v>78</v>
      </c>
      <c r="T47" s="49">
        <f t="shared" si="3"/>
        <v>3</v>
      </c>
      <c r="U47" s="50"/>
    </row>
    <row r="48" spans="1:21" s="2" customFormat="1" ht="16" customHeight="1" x14ac:dyDescent="0.2">
      <c r="A48" s="18" t="s">
        <v>63</v>
      </c>
      <c r="B48" s="19">
        <v>501</v>
      </c>
      <c r="C48" s="19">
        <v>143</v>
      </c>
      <c r="D48" s="19" t="s">
        <v>64</v>
      </c>
      <c r="E48" s="19">
        <v>77</v>
      </c>
      <c r="F48" s="19">
        <v>1699</v>
      </c>
      <c r="H48" s="18" t="s">
        <v>63</v>
      </c>
      <c r="I48" s="19">
        <v>38</v>
      </c>
      <c r="J48" s="19">
        <v>26</v>
      </c>
      <c r="K48" s="19">
        <v>29</v>
      </c>
      <c r="L48" s="19">
        <v>22</v>
      </c>
      <c r="M48" s="19">
        <v>25</v>
      </c>
      <c r="N48" s="19">
        <v>21</v>
      </c>
      <c r="O48" s="19">
        <v>29</v>
      </c>
      <c r="Q48" s="44">
        <f t="shared" si="0"/>
        <v>29</v>
      </c>
      <c r="R48" s="43">
        <f t="shared" si="1"/>
        <v>501</v>
      </c>
      <c r="S48" s="43">
        <f t="shared" si="2"/>
        <v>1699</v>
      </c>
      <c r="T48" s="45">
        <f t="shared" si="3"/>
        <v>500.99999999999994</v>
      </c>
      <c r="U48" s="46"/>
    </row>
    <row r="49" spans="1:23" ht="16" customHeight="1" x14ac:dyDescent="0.2">
      <c r="A49" s="20" t="s">
        <v>65</v>
      </c>
      <c r="B49" s="21">
        <v>439</v>
      </c>
      <c r="C49" s="21">
        <v>37</v>
      </c>
      <c r="D49" s="21">
        <v>60</v>
      </c>
      <c r="E49" s="21">
        <v>78</v>
      </c>
      <c r="F49" s="21">
        <v>385</v>
      </c>
      <c r="H49" s="20" t="s">
        <v>65</v>
      </c>
      <c r="I49" s="21">
        <v>149</v>
      </c>
      <c r="J49" s="21">
        <v>87</v>
      </c>
      <c r="K49" s="21">
        <v>106</v>
      </c>
      <c r="L49" s="21">
        <v>80</v>
      </c>
      <c r="M49" s="21">
        <v>92</v>
      </c>
      <c r="N49" s="21">
        <v>80</v>
      </c>
      <c r="O49" s="21">
        <v>114</v>
      </c>
      <c r="Q49" s="47">
        <f t="shared" si="0"/>
        <v>114</v>
      </c>
      <c r="R49" s="48">
        <f t="shared" si="1"/>
        <v>439</v>
      </c>
      <c r="S49" s="48">
        <f t="shared" si="2"/>
        <v>385</v>
      </c>
      <c r="T49" s="49">
        <f t="shared" si="3"/>
        <v>439</v>
      </c>
      <c r="U49" s="50"/>
    </row>
    <row r="50" spans="1:23" ht="16" customHeight="1" x14ac:dyDescent="0.2">
      <c r="A50" s="20" t="s">
        <v>66</v>
      </c>
      <c r="B50" s="21">
        <v>35</v>
      </c>
      <c r="C50" s="21">
        <v>1</v>
      </c>
      <c r="D50" s="21">
        <v>104</v>
      </c>
      <c r="E50" s="21" t="s">
        <v>16</v>
      </c>
      <c r="F50" s="21">
        <v>138</v>
      </c>
      <c r="H50" s="20" t="s">
        <v>66</v>
      </c>
      <c r="I50" s="21">
        <v>28</v>
      </c>
      <c r="J50" s="21">
        <v>25</v>
      </c>
      <c r="K50" s="21">
        <v>25</v>
      </c>
      <c r="L50" s="21">
        <v>13</v>
      </c>
      <c r="M50" s="21">
        <v>24</v>
      </c>
      <c r="N50" s="21">
        <v>16</v>
      </c>
      <c r="O50" s="21">
        <v>26</v>
      </c>
      <c r="Q50" s="47">
        <f t="shared" si="0"/>
        <v>26</v>
      </c>
      <c r="R50" s="48">
        <f t="shared" si="1"/>
        <v>35</v>
      </c>
      <c r="S50" s="48">
        <f t="shared" si="2"/>
        <v>138</v>
      </c>
      <c r="T50" s="49">
        <f t="shared" si="3"/>
        <v>35</v>
      </c>
      <c r="U50" s="50"/>
    </row>
    <row r="51" spans="1:23" ht="16" customHeight="1" x14ac:dyDescent="0.2">
      <c r="A51" s="20" t="s">
        <v>67</v>
      </c>
      <c r="B51" s="21">
        <v>26</v>
      </c>
      <c r="C51" s="21">
        <v>0</v>
      </c>
      <c r="D51" s="21">
        <v>87</v>
      </c>
      <c r="E51" s="21" t="s">
        <v>16</v>
      </c>
      <c r="F51" s="21">
        <v>113</v>
      </c>
      <c r="H51" s="20" t="s">
        <v>67</v>
      </c>
      <c r="I51" s="21">
        <v>25</v>
      </c>
      <c r="J51" s="21">
        <v>24</v>
      </c>
      <c r="K51" s="21">
        <v>25</v>
      </c>
      <c r="L51" s="21">
        <v>23</v>
      </c>
      <c r="M51" s="21">
        <v>23</v>
      </c>
      <c r="N51" s="21">
        <v>25</v>
      </c>
      <c r="O51" s="21">
        <v>23</v>
      </c>
      <c r="Q51" s="47">
        <f t="shared" si="0"/>
        <v>23</v>
      </c>
      <c r="R51" s="48">
        <f t="shared" si="1"/>
        <v>26</v>
      </c>
      <c r="S51" s="48">
        <f t="shared" si="2"/>
        <v>113</v>
      </c>
      <c r="T51" s="49">
        <f t="shared" si="3"/>
        <v>25.999999999999996</v>
      </c>
      <c r="U51" s="50"/>
    </row>
    <row r="52" spans="1:23" ht="16" customHeight="1" x14ac:dyDescent="0.2">
      <c r="A52" s="20" t="s">
        <v>68</v>
      </c>
      <c r="B52" s="21">
        <v>0</v>
      </c>
      <c r="C52" s="21">
        <v>1</v>
      </c>
      <c r="D52" s="21">
        <v>142</v>
      </c>
      <c r="E52" s="21">
        <v>-1</v>
      </c>
      <c r="F52" s="21">
        <v>141</v>
      </c>
      <c r="H52" s="20" t="s">
        <v>68</v>
      </c>
      <c r="I52" s="21">
        <v>0</v>
      </c>
      <c r="J52" s="21">
        <v>0</v>
      </c>
      <c r="K52" s="21">
        <v>0</v>
      </c>
      <c r="L52" s="21">
        <v>0</v>
      </c>
      <c r="M52" s="21">
        <v>0</v>
      </c>
      <c r="N52" s="21" t="s">
        <v>16</v>
      </c>
      <c r="O52" s="21" t="s">
        <v>16</v>
      </c>
      <c r="Q52" s="47" t="str">
        <f t="shared" si="0"/>
        <v>-</v>
      </c>
      <c r="R52" s="48">
        <f t="shared" si="1"/>
        <v>0</v>
      </c>
      <c r="S52" s="48">
        <f t="shared" si="2"/>
        <v>141</v>
      </c>
      <c r="T52" s="49"/>
      <c r="U52" s="50"/>
    </row>
    <row r="53" spans="1:23" ht="16" customHeight="1" x14ac:dyDescent="0.2">
      <c r="A53" s="20" t="s">
        <v>69</v>
      </c>
      <c r="B53" s="21" t="s">
        <v>16</v>
      </c>
      <c r="C53" s="21">
        <v>0</v>
      </c>
      <c r="D53" s="21">
        <v>276</v>
      </c>
      <c r="E53" s="21" t="s">
        <v>16</v>
      </c>
      <c r="F53" s="21">
        <v>276</v>
      </c>
      <c r="H53" s="20" t="s">
        <v>69</v>
      </c>
      <c r="I53" s="21" t="s">
        <v>16</v>
      </c>
      <c r="J53" s="21" t="s">
        <v>16</v>
      </c>
      <c r="K53" s="21" t="s">
        <v>16</v>
      </c>
      <c r="L53" s="21" t="s">
        <v>16</v>
      </c>
      <c r="M53" s="21" t="s">
        <v>16</v>
      </c>
      <c r="N53" s="21" t="s">
        <v>16</v>
      </c>
      <c r="O53" s="21" t="s">
        <v>16</v>
      </c>
      <c r="Q53" s="47" t="str">
        <f t="shared" si="0"/>
        <v>-</v>
      </c>
      <c r="R53" s="48" t="str">
        <f t="shared" si="1"/>
        <v>-</v>
      </c>
      <c r="S53" s="48">
        <f t="shared" si="2"/>
        <v>276</v>
      </c>
      <c r="T53" s="49"/>
      <c r="U53" s="50"/>
    </row>
    <row r="54" spans="1:23" ht="16" customHeight="1" x14ac:dyDescent="0.2">
      <c r="A54" s="20" t="s">
        <v>70</v>
      </c>
      <c r="B54" s="21" t="s">
        <v>16</v>
      </c>
      <c r="C54" s="21">
        <v>13</v>
      </c>
      <c r="D54" s="21">
        <v>362</v>
      </c>
      <c r="E54" s="21" t="s">
        <v>16</v>
      </c>
      <c r="F54" s="21">
        <v>349</v>
      </c>
      <c r="H54" s="20" t="s">
        <v>70</v>
      </c>
      <c r="I54" s="21" t="s">
        <v>16</v>
      </c>
      <c r="J54" s="21" t="s">
        <v>16</v>
      </c>
      <c r="K54" s="21" t="s">
        <v>16</v>
      </c>
      <c r="L54" s="21" t="s">
        <v>16</v>
      </c>
      <c r="M54" s="21" t="s">
        <v>16</v>
      </c>
      <c r="N54" s="21" t="s">
        <v>16</v>
      </c>
      <c r="O54" s="21" t="s">
        <v>16</v>
      </c>
      <c r="Q54" s="47" t="str">
        <f t="shared" si="0"/>
        <v>-</v>
      </c>
      <c r="R54" s="48" t="str">
        <f t="shared" si="1"/>
        <v>-</v>
      </c>
      <c r="S54" s="48">
        <f t="shared" si="2"/>
        <v>349</v>
      </c>
      <c r="T54" s="49"/>
      <c r="U54" s="50"/>
    </row>
    <row r="55" spans="1:23" ht="16" customHeight="1" x14ac:dyDescent="0.2">
      <c r="A55" s="20" t="s">
        <v>71</v>
      </c>
      <c r="B55" s="21" t="s">
        <v>16</v>
      </c>
      <c r="C55" s="21">
        <v>2</v>
      </c>
      <c r="D55" s="21">
        <v>263</v>
      </c>
      <c r="E55" s="21" t="s">
        <v>16</v>
      </c>
      <c r="F55" s="21">
        <v>261</v>
      </c>
      <c r="H55" s="20" t="s">
        <v>71</v>
      </c>
      <c r="I55" s="21" t="s">
        <v>16</v>
      </c>
      <c r="J55" s="21" t="s">
        <v>16</v>
      </c>
      <c r="K55" s="21" t="s">
        <v>16</v>
      </c>
      <c r="L55" s="21" t="s">
        <v>16</v>
      </c>
      <c r="M55" s="21" t="s">
        <v>16</v>
      </c>
      <c r="N55" s="21" t="s">
        <v>16</v>
      </c>
      <c r="O55" s="21" t="s">
        <v>16</v>
      </c>
      <c r="Q55" s="47" t="str">
        <f t="shared" si="0"/>
        <v>-</v>
      </c>
      <c r="R55" s="48" t="str">
        <f t="shared" si="1"/>
        <v>-</v>
      </c>
      <c r="S55" s="48">
        <f t="shared" si="2"/>
        <v>261</v>
      </c>
      <c r="T55" s="49"/>
      <c r="U55" s="50"/>
    </row>
    <row r="56" spans="1:23" ht="16" customHeight="1" x14ac:dyDescent="0.2">
      <c r="A56" s="20" t="s">
        <v>72</v>
      </c>
      <c r="B56" s="21" t="s">
        <v>16</v>
      </c>
      <c r="C56" s="21">
        <v>88</v>
      </c>
      <c r="D56" s="21">
        <v>124</v>
      </c>
      <c r="E56" s="21" t="s">
        <v>16</v>
      </c>
      <c r="F56" s="21">
        <v>36</v>
      </c>
      <c r="H56" s="20" t="s">
        <v>72</v>
      </c>
      <c r="I56" s="21" t="s">
        <v>16</v>
      </c>
      <c r="J56" s="21" t="s">
        <v>16</v>
      </c>
      <c r="K56" s="21" t="s">
        <v>16</v>
      </c>
      <c r="L56" s="21" t="s">
        <v>16</v>
      </c>
      <c r="M56" s="21" t="s">
        <v>16</v>
      </c>
      <c r="N56" s="21" t="s">
        <v>16</v>
      </c>
      <c r="O56" s="21" t="s">
        <v>16</v>
      </c>
      <c r="Q56" s="47" t="str">
        <f t="shared" si="0"/>
        <v>-</v>
      </c>
      <c r="R56" s="48" t="str">
        <f t="shared" si="1"/>
        <v>-</v>
      </c>
      <c r="S56" s="48">
        <f t="shared" si="2"/>
        <v>36</v>
      </c>
      <c r="T56" s="49"/>
      <c r="U56" s="50"/>
    </row>
    <row r="57" spans="1:23" s="2" customFormat="1" ht="16" customHeight="1" x14ac:dyDescent="0.2">
      <c r="A57" s="18" t="s">
        <v>73</v>
      </c>
      <c r="B57" s="19">
        <v>9</v>
      </c>
      <c r="C57" s="19" t="s">
        <v>74</v>
      </c>
      <c r="D57" s="19" t="s">
        <v>75</v>
      </c>
      <c r="E57" s="19" t="s">
        <v>16</v>
      </c>
      <c r="F57" s="19">
        <v>1761</v>
      </c>
      <c r="H57" s="18" t="s">
        <v>73</v>
      </c>
      <c r="I57" s="19">
        <v>0</v>
      </c>
      <c r="J57" s="19">
        <v>0</v>
      </c>
      <c r="K57" s="19">
        <v>0</v>
      </c>
      <c r="L57" s="19">
        <v>0</v>
      </c>
      <c r="M57" s="19">
        <v>0</v>
      </c>
      <c r="N57" s="19">
        <v>0</v>
      </c>
      <c r="O57" s="19">
        <v>0</v>
      </c>
      <c r="Q57" s="44">
        <f t="shared" si="0"/>
        <v>0</v>
      </c>
      <c r="R57" s="43">
        <f t="shared" si="1"/>
        <v>9</v>
      </c>
      <c r="S57" s="43">
        <f t="shared" si="2"/>
        <v>1761</v>
      </c>
      <c r="T57" s="45"/>
      <c r="U57" s="46"/>
    </row>
    <row r="58" spans="1:23" ht="16" customHeight="1" x14ac:dyDescent="0.2">
      <c r="A58" s="20" t="s">
        <v>76</v>
      </c>
      <c r="B58" s="21" t="s">
        <v>16</v>
      </c>
      <c r="C58" s="21" t="s">
        <v>77</v>
      </c>
      <c r="D58" s="21" t="s">
        <v>78</v>
      </c>
      <c r="E58" s="21" t="s">
        <v>16</v>
      </c>
      <c r="F58" s="21">
        <v>500</v>
      </c>
      <c r="H58" s="20" t="s">
        <v>76</v>
      </c>
      <c r="I58" s="21" t="s">
        <v>16</v>
      </c>
      <c r="J58" s="21" t="s">
        <v>16</v>
      </c>
      <c r="K58" s="21" t="s">
        <v>16</v>
      </c>
      <c r="L58" s="21" t="s">
        <v>16</v>
      </c>
      <c r="M58" s="21" t="s">
        <v>16</v>
      </c>
      <c r="N58" s="21" t="s">
        <v>16</v>
      </c>
      <c r="O58" s="21" t="s">
        <v>16</v>
      </c>
      <c r="Q58" s="47" t="str">
        <f t="shared" si="0"/>
        <v>-</v>
      </c>
      <c r="R58" s="48" t="str">
        <f t="shared" si="1"/>
        <v>-</v>
      </c>
      <c r="S58" s="48">
        <f t="shared" si="2"/>
        <v>500</v>
      </c>
      <c r="T58" s="49"/>
      <c r="U58" s="50"/>
    </row>
    <row r="59" spans="1:23" ht="16" customHeight="1" x14ac:dyDescent="0.2">
      <c r="A59" s="20" t="s">
        <v>79</v>
      </c>
      <c r="B59" s="21" t="s">
        <v>16</v>
      </c>
      <c r="C59" s="21" t="s">
        <v>80</v>
      </c>
      <c r="D59" s="21" t="s">
        <v>81</v>
      </c>
      <c r="E59" s="21" t="s">
        <v>16</v>
      </c>
      <c r="F59" s="21">
        <v>1130</v>
      </c>
      <c r="H59" s="20" t="s">
        <v>79</v>
      </c>
      <c r="I59" s="21" t="s">
        <v>16</v>
      </c>
      <c r="J59" s="21" t="s">
        <v>16</v>
      </c>
      <c r="K59" s="21" t="s">
        <v>16</v>
      </c>
      <c r="L59" s="21" t="s">
        <v>16</v>
      </c>
      <c r="M59" s="21" t="s">
        <v>16</v>
      </c>
      <c r="N59" s="21" t="s">
        <v>16</v>
      </c>
      <c r="O59" s="21" t="s">
        <v>16</v>
      </c>
      <c r="Q59" s="47" t="str">
        <f t="shared" si="0"/>
        <v>-</v>
      </c>
      <c r="R59" s="48" t="str">
        <f t="shared" si="1"/>
        <v>-</v>
      </c>
      <c r="S59" s="48">
        <f t="shared" si="2"/>
        <v>1130</v>
      </c>
      <c r="T59" s="49"/>
      <c r="U59" s="50"/>
    </row>
    <row r="60" spans="1:23" ht="16" customHeight="1" x14ac:dyDescent="0.2">
      <c r="A60" s="20" t="s">
        <v>82</v>
      </c>
      <c r="B60" s="21">
        <v>9</v>
      </c>
      <c r="C60" s="21">
        <v>60</v>
      </c>
      <c r="D60" s="21">
        <v>181</v>
      </c>
      <c r="E60" s="21" t="s">
        <v>16</v>
      </c>
      <c r="F60" s="21">
        <v>131</v>
      </c>
      <c r="H60" s="20" t="s">
        <v>82</v>
      </c>
      <c r="I60" s="21">
        <v>6</v>
      </c>
      <c r="J60" s="21">
        <v>6</v>
      </c>
      <c r="K60" s="21">
        <v>6</v>
      </c>
      <c r="L60" s="21">
        <v>5</v>
      </c>
      <c r="M60" s="21">
        <v>6</v>
      </c>
      <c r="N60" s="21">
        <v>7</v>
      </c>
      <c r="O60" s="21">
        <v>7</v>
      </c>
      <c r="Q60" s="47">
        <f t="shared" si="0"/>
        <v>7</v>
      </c>
      <c r="R60" s="48">
        <f t="shared" si="1"/>
        <v>9</v>
      </c>
      <c r="S60" s="48">
        <f t="shared" si="2"/>
        <v>131</v>
      </c>
      <c r="T60" s="49">
        <f t="shared" si="3"/>
        <v>9</v>
      </c>
      <c r="U60" s="50"/>
    </row>
    <row r="61" spans="1:23" ht="16" customHeight="1" x14ac:dyDescent="0.2">
      <c r="A61" s="17"/>
      <c r="B61" s="17"/>
      <c r="C61" s="17"/>
      <c r="D61" s="17"/>
      <c r="E61" s="17"/>
      <c r="F61" s="17"/>
      <c r="H61" s="17"/>
      <c r="I61" s="17"/>
      <c r="J61" s="17"/>
      <c r="K61" s="17"/>
      <c r="L61" s="17"/>
      <c r="M61" s="17"/>
      <c r="N61" s="17"/>
      <c r="O61" s="17"/>
      <c r="Q61" s="47"/>
      <c r="R61" s="48"/>
      <c r="S61" s="48"/>
      <c r="T61" s="49"/>
      <c r="U61" s="50"/>
    </row>
    <row r="62" spans="1:23" ht="16" customHeight="1" x14ac:dyDescent="0.2">
      <c r="A62" s="80" t="s">
        <v>0</v>
      </c>
      <c r="B62" s="31" t="s">
        <v>83</v>
      </c>
      <c r="C62" s="31" t="s">
        <v>2</v>
      </c>
      <c r="D62" s="31" t="s">
        <v>3</v>
      </c>
      <c r="E62" s="37" t="s">
        <v>84</v>
      </c>
      <c r="F62" s="31" t="s">
        <v>5</v>
      </c>
      <c r="H62" s="32"/>
      <c r="I62" s="32"/>
      <c r="J62" s="32"/>
      <c r="K62" s="32"/>
      <c r="L62" s="32"/>
      <c r="M62" s="32"/>
      <c r="N62" s="32"/>
      <c r="O62" s="32"/>
      <c r="Q62" s="47"/>
      <c r="R62" s="48"/>
      <c r="S62" s="48"/>
      <c r="T62" s="49"/>
      <c r="U62" s="50"/>
    </row>
    <row r="63" spans="1:23" ht="16" customHeight="1" x14ac:dyDescent="0.2">
      <c r="A63" s="80"/>
      <c r="B63" s="33"/>
      <c r="C63" s="33"/>
      <c r="D63" s="33"/>
      <c r="E63" s="33"/>
      <c r="F63" s="33"/>
      <c r="H63" s="32"/>
      <c r="I63" s="32"/>
      <c r="J63" s="32"/>
      <c r="K63" s="32"/>
      <c r="L63" s="32"/>
      <c r="M63" s="32"/>
      <c r="N63" s="32"/>
      <c r="O63" s="32"/>
      <c r="Q63" s="47"/>
      <c r="R63" s="48"/>
      <c r="S63" s="48"/>
      <c r="T63" s="49"/>
      <c r="U63" s="50"/>
    </row>
    <row r="64" spans="1:23" s="2" customFormat="1" ht="16" customHeight="1" x14ac:dyDescent="0.15">
      <c r="A64" s="80"/>
      <c r="B64" s="31" t="s">
        <v>6</v>
      </c>
      <c r="C64" s="31" t="s">
        <v>7</v>
      </c>
      <c r="D64" s="31" t="s">
        <v>8</v>
      </c>
      <c r="E64" s="31" t="s">
        <v>9</v>
      </c>
      <c r="F64" s="31" t="s">
        <v>10</v>
      </c>
      <c r="H64" s="34" t="s">
        <v>0</v>
      </c>
      <c r="I64" s="35">
        <v>2018</v>
      </c>
      <c r="J64" s="35">
        <v>2019</v>
      </c>
      <c r="K64" s="35">
        <v>2020</v>
      </c>
      <c r="L64" s="35">
        <v>2021</v>
      </c>
      <c r="M64" s="35">
        <v>2022</v>
      </c>
      <c r="N64" s="35">
        <v>2023</v>
      </c>
      <c r="O64" s="35" t="s">
        <v>148</v>
      </c>
      <c r="Q64" s="44" t="s">
        <v>198</v>
      </c>
      <c r="R64" s="43" t="s">
        <v>194</v>
      </c>
      <c r="S64" s="43" t="s">
        <v>193</v>
      </c>
      <c r="T64" s="45" t="s">
        <v>195</v>
      </c>
      <c r="U64" s="54" t="s">
        <v>196</v>
      </c>
      <c r="W64" s="2" t="s">
        <v>197</v>
      </c>
    </row>
    <row r="65" spans="1:23" s="2" customFormat="1" ht="16" customHeight="1" x14ac:dyDescent="0.2">
      <c r="A65" s="18" t="s">
        <v>85</v>
      </c>
      <c r="B65" s="23" t="s">
        <v>16</v>
      </c>
      <c r="C65" s="19">
        <v>58</v>
      </c>
      <c r="D65" s="19">
        <v>234</v>
      </c>
      <c r="E65" s="23" t="s">
        <v>16</v>
      </c>
      <c r="F65" s="19">
        <v>176</v>
      </c>
      <c r="H65" s="24" t="s">
        <v>85</v>
      </c>
      <c r="I65" s="25" t="s">
        <v>16</v>
      </c>
      <c r="J65" s="25" t="s">
        <v>16</v>
      </c>
      <c r="K65" s="25" t="s">
        <v>16</v>
      </c>
      <c r="L65" s="25" t="s">
        <v>16</v>
      </c>
      <c r="M65" s="25" t="s">
        <v>16</v>
      </c>
      <c r="N65" s="25" t="s">
        <v>16</v>
      </c>
      <c r="O65" s="25" t="s">
        <v>16</v>
      </c>
      <c r="Q65" s="44" t="str">
        <f t="shared" si="0"/>
        <v>-</v>
      </c>
      <c r="R65" s="43" t="str">
        <f t="shared" si="1"/>
        <v>-</v>
      </c>
      <c r="S65" s="43">
        <f t="shared" si="2"/>
        <v>176</v>
      </c>
      <c r="T65" s="45"/>
      <c r="U65" s="46"/>
    </row>
    <row r="66" spans="1:23" s="2" customFormat="1" ht="16" customHeight="1" x14ac:dyDescent="0.2">
      <c r="A66" s="18" t="s">
        <v>86</v>
      </c>
      <c r="B66" s="19">
        <v>263</v>
      </c>
      <c r="C66" s="19">
        <v>23</v>
      </c>
      <c r="D66" s="19" t="s">
        <v>87</v>
      </c>
      <c r="E66" s="19">
        <v>-18</v>
      </c>
      <c r="F66" s="19">
        <v>1739</v>
      </c>
      <c r="H66" s="24" t="s">
        <v>86</v>
      </c>
      <c r="I66" s="25">
        <v>20</v>
      </c>
      <c r="J66" s="25">
        <v>18</v>
      </c>
      <c r="K66" s="25">
        <v>16</v>
      </c>
      <c r="L66" s="25">
        <v>12</v>
      </c>
      <c r="M66" s="25">
        <v>18</v>
      </c>
      <c r="N66" s="25">
        <v>19</v>
      </c>
      <c r="O66" s="25">
        <v>15</v>
      </c>
      <c r="Q66" s="44">
        <f t="shared" si="0"/>
        <v>15</v>
      </c>
      <c r="R66" s="43">
        <f t="shared" si="1"/>
        <v>263</v>
      </c>
      <c r="S66" s="43">
        <f t="shared" si="2"/>
        <v>1739</v>
      </c>
      <c r="T66" s="45">
        <f t="shared" si="3"/>
        <v>263</v>
      </c>
      <c r="U66" s="46"/>
    </row>
    <row r="67" spans="1:23" ht="16" customHeight="1" x14ac:dyDescent="0.2">
      <c r="A67" s="20" t="s">
        <v>88</v>
      </c>
      <c r="B67" s="21">
        <v>245</v>
      </c>
      <c r="C67" s="21">
        <v>5</v>
      </c>
      <c r="D67" s="21">
        <v>508</v>
      </c>
      <c r="E67" s="21">
        <v>-18</v>
      </c>
      <c r="F67" s="21">
        <v>766</v>
      </c>
      <c r="H67" s="26" t="s">
        <v>149</v>
      </c>
      <c r="I67" s="27">
        <v>43</v>
      </c>
      <c r="J67" s="27">
        <v>36</v>
      </c>
      <c r="K67" s="27">
        <v>33</v>
      </c>
      <c r="L67" s="27">
        <v>22</v>
      </c>
      <c r="M67" s="27">
        <v>39</v>
      </c>
      <c r="N67" s="27">
        <v>39</v>
      </c>
      <c r="O67" s="27">
        <v>32</v>
      </c>
      <c r="Q67" s="47">
        <f t="shared" si="0"/>
        <v>32</v>
      </c>
      <c r="R67" s="48">
        <f t="shared" si="1"/>
        <v>245</v>
      </c>
      <c r="S67" s="48">
        <f t="shared" si="2"/>
        <v>766</v>
      </c>
      <c r="T67" s="49">
        <f t="shared" si="3"/>
        <v>245</v>
      </c>
      <c r="U67" s="50"/>
    </row>
    <row r="68" spans="1:23" ht="16" customHeight="1" x14ac:dyDescent="0.2">
      <c r="A68" s="20" t="s">
        <v>89</v>
      </c>
      <c r="B68" s="28" t="s">
        <v>16</v>
      </c>
      <c r="C68" s="21">
        <v>9</v>
      </c>
      <c r="D68" s="21">
        <v>826</v>
      </c>
      <c r="E68" s="28" t="s">
        <v>16</v>
      </c>
      <c r="F68" s="21">
        <v>817</v>
      </c>
      <c r="H68" s="26" t="s">
        <v>150</v>
      </c>
      <c r="I68" s="27" t="s">
        <v>16</v>
      </c>
      <c r="J68" s="27" t="s">
        <v>16</v>
      </c>
      <c r="K68" s="27" t="s">
        <v>16</v>
      </c>
      <c r="L68" s="27" t="s">
        <v>16</v>
      </c>
      <c r="M68" s="27" t="s">
        <v>16</v>
      </c>
      <c r="N68" s="27" t="s">
        <v>16</v>
      </c>
      <c r="O68" s="27" t="s">
        <v>16</v>
      </c>
      <c r="Q68" s="47" t="str">
        <f t="shared" si="0"/>
        <v>-</v>
      </c>
      <c r="R68" s="48" t="str">
        <f t="shared" si="1"/>
        <v>-</v>
      </c>
      <c r="S68" s="48">
        <f t="shared" si="2"/>
        <v>817</v>
      </c>
      <c r="T68" s="49"/>
      <c r="U68" s="50"/>
    </row>
    <row r="69" spans="1:23" ht="16" customHeight="1" x14ac:dyDescent="0.2">
      <c r="A69" s="20" t="s">
        <v>90</v>
      </c>
      <c r="B69" s="21">
        <v>17</v>
      </c>
      <c r="C69" s="21">
        <v>9</v>
      </c>
      <c r="D69" s="21">
        <v>117</v>
      </c>
      <c r="E69" s="28" t="s">
        <v>16</v>
      </c>
      <c r="F69" s="21">
        <v>125</v>
      </c>
      <c r="H69" s="26" t="s">
        <v>151</v>
      </c>
      <c r="I69" s="27">
        <v>12</v>
      </c>
      <c r="J69" s="27">
        <v>21</v>
      </c>
      <c r="K69" s="27">
        <v>15</v>
      </c>
      <c r="L69" s="27">
        <v>15</v>
      </c>
      <c r="M69" s="27">
        <v>9</v>
      </c>
      <c r="N69" s="27">
        <v>14</v>
      </c>
      <c r="O69" s="27">
        <v>13</v>
      </c>
      <c r="Q69" s="47">
        <f t="shared" si="0"/>
        <v>13</v>
      </c>
      <c r="R69" s="48">
        <f t="shared" si="1"/>
        <v>17</v>
      </c>
      <c r="S69" s="48">
        <f t="shared" si="2"/>
        <v>125</v>
      </c>
      <c r="T69" s="49">
        <f t="shared" si="3"/>
        <v>17</v>
      </c>
      <c r="U69" s="50"/>
    </row>
    <row r="70" spans="1:23" ht="16" customHeight="1" x14ac:dyDescent="0.2">
      <c r="A70" s="20" t="s">
        <v>91</v>
      </c>
      <c r="B70" s="21">
        <v>2</v>
      </c>
      <c r="C70" s="21">
        <v>1</v>
      </c>
      <c r="D70" s="21">
        <v>30</v>
      </c>
      <c r="E70" s="28" t="s">
        <v>16</v>
      </c>
      <c r="F70" s="21">
        <v>31</v>
      </c>
      <c r="H70" s="26" t="s">
        <v>152</v>
      </c>
      <c r="I70" s="27" t="s">
        <v>16</v>
      </c>
      <c r="J70" s="27" t="s">
        <v>16</v>
      </c>
      <c r="K70" s="27" t="s">
        <v>16</v>
      </c>
      <c r="L70" s="27" t="s">
        <v>16</v>
      </c>
      <c r="M70" s="27">
        <v>2</v>
      </c>
      <c r="N70" s="27">
        <v>6</v>
      </c>
      <c r="O70" s="27">
        <v>5</v>
      </c>
      <c r="Q70" s="47">
        <f t="shared" si="0"/>
        <v>5</v>
      </c>
      <c r="R70" s="48">
        <f t="shared" si="1"/>
        <v>2</v>
      </c>
      <c r="S70" s="48">
        <f t="shared" si="2"/>
        <v>31</v>
      </c>
      <c r="T70" s="49">
        <f t="shared" si="3"/>
        <v>2</v>
      </c>
      <c r="U70" s="50"/>
    </row>
    <row r="71" spans="1:23" s="2" customFormat="1" ht="16" customHeight="1" x14ac:dyDescent="0.2">
      <c r="A71" s="18" t="s">
        <v>92</v>
      </c>
      <c r="B71" s="19">
        <v>1241</v>
      </c>
      <c r="C71" s="19" t="s">
        <v>93</v>
      </c>
      <c r="D71" s="19" t="s">
        <v>94</v>
      </c>
      <c r="E71" s="23" t="s">
        <v>16</v>
      </c>
      <c r="F71" s="19">
        <v>5557</v>
      </c>
      <c r="H71" s="24" t="s">
        <v>92</v>
      </c>
      <c r="I71" s="25">
        <v>24</v>
      </c>
      <c r="J71" s="25">
        <v>23</v>
      </c>
      <c r="K71" s="25">
        <v>24</v>
      </c>
      <c r="L71" s="25">
        <v>22</v>
      </c>
      <c r="M71" s="25">
        <v>25</v>
      </c>
      <c r="N71" s="25">
        <v>25</v>
      </c>
      <c r="O71" s="25">
        <v>22</v>
      </c>
      <c r="Q71" s="44">
        <f t="shared" si="0"/>
        <v>22</v>
      </c>
      <c r="R71" s="43">
        <f t="shared" si="1"/>
        <v>1241</v>
      </c>
      <c r="S71" s="43">
        <f t="shared" si="2"/>
        <v>5557</v>
      </c>
      <c r="T71" s="45">
        <f t="shared" si="3"/>
        <v>1241</v>
      </c>
      <c r="U71" s="46"/>
    </row>
    <row r="72" spans="1:23" ht="16" customHeight="1" x14ac:dyDescent="0.2">
      <c r="A72" s="20" t="s">
        <v>95</v>
      </c>
      <c r="B72" s="21">
        <v>1036</v>
      </c>
      <c r="C72" s="28" t="s">
        <v>16</v>
      </c>
      <c r="D72" s="21">
        <v>575</v>
      </c>
      <c r="E72" s="28" t="s">
        <v>16</v>
      </c>
      <c r="F72" s="21">
        <v>1610</v>
      </c>
      <c r="H72" s="26" t="s">
        <v>153</v>
      </c>
      <c r="I72" s="27">
        <v>68</v>
      </c>
      <c r="J72" s="27">
        <v>67</v>
      </c>
      <c r="K72" s="27">
        <v>63</v>
      </c>
      <c r="L72" s="27">
        <v>69</v>
      </c>
      <c r="M72" s="27">
        <v>68</v>
      </c>
      <c r="N72" s="27">
        <v>56</v>
      </c>
      <c r="O72" s="27">
        <v>64</v>
      </c>
      <c r="Q72" s="57">
        <f>R123</f>
        <v>100</v>
      </c>
      <c r="R72" s="48">
        <f t="shared" ref="R72:R113" si="5">B72</f>
        <v>1036</v>
      </c>
      <c r="S72" s="48">
        <f t="shared" ref="S72:S113" si="6">F72</f>
        <v>1610</v>
      </c>
      <c r="T72" s="52">
        <f t="shared" si="3"/>
        <v>1618.75</v>
      </c>
      <c r="U72" s="50">
        <f>S72-R72</f>
        <v>574</v>
      </c>
    </row>
    <row r="73" spans="1:23" ht="16" customHeight="1" x14ac:dyDescent="0.2">
      <c r="A73" s="20" t="s">
        <v>96</v>
      </c>
      <c r="B73" s="21">
        <v>202</v>
      </c>
      <c r="C73" s="21">
        <v>14</v>
      </c>
      <c r="D73" s="21" t="s">
        <v>97</v>
      </c>
      <c r="E73" s="28" t="s">
        <v>16</v>
      </c>
      <c r="F73" s="21">
        <v>1770</v>
      </c>
      <c r="H73" s="26" t="s">
        <v>154</v>
      </c>
      <c r="I73" s="27">
        <v>13</v>
      </c>
      <c r="J73" s="27">
        <v>13</v>
      </c>
      <c r="K73" s="27">
        <v>9</v>
      </c>
      <c r="L73" s="27">
        <v>8</v>
      </c>
      <c r="M73" s="27">
        <v>9</v>
      </c>
      <c r="N73" s="27">
        <v>14</v>
      </c>
      <c r="O73" s="27">
        <v>11</v>
      </c>
      <c r="Q73" s="57">
        <f>R123</f>
        <v>100</v>
      </c>
      <c r="R73" s="48">
        <f t="shared" si="5"/>
        <v>202</v>
      </c>
      <c r="S73" s="48">
        <f t="shared" si="6"/>
        <v>1770</v>
      </c>
      <c r="T73" s="52">
        <f t="shared" ref="T73:T95" si="7">B73/O73*Q73</f>
        <v>1836.3636363636363</v>
      </c>
      <c r="U73" s="50">
        <f>S73-R73</f>
        <v>1568</v>
      </c>
    </row>
    <row r="74" spans="1:23" ht="16" customHeight="1" x14ac:dyDescent="0.2">
      <c r="A74" s="20" t="s">
        <v>98</v>
      </c>
      <c r="B74" s="28" t="s">
        <v>16</v>
      </c>
      <c r="C74" s="28" t="s">
        <v>16</v>
      </c>
      <c r="D74" s="21">
        <v>512</v>
      </c>
      <c r="E74" s="28" t="s">
        <v>16</v>
      </c>
      <c r="F74" s="21">
        <v>512</v>
      </c>
      <c r="H74" s="26" t="s">
        <v>155</v>
      </c>
      <c r="I74" s="27" t="s">
        <v>16</v>
      </c>
      <c r="J74" s="27" t="s">
        <v>16</v>
      </c>
      <c r="K74" s="27" t="s">
        <v>16</v>
      </c>
      <c r="L74" s="27" t="s">
        <v>16</v>
      </c>
      <c r="M74" s="27" t="s">
        <v>16</v>
      </c>
      <c r="N74" s="27" t="s">
        <v>16</v>
      </c>
      <c r="O74" s="27" t="s">
        <v>16</v>
      </c>
      <c r="Q74" s="47" t="str">
        <f t="shared" ref="Q74:Q97" si="8">O74</f>
        <v>-</v>
      </c>
      <c r="R74" s="48" t="str">
        <f t="shared" si="5"/>
        <v>-</v>
      </c>
      <c r="S74" s="48">
        <f t="shared" si="6"/>
        <v>512</v>
      </c>
      <c r="T74" s="49"/>
      <c r="U74" s="50"/>
    </row>
    <row r="75" spans="1:23" ht="16" customHeight="1" x14ac:dyDescent="0.2">
      <c r="A75" s="20" t="s">
        <v>99</v>
      </c>
      <c r="B75" s="28" t="s">
        <v>16</v>
      </c>
      <c r="C75" s="21">
        <v>2</v>
      </c>
      <c r="D75" s="21">
        <v>605</v>
      </c>
      <c r="E75" s="28" t="s">
        <v>16</v>
      </c>
      <c r="F75" s="21">
        <v>603</v>
      </c>
      <c r="H75" s="26" t="s">
        <v>156</v>
      </c>
      <c r="I75" s="27" t="s">
        <v>16</v>
      </c>
      <c r="J75" s="27" t="s">
        <v>16</v>
      </c>
      <c r="K75" s="27" t="s">
        <v>16</v>
      </c>
      <c r="L75" s="27" t="s">
        <v>16</v>
      </c>
      <c r="M75" s="27" t="s">
        <v>16</v>
      </c>
      <c r="N75" s="27" t="s">
        <v>16</v>
      </c>
      <c r="O75" s="27" t="s">
        <v>16</v>
      </c>
      <c r="Q75" s="47" t="str">
        <f t="shared" si="8"/>
        <v>-</v>
      </c>
      <c r="R75" s="48" t="str">
        <f t="shared" si="5"/>
        <v>-</v>
      </c>
      <c r="S75" s="48">
        <f t="shared" si="6"/>
        <v>603</v>
      </c>
      <c r="T75" s="49"/>
      <c r="U75" s="50"/>
    </row>
    <row r="76" spans="1:23" ht="16" customHeight="1" x14ac:dyDescent="0.2">
      <c r="A76" s="20" t="s">
        <v>100</v>
      </c>
      <c r="B76" s="21">
        <v>3</v>
      </c>
      <c r="C76" s="21">
        <v>12</v>
      </c>
      <c r="D76" s="21">
        <v>550</v>
      </c>
      <c r="E76" s="28" t="s">
        <v>16</v>
      </c>
      <c r="F76" s="21">
        <v>540</v>
      </c>
      <c r="H76" s="26" t="s">
        <v>157</v>
      </c>
      <c r="I76" s="27">
        <v>0</v>
      </c>
      <c r="J76" s="27">
        <v>0</v>
      </c>
      <c r="K76" s="27">
        <v>1</v>
      </c>
      <c r="L76" s="27">
        <v>0</v>
      </c>
      <c r="M76" s="27">
        <v>1</v>
      </c>
      <c r="N76" s="27">
        <v>1</v>
      </c>
      <c r="O76" s="27">
        <v>0</v>
      </c>
      <c r="Q76" s="47">
        <f t="shared" si="8"/>
        <v>0</v>
      </c>
      <c r="R76" s="48">
        <f t="shared" si="5"/>
        <v>3</v>
      </c>
      <c r="S76" s="48">
        <f t="shared" si="6"/>
        <v>540</v>
      </c>
      <c r="T76" s="49"/>
      <c r="U76" s="50"/>
    </row>
    <row r="77" spans="1:23" ht="16" customHeight="1" x14ac:dyDescent="0.2">
      <c r="A77" s="20" t="s">
        <v>101</v>
      </c>
      <c r="B77" s="28" t="s">
        <v>16</v>
      </c>
      <c r="C77" s="21" t="s">
        <v>102</v>
      </c>
      <c r="D77" s="21" t="s">
        <v>103</v>
      </c>
      <c r="E77" s="28" t="s">
        <v>16</v>
      </c>
      <c r="F77" s="21">
        <v>522</v>
      </c>
      <c r="H77" s="26" t="s">
        <v>158</v>
      </c>
      <c r="I77" s="27" t="s">
        <v>16</v>
      </c>
      <c r="J77" s="27" t="s">
        <v>16</v>
      </c>
      <c r="K77" s="27" t="s">
        <v>16</v>
      </c>
      <c r="L77" s="27" t="s">
        <v>16</v>
      </c>
      <c r="M77" s="27" t="s">
        <v>16</v>
      </c>
      <c r="N77" s="27" t="s">
        <v>16</v>
      </c>
      <c r="O77" s="27" t="s">
        <v>16</v>
      </c>
      <c r="Q77" s="47" t="str">
        <f t="shared" si="8"/>
        <v>-</v>
      </c>
      <c r="R77" s="48" t="str">
        <f t="shared" si="5"/>
        <v>-</v>
      </c>
      <c r="S77" s="48">
        <f t="shared" si="6"/>
        <v>522</v>
      </c>
      <c r="T77" s="49"/>
      <c r="U77" s="50"/>
    </row>
    <row r="78" spans="1:23" s="2" customFormat="1" ht="16" customHeight="1" x14ac:dyDescent="0.2">
      <c r="A78" s="18" t="s">
        <v>104</v>
      </c>
      <c r="B78" s="23" t="s">
        <v>16</v>
      </c>
      <c r="C78" s="19">
        <v>64</v>
      </c>
      <c r="D78" s="19">
        <v>63</v>
      </c>
      <c r="E78" s="23" t="s">
        <v>16</v>
      </c>
      <c r="F78" s="19">
        <v>-1</v>
      </c>
      <c r="H78" s="24" t="s">
        <v>104</v>
      </c>
      <c r="I78" s="25" t="s">
        <v>16</v>
      </c>
      <c r="J78" s="25" t="s">
        <v>16</v>
      </c>
      <c r="K78" s="25" t="s">
        <v>16</v>
      </c>
      <c r="L78" s="25" t="s">
        <v>16</v>
      </c>
      <c r="M78" s="25" t="s">
        <v>16</v>
      </c>
      <c r="N78" s="25" t="s">
        <v>16</v>
      </c>
      <c r="O78" s="25" t="s">
        <v>16</v>
      </c>
      <c r="Q78" s="44" t="str">
        <f t="shared" si="8"/>
        <v>-</v>
      </c>
      <c r="R78" s="43" t="str">
        <f t="shared" si="5"/>
        <v>-</v>
      </c>
      <c r="S78" s="43">
        <f t="shared" si="6"/>
        <v>-1</v>
      </c>
      <c r="T78" s="45"/>
      <c r="U78" s="46"/>
    </row>
    <row r="79" spans="1:23" s="2" customFormat="1" ht="16" customHeight="1" x14ac:dyDescent="0.2">
      <c r="A79" s="18" t="s">
        <v>105</v>
      </c>
      <c r="B79" s="19">
        <v>8839</v>
      </c>
      <c r="C79" s="19" t="s">
        <v>106</v>
      </c>
      <c r="D79" s="19" t="s">
        <v>107</v>
      </c>
      <c r="E79" s="19">
        <v>-242</v>
      </c>
      <c r="F79" s="19">
        <v>28163</v>
      </c>
      <c r="H79" s="24" t="s">
        <v>105</v>
      </c>
      <c r="I79" s="25">
        <v>41</v>
      </c>
      <c r="J79" s="25">
        <v>41</v>
      </c>
      <c r="K79" s="25">
        <v>39</v>
      </c>
      <c r="L79" s="25">
        <v>34</v>
      </c>
      <c r="M79" s="25">
        <v>37</v>
      </c>
      <c r="N79" s="25">
        <v>36</v>
      </c>
      <c r="O79" s="25">
        <v>31</v>
      </c>
      <c r="Q79" s="55">
        <f>T79/F79*100</f>
        <v>51.517213824141351</v>
      </c>
      <c r="R79" s="43">
        <f t="shared" si="5"/>
        <v>8839</v>
      </c>
      <c r="S79" s="43">
        <f t="shared" si="6"/>
        <v>28163</v>
      </c>
      <c r="T79" s="53">
        <f>R79+U79</f>
        <v>14508.792929292929</v>
      </c>
      <c r="U79" s="46">
        <f>SUM(U9:U73)</f>
        <v>5669.7929292929293</v>
      </c>
      <c r="W79" s="71">
        <f>T79/B79</f>
        <v>1.6414518530708144</v>
      </c>
    </row>
    <row r="80" spans="1:23" s="2" customFormat="1" ht="16" customHeight="1" x14ac:dyDescent="0.2">
      <c r="A80" s="18" t="s">
        <v>108</v>
      </c>
      <c r="B80" s="19">
        <v>3094</v>
      </c>
      <c r="C80" s="19">
        <v>140</v>
      </c>
      <c r="D80" s="19">
        <v>818</v>
      </c>
      <c r="E80" s="23" t="s">
        <v>16</v>
      </c>
      <c r="F80" s="19">
        <v>3772</v>
      </c>
      <c r="G80" s="38"/>
      <c r="H80" s="24" t="s">
        <v>108</v>
      </c>
      <c r="I80" s="25">
        <v>85</v>
      </c>
      <c r="J80" s="25">
        <v>84</v>
      </c>
      <c r="K80" s="25">
        <v>83</v>
      </c>
      <c r="L80" s="25">
        <v>84</v>
      </c>
      <c r="M80" s="25">
        <v>85</v>
      </c>
      <c r="N80" s="25">
        <v>86</v>
      </c>
      <c r="O80" s="25">
        <v>82</v>
      </c>
      <c r="Q80" s="55">
        <f>T80/F80*100</f>
        <v>52.665535524920458</v>
      </c>
      <c r="R80" s="43">
        <f t="shared" si="5"/>
        <v>3094</v>
      </c>
      <c r="S80" s="43">
        <f t="shared" si="6"/>
        <v>3772</v>
      </c>
      <c r="T80" s="53">
        <f>SUM(T81:T90)</f>
        <v>1986.5439999999999</v>
      </c>
      <c r="U80" s="46"/>
    </row>
    <row r="81" spans="1:23" ht="16" customHeight="1" x14ac:dyDescent="0.2">
      <c r="A81" s="20" t="s">
        <v>109</v>
      </c>
      <c r="B81" s="21">
        <v>557</v>
      </c>
      <c r="C81" s="21">
        <v>19</v>
      </c>
      <c r="D81" s="21">
        <v>142</v>
      </c>
      <c r="E81" s="28" t="s">
        <v>16</v>
      </c>
      <c r="F81" s="21">
        <v>680</v>
      </c>
      <c r="G81" s="39"/>
      <c r="H81" s="26" t="s">
        <v>159</v>
      </c>
      <c r="I81" s="27">
        <v>84</v>
      </c>
      <c r="J81" s="27">
        <v>83</v>
      </c>
      <c r="K81" s="27">
        <v>81</v>
      </c>
      <c r="L81" s="27">
        <v>80</v>
      </c>
      <c r="M81" s="27">
        <v>82</v>
      </c>
      <c r="N81" s="27">
        <v>84</v>
      </c>
      <c r="O81" s="27">
        <v>82</v>
      </c>
      <c r="Q81" s="68">
        <f>O81*R124/100</f>
        <v>65.599999999999994</v>
      </c>
      <c r="R81" s="48">
        <f t="shared" si="5"/>
        <v>557</v>
      </c>
      <c r="S81" s="48">
        <f t="shared" si="6"/>
        <v>680</v>
      </c>
      <c r="T81" s="52">
        <f>F81*Q81/100</f>
        <v>446.07999999999993</v>
      </c>
      <c r="U81" s="50"/>
      <c r="W81" s="1" t="s">
        <v>246</v>
      </c>
    </row>
    <row r="82" spans="1:23" ht="16" customHeight="1" x14ac:dyDescent="0.2">
      <c r="A82" s="20" t="s">
        <v>110</v>
      </c>
      <c r="B82" s="21">
        <v>94</v>
      </c>
      <c r="C82" s="28" t="s">
        <v>16</v>
      </c>
      <c r="D82" s="21">
        <v>2</v>
      </c>
      <c r="E82" s="28" t="s">
        <v>16</v>
      </c>
      <c r="F82" s="21">
        <v>96</v>
      </c>
      <c r="G82" s="39"/>
      <c r="H82" s="26" t="s">
        <v>160</v>
      </c>
      <c r="I82" s="27">
        <v>97</v>
      </c>
      <c r="J82" s="27">
        <v>98</v>
      </c>
      <c r="K82" s="27">
        <v>97</v>
      </c>
      <c r="L82" s="27">
        <v>96</v>
      </c>
      <c r="M82" s="27">
        <v>96</v>
      </c>
      <c r="N82" s="27">
        <v>98</v>
      </c>
      <c r="O82" s="27">
        <v>98</v>
      </c>
      <c r="Q82" s="68">
        <f>O82*R124/100</f>
        <v>78.400000000000006</v>
      </c>
      <c r="R82" s="48">
        <f t="shared" si="5"/>
        <v>94</v>
      </c>
      <c r="S82" s="48">
        <f t="shared" si="6"/>
        <v>96</v>
      </c>
      <c r="T82" s="52">
        <f>F82*Q82/100</f>
        <v>75.26400000000001</v>
      </c>
      <c r="U82" s="50"/>
      <c r="W82" s="1" t="s">
        <v>246</v>
      </c>
    </row>
    <row r="83" spans="1:23" ht="16" customHeight="1" x14ac:dyDescent="0.2">
      <c r="A83" s="20" t="s">
        <v>111</v>
      </c>
      <c r="B83" s="21">
        <v>1952</v>
      </c>
      <c r="C83" s="21">
        <v>94</v>
      </c>
      <c r="D83" s="21">
        <v>261</v>
      </c>
      <c r="E83" s="28" t="s">
        <v>16</v>
      </c>
      <c r="F83" s="21">
        <v>2120</v>
      </c>
      <c r="G83" s="39"/>
      <c r="H83" s="26" t="s">
        <v>161</v>
      </c>
      <c r="I83" s="27">
        <v>94</v>
      </c>
      <c r="J83" s="27">
        <v>92</v>
      </c>
      <c r="K83" s="27">
        <v>92</v>
      </c>
      <c r="L83" s="27">
        <v>94</v>
      </c>
      <c r="M83" s="27">
        <v>96</v>
      </c>
      <c r="N83" s="27">
        <v>96</v>
      </c>
      <c r="O83" s="27">
        <v>92</v>
      </c>
      <c r="Q83" s="51">
        <f>O83*R125/100</f>
        <v>46</v>
      </c>
      <c r="R83" s="48">
        <f t="shared" si="5"/>
        <v>1952</v>
      </c>
      <c r="S83" s="48">
        <f t="shared" si="6"/>
        <v>2120</v>
      </c>
      <c r="T83" s="52">
        <f>F83*Q83/100</f>
        <v>975.2</v>
      </c>
      <c r="U83" s="50"/>
      <c r="W83" s="1" t="s">
        <v>247</v>
      </c>
    </row>
    <row r="84" spans="1:23" ht="16" customHeight="1" x14ac:dyDescent="0.2">
      <c r="A84" s="20" t="s">
        <v>112</v>
      </c>
      <c r="B84" s="21">
        <v>31</v>
      </c>
      <c r="C84" s="28" t="s">
        <v>16</v>
      </c>
      <c r="D84" s="21">
        <v>34</v>
      </c>
      <c r="E84" s="28" t="s">
        <v>16</v>
      </c>
      <c r="F84" s="21">
        <v>66</v>
      </c>
      <c r="G84" s="39"/>
      <c r="H84" s="26" t="s">
        <v>162</v>
      </c>
      <c r="I84" s="27">
        <v>48</v>
      </c>
      <c r="J84" s="27">
        <v>51</v>
      </c>
      <c r="K84" s="27">
        <v>46</v>
      </c>
      <c r="L84" s="27">
        <v>46</v>
      </c>
      <c r="M84" s="27">
        <v>48</v>
      </c>
      <c r="N84" s="27">
        <v>49</v>
      </c>
      <c r="O84" s="27">
        <v>48</v>
      </c>
      <c r="Q84" s="47">
        <f t="shared" si="8"/>
        <v>48</v>
      </c>
      <c r="R84" s="48">
        <f t="shared" si="5"/>
        <v>31</v>
      </c>
      <c r="S84" s="48">
        <f t="shared" si="6"/>
        <v>66</v>
      </c>
      <c r="T84" s="49">
        <f t="shared" si="7"/>
        <v>31</v>
      </c>
      <c r="U84" s="50"/>
    </row>
    <row r="85" spans="1:23" ht="16" customHeight="1" x14ac:dyDescent="0.2">
      <c r="A85" s="20" t="s">
        <v>113</v>
      </c>
      <c r="B85" s="21">
        <v>2</v>
      </c>
      <c r="C85" s="28" t="s">
        <v>16</v>
      </c>
      <c r="D85" s="21">
        <v>0</v>
      </c>
      <c r="E85" s="28" t="s">
        <v>16</v>
      </c>
      <c r="F85" s="21">
        <v>3</v>
      </c>
      <c r="G85" s="39"/>
      <c r="H85" s="26" t="s">
        <v>163</v>
      </c>
      <c r="I85" s="27">
        <v>71</v>
      </c>
      <c r="J85" s="27">
        <v>76</v>
      </c>
      <c r="K85" s="27">
        <v>77</v>
      </c>
      <c r="L85" s="27">
        <v>74</v>
      </c>
      <c r="M85" s="27">
        <v>69</v>
      </c>
      <c r="N85" s="27">
        <v>83</v>
      </c>
      <c r="O85" s="27">
        <v>86</v>
      </c>
      <c r="Q85" s="47">
        <f t="shared" si="8"/>
        <v>86</v>
      </c>
      <c r="R85" s="48">
        <f t="shared" si="5"/>
        <v>2</v>
      </c>
      <c r="S85" s="48">
        <f t="shared" si="6"/>
        <v>3</v>
      </c>
      <c r="T85" s="49">
        <f t="shared" si="7"/>
        <v>2</v>
      </c>
      <c r="U85" s="50"/>
    </row>
    <row r="86" spans="1:23" ht="16" customHeight="1" x14ac:dyDescent="0.2">
      <c r="A86" s="20" t="s">
        <v>114</v>
      </c>
      <c r="B86" s="21">
        <v>1</v>
      </c>
      <c r="C86" s="28" t="s">
        <v>16</v>
      </c>
      <c r="D86" s="21">
        <v>8</v>
      </c>
      <c r="E86" s="28" t="s">
        <v>16</v>
      </c>
      <c r="F86" s="21">
        <v>8</v>
      </c>
      <c r="G86" s="39"/>
      <c r="H86" s="26" t="s">
        <v>164</v>
      </c>
      <c r="I86" s="27">
        <v>9</v>
      </c>
      <c r="J86" s="27">
        <v>9</v>
      </c>
      <c r="K86" s="27">
        <v>9</v>
      </c>
      <c r="L86" s="27">
        <v>8</v>
      </c>
      <c r="M86" s="27">
        <v>7</v>
      </c>
      <c r="N86" s="27">
        <v>7</v>
      </c>
      <c r="O86" s="27">
        <v>8</v>
      </c>
      <c r="Q86" s="47">
        <f t="shared" si="8"/>
        <v>8</v>
      </c>
      <c r="R86" s="48">
        <f t="shared" si="5"/>
        <v>1</v>
      </c>
      <c r="S86" s="48">
        <f t="shared" si="6"/>
        <v>8</v>
      </c>
      <c r="T86" s="49">
        <f t="shared" si="7"/>
        <v>1</v>
      </c>
      <c r="U86" s="50"/>
    </row>
    <row r="87" spans="1:23" ht="16" customHeight="1" x14ac:dyDescent="0.2">
      <c r="A87" s="20" t="s">
        <v>115</v>
      </c>
      <c r="B87" s="21">
        <v>446</v>
      </c>
      <c r="C87" s="21">
        <v>28</v>
      </c>
      <c r="D87" s="21">
        <v>354</v>
      </c>
      <c r="E87" s="28" t="s">
        <v>16</v>
      </c>
      <c r="F87" s="21">
        <v>772</v>
      </c>
      <c r="G87" s="39"/>
      <c r="H87" s="26" t="s">
        <v>165</v>
      </c>
      <c r="I87" s="27">
        <v>60</v>
      </c>
      <c r="J87" s="27">
        <v>60</v>
      </c>
      <c r="K87" s="27">
        <v>62</v>
      </c>
      <c r="L87" s="27">
        <v>61</v>
      </c>
      <c r="M87" s="27">
        <v>61</v>
      </c>
      <c r="N87" s="27">
        <v>61</v>
      </c>
      <c r="O87" s="27">
        <v>58</v>
      </c>
      <c r="Q87" s="47">
        <f t="shared" si="8"/>
        <v>58</v>
      </c>
      <c r="R87" s="48">
        <f t="shared" si="5"/>
        <v>446</v>
      </c>
      <c r="S87" s="48">
        <f t="shared" si="6"/>
        <v>772</v>
      </c>
      <c r="T87" s="49">
        <f t="shared" si="7"/>
        <v>446</v>
      </c>
      <c r="U87" s="50"/>
      <c r="W87" s="1" t="s">
        <v>292</v>
      </c>
    </row>
    <row r="88" spans="1:23" ht="16" customHeight="1" x14ac:dyDescent="0.2">
      <c r="A88" s="20" t="s">
        <v>116</v>
      </c>
      <c r="B88" s="21">
        <v>2</v>
      </c>
      <c r="C88" s="28" t="s">
        <v>16</v>
      </c>
      <c r="D88" s="21">
        <v>3</v>
      </c>
      <c r="E88" s="28" t="s">
        <v>16</v>
      </c>
      <c r="F88" s="21">
        <v>5</v>
      </c>
      <c r="G88" s="39"/>
      <c r="H88" s="26" t="s">
        <v>166</v>
      </c>
      <c r="I88" s="27">
        <v>47</v>
      </c>
      <c r="J88" s="27">
        <v>50</v>
      </c>
      <c r="K88" s="27">
        <v>48</v>
      </c>
      <c r="L88" s="27">
        <v>46</v>
      </c>
      <c r="M88" s="27">
        <v>48</v>
      </c>
      <c r="N88" s="27">
        <v>51</v>
      </c>
      <c r="O88" s="27">
        <v>38</v>
      </c>
      <c r="Q88" s="47">
        <f t="shared" si="8"/>
        <v>38</v>
      </c>
      <c r="R88" s="48">
        <f t="shared" si="5"/>
        <v>2</v>
      </c>
      <c r="S88" s="48">
        <f t="shared" si="6"/>
        <v>5</v>
      </c>
      <c r="T88" s="49">
        <f t="shared" si="7"/>
        <v>2</v>
      </c>
      <c r="U88" s="50"/>
    </row>
    <row r="89" spans="1:23" ht="16" customHeight="1" x14ac:dyDescent="0.2">
      <c r="A89" s="20" t="s">
        <v>117</v>
      </c>
      <c r="B89" s="21">
        <v>6</v>
      </c>
      <c r="C89" s="21">
        <v>0</v>
      </c>
      <c r="D89" s="21">
        <v>13</v>
      </c>
      <c r="E89" s="28" t="s">
        <v>16</v>
      </c>
      <c r="F89" s="21">
        <v>19</v>
      </c>
      <c r="G89" s="39"/>
      <c r="H89" s="26" t="s">
        <v>167</v>
      </c>
      <c r="I89" s="27">
        <v>29</v>
      </c>
      <c r="J89" s="27">
        <v>32</v>
      </c>
      <c r="K89" s="27">
        <v>34</v>
      </c>
      <c r="L89" s="27">
        <v>33</v>
      </c>
      <c r="M89" s="27">
        <v>30</v>
      </c>
      <c r="N89" s="27">
        <v>32</v>
      </c>
      <c r="O89" s="27">
        <v>33</v>
      </c>
      <c r="Q89" s="47">
        <f t="shared" si="8"/>
        <v>33</v>
      </c>
      <c r="R89" s="48">
        <f t="shared" si="5"/>
        <v>6</v>
      </c>
      <c r="S89" s="48">
        <f t="shared" si="6"/>
        <v>19</v>
      </c>
      <c r="T89" s="49">
        <f t="shared" si="7"/>
        <v>6</v>
      </c>
      <c r="U89" s="50"/>
    </row>
    <row r="90" spans="1:23" ht="16" customHeight="1" x14ac:dyDescent="0.2">
      <c r="A90" s="20" t="s">
        <v>118</v>
      </c>
      <c r="B90" s="21">
        <v>2</v>
      </c>
      <c r="C90" s="21">
        <v>0</v>
      </c>
      <c r="D90" s="21">
        <v>1</v>
      </c>
      <c r="E90" s="28" t="s">
        <v>16</v>
      </c>
      <c r="F90" s="21">
        <v>3</v>
      </c>
      <c r="G90" s="39"/>
      <c r="H90" s="26" t="s">
        <v>168</v>
      </c>
      <c r="I90" s="27">
        <v>73</v>
      </c>
      <c r="J90" s="27">
        <v>70</v>
      </c>
      <c r="K90" s="27">
        <v>66</v>
      </c>
      <c r="L90" s="27">
        <v>68</v>
      </c>
      <c r="M90" s="27">
        <v>68</v>
      </c>
      <c r="N90" s="27">
        <v>73</v>
      </c>
      <c r="O90" s="27">
        <v>71</v>
      </c>
      <c r="Q90" s="47">
        <f t="shared" si="8"/>
        <v>71</v>
      </c>
      <c r="R90" s="48">
        <f t="shared" si="5"/>
        <v>2</v>
      </c>
      <c r="S90" s="48">
        <f t="shared" si="6"/>
        <v>3</v>
      </c>
      <c r="T90" s="49">
        <f t="shared" si="7"/>
        <v>2</v>
      </c>
      <c r="U90" s="50"/>
    </row>
    <row r="91" spans="1:23" s="2" customFormat="1" ht="16" customHeight="1" x14ac:dyDescent="0.2">
      <c r="A91" s="18" t="s">
        <v>119</v>
      </c>
      <c r="B91" s="19">
        <v>346</v>
      </c>
      <c r="C91" s="19">
        <v>23</v>
      </c>
      <c r="D91" s="19">
        <v>299</v>
      </c>
      <c r="E91" s="23" t="s">
        <v>16</v>
      </c>
      <c r="F91" s="19">
        <v>622</v>
      </c>
      <c r="G91" s="38"/>
      <c r="H91" s="24" t="s">
        <v>119</v>
      </c>
      <c r="I91" s="25">
        <v>56</v>
      </c>
      <c r="J91" s="25">
        <v>56</v>
      </c>
      <c r="K91" s="25">
        <v>56</v>
      </c>
      <c r="L91" s="25">
        <v>59</v>
      </c>
      <c r="M91" s="25">
        <v>61</v>
      </c>
      <c r="N91" s="25">
        <v>57</v>
      </c>
      <c r="O91" s="25">
        <v>56</v>
      </c>
      <c r="Q91" s="44">
        <f t="shared" si="8"/>
        <v>56</v>
      </c>
      <c r="R91" s="43">
        <f t="shared" si="5"/>
        <v>346</v>
      </c>
      <c r="S91" s="43">
        <f t="shared" si="6"/>
        <v>622</v>
      </c>
      <c r="T91" s="45">
        <f t="shared" si="7"/>
        <v>346</v>
      </c>
      <c r="U91" s="46"/>
      <c r="W91" s="2" t="s">
        <v>292</v>
      </c>
    </row>
    <row r="92" spans="1:23" ht="16" customHeight="1" x14ac:dyDescent="0.2">
      <c r="A92" s="20" t="s">
        <v>120</v>
      </c>
      <c r="B92" s="21">
        <v>345</v>
      </c>
      <c r="C92" s="21">
        <v>23</v>
      </c>
      <c r="D92" s="21">
        <v>299</v>
      </c>
      <c r="E92" s="28" t="s">
        <v>16</v>
      </c>
      <c r="F92" s="21">
        <v>621</v>
      </c>
      <c r="G92" s="39"/>
      <c r="H92" s="26" t="s">
        <v>169</v>
      </c>
      <c r="I92" s="27">
        <v>56</v>
      </c>
      <c r="J92" s="27">
        <v>56</v>
      </c>
      <c r="K92" s="27">
        <v>56</v>
      </c>
      <c r="L92" s="27">
        <v>59</v>
      </c>
      <c r="M92" s="27">
        <v>61</v>
      </c>
      <c r="N92" s="27">
        <v>57</v>
      </c>
      <c r="O92" s="27">
        <v>56</v>
      </c>
      <c r="Q92" s="47">
        <f t="shared" si="8"/>
        <v>56</v>
      </c>
      <c r="R92" s="48">
        <f t="shared" si="5"/>
        <v>345</v>
      </c>
      <c r="S92" s="48">
        <f t="shared" si="6"/>
        <v>621</v>
      </c>
      <c r="T92" s="49">
        <f t="shared" si="7"/>
        <v>345</v>
      </c>
      <c r="U92" s="50"/>
    </row>
    <row r="93" spans="1:23" ht="16" customHeight="1" x14ac:dyDescent="0.2">
      <c r="A93" s="20" t="s">
        <v>121</v>
      </c>
      <c r="B93" s="21">
        <v>1</v>
      </c>
      <c r="C93" s="28" t="s">
        <v>16</v>
      </c>
      <c r="D93" s="21">
        <v>0</v>
      </c>
      <c r="E93" s="28" t="s">
        <v>16</v>
      </c>
      <c r="F93" s="21">
        <v>1</v>
      </c>
      <c r="G93" s="39"/>
      <c r="H93" s="26" t="s">
        <v>170</v>
      </c>
      <c r="I93" s="27">
        <v>93</v>
      </c>
      <c r="J93" s="27">
        <v>93</v>
      </c>
      <c r="K93" s="27">
        <v>89</v>
      </c>
      <c r="L93" s="27">
        <v>94</v>
      </c>
      <c r="M93" s="27">
        <v>96</v>
      </c>
      <c r="N93" s="27">
        <v>92</v>
      </c>
      <c r="O93" s="27">
        <v>89</v>
      </c>
      <c r="Q93" s="47">
        <f t="shared" si="8"/>
        <v>89</v>
      </c>
      <c r="R93" s="48">
        <f t="shared" si="5"/>
        <v>1</v>
      </c>
      <c r="S93" s="48">
        <f t="shared" si="6"/>
        <v>1</v>
      </c>
      <c r="T93" s="49">
        <f t="shared" si="7"/>
        <v>1</v>
      </c>
      <c r="U93" s="50"/>
    </row>
    <row r="94" spans="1:23" s="2" customFormat="1" ht="16" customHeight="1" x14ac:dyDescent="0.2">
      <c r="A94" s="18" t="s">
        <v>122</v>
      </c>
      <c r="B94" s="19">
        <v>8</v>
      </c>
      <c r="C94" s="19">
        <v>1</v>
      </c>
      <c r="D94" s="19">
        <v>327</v>
      </c>
      <c r="E94" s="23" t="s">
        <v>16</v>
      </c>
      <c r="F94" s="19">
        <v>335</v>
      </c>
      <c r="G94" s="38"/>
      <c r="H94" s="24" t="s">
        <v>122</v>
      </c>
      <c r="I94" s="25">
        <v>2</v>
      </c>
      <c r="J94" s="25">
        <v>2</v>
      </c>
      <c r="K94" s="25">
        <v>2</v>
      </c>
      <c r="L94" s="25">
        <v>2</v>
      </c>
      <c r="M94" s="25">
        <v>2</v>
      </c>
      <c r="N94" s="25">
        <v>3</v>
      </c>
      <c r="O94" s="25">
        <v>2</v>
      </c>
      <c r="Q94" s="44">
        <f t="shared" si="8"/>
        <v>2</v>
      </c>
      <c r="R94" s="43">
        <f t="shared" si="5"/>
        <v>8</v>
      </c>
      <c r="S94" s="43">
        <f t="shared" si="6"/>
        <v>335</v>
      </c>
      <c r="T94" s="45">
        <f t="shared" si="7"/>
        <v>8</v>
      </c>
      <c r="U94" s="46"/>
    </row>
    <row r="95" spans="1:23" ht="16" customHeight="1" x14ac:dyDescent="0.2">
      <c r="A95" s="20" t="s">
        <v>123</v>
      </c>
      <c r="B95" s="21">
        <v>8</v>
      </c>
      <c r="C95" s="21">
        <v>0</v>
      </c>
      <c r="D95" s="21">
        <v>139</v>
      </c>
      <c r="E95" s="28" t="s">
        <v>16</v>
      </c>
      <c r="F95" s="21">
        <v>146</v>
      </c>
      <c r="G95" s="39"/>
      <c r="H95" s="26" t="s">
        <v>171</v>
      </c>
      <c r="I95" s="27">
        <v>5</v>
      </c>
      <c r="J95" s="27">
        <v>5</v>
      </c>
      <c r="K95" s="27">
        <v>6</v>
      </c>
      <c r="L95" s="27">
        <v>5</v>
      </c>
      <c r="M95" s="27">
        <v>5</v>
      </c>
      <c r="N95" s="27">
        <v>6</v>
      </c>
      <c r="O95" s="27">
        <v>6</v>
      </c>
      <c r="Q95" s="47">
        <f t="shared" si="8"/>
        <v>6</v>
      </c>
      <c r="R95" s="48">
        <f t="shared" si="5"/>
        <v>8</v>
      </c>
      <c r="S95" s="48">
        <f t="shared" si="6"/>
        <v>146</v>
      </c>
      <c r="T95" s="49">
        <f t="shared" si="7"/>
        <v>8</v>
      </c>
      <c r="U95" s="50"/>
    </row>
    <row r="96" spans="1:23" ht="16" customHeight="1" x14ac:dyDescent="0.2">
      <c r="A96" s="20" t="s">
        <v>124</v>
      </c>
      <c r="B96" s="28" t="s">
        <v>16</v>
      </c>
      <c r="C96" s="21">
        <v>0</v>
      </c>
      <c r="D96" s="21">
        <v>158</v>
      </c>
      <c r="E96" s="28" t="s">
        <v>16</v>
      </c>
      <c r="F96" s="21">
        <v>157</v>
      </c>
      <c r="G96" s="39"/>
      <c r="H96" s="26" t="s">
        <v>172</v>
      </c>
      <c r="I96" s="27" t="s">
        <v>16</v>
      </c>
      <c r="J96" s="27" t="s">
        <v>16</v>
      </c>
      <c r="K96" s="27" t="s">
        <v>16</v>
      </c>
      <c r="L96" s="27" t="s">
        <v>16</v>
      </c>
      <c r="M96" s="27" t="s">
        <v>16</v>
      </c>
      <c r="N96" s="27" t="s">
        <v>16</v>
      </c>
      <c r="O96" s="27" t="s">
        <v>16</v>
      </c>
      <c r="Q96" s="47" t="str">
        <f t="shared" si="8"/>
        <v>-</v>
      </c>
      <c r="R96" s="48" t="str">
        <f t="shared" si="5"/>
        <v>-</v>
      </c>
      <c r="S96" s="48">
        <f t="shared" si="6"/>
        <v>157</v>
      </c>
      <c r="T96" s="49"/>
      <c r="U96" s="50"/>
    </row>
    <row r="97" spans="1:23" ht="16" customHeight="1" x14ac:dyDescent="0.2">
      <c r="A97" s="20" t="s">
        <v>125</v>
      </c>
      <c r="B97" s="28" t="s">
        <v>16</v>
      </c>
      <c r="C97" s="21">
        <v>0</v>
      </c>
      <c r="D97" s="21">
        <v>31</v>
      </c>
      <c r="E97" s="28" t="s">
        <v>16</v>
      </c>
      <c r="F97" s="21">
        <v>31</v>
      </c>
      <c r="G97" s="39"/>
      <c r="H97" s="26" t="s">
        <v>173</v>
      </c>
      <c r="I97" s="27" t="s">
        <v>16</v>
      </c>
      <c r="J97" s="27" t="s">
        <v>16</v>
      </c>
      <c r="K97" s="27" t="s">
        <v>16</v>
      </c>
      <c r="L97" s="27" t="s">
        <v>16</v>
      </c>
      <c r="M97" s="27" t="s">
        <v>16</v>
      </c>
      <c r="N97" s="27" t="s">
        <v>16</v>
      </c>
      <c r="O97" s="27" t="s">
        <v>16</v>
      </c>
      <c r="Q97" s="47" t="str">
        <f t="shared" si="8"/>
        <v>-</v>
      </c>
      <c r="R97" s="48" t="str">
        <f t="shared" si="5"/>
        <v>-</v>
      </c>
      <c r="S97" s="48">
        <f t="shared" si="6"/>
        <v>31</v>
      </c>
      <c r="T97" s="49"/>
      <c r="U97" s="50"/>
    </row>
    <row r="98" spans="1:23" s="2" customFormat="1" ht="16" customHeight="1" x14ac:dyDescent="0.2">
      <c r="A98" s="18" t="s">
        <v>126</v>
      </c>
      <c r="B98" s="19">
        <v>6454</v>
      </c>
      <c r="C98" s="19" t="s">
        <v>127</v>
      </c>
      <c r="D98" s="19" t="s">
        <v>128</v>
      </c>
      <c r="E98" s="19">
        <v>-92</v>
      </c>
      <c r="F98" s="19">
        <v>5879</v>
      </c>
      <c r="G98" s="38"/>
      <c r="H98" s="24" t="s">
        <v>126</v>
      </c>
      <c r="I98" s="25">
        <v>116</v>
      </c>
      <c r="J98" s="25">
        <v>115</v>
      </c>
      <c r="K98" s="25">
        <v>112</v>
      </c>
      <c r="L98" s="25">
        <v>113</v>
      </c>
      <c r="M98" s="25">
        <v>114</v>
      </c>
      <c r="N98" s="25">
        <v>112</v>
      </c>
      <c r="O98" s="25">
        <v>110</v>
      </c>
      <c r="Q98" s="55">
        <f t="shared" ref="Q98:Q111" si="9">O98*$R$124/100</f>
        <v>88</v>
      </c>
      <c r="R98" s="43">
        <f t="shared" si="5"/>
        <v>6454</v>
      </c>
      <c r="S98" s="43">
        <f t="shared" si="6"/>
        <v>5879</v>
      </c>
      <c r="T98" s="53">
        <f>F98*Q98/100</f>
        <v>5173.5200000000004</v>
      </c>
      <c r="U98" s="46"/>
      <c r="W98" s="2" t="s">
        <v>246</v>
      </c>
    </row>
    <row r="99" spans="1:23" ht="16" customHeight="1" x14ac:dyDescent="0.2">
      <c r="A99" s="20" t="s">
        <v>129</v>
      </c>
      <c r="B99" s="21">
        <v>1053</v>
      </c>
      <c r="C99" s="21">
        <v>2</v>
      </c>
      <c r="D99" s="21">
        <v>92</v>
      </c>
      <c r="E99" s="28" t="s">
        <v>16</v>
      </c>
      <c r="F99" s="21">
        <v>1143</v>
      </c>
      <c r="G99" s="39"/>
      <c r="H99" s="26" t="s">
        <v>174</v>
      </c>
      <c r="I99" s="27">
        <v>95</v>
      </c>
      <c r="J99" s="27">
        <v>95</v>
      </c>
      <c r="K99" s="27">
        <v>95</v>
      </c>
      <c r="L99" s="27">
        <v>94</v>
      </c>
      <c r="M99" s="27">
        <v>94</v>
      </c>
      <c r="N99" s="27">
        <v>94</v>
      </c>
      <c r="O99" s="27">
        <v>92</v>
      </c>
      <c r="Q99" s="55">
        <f t="shared" si="9"/>
        <v>73.599999999999994</v>
      </c>
      <c r="R99" s="48">
        <f t="shared" si="5"/>
        <v>1053</v>
      </c>
      <c r="S99" s="48">
        <f t="shared" si="6"/>
        <v>1143</v>
      </c>
      <c r="T99" s="52">
        <f t="shared" ref="T99:T111" si="10">F99*Q99/100</f>
        <v>841.24799999999993</v>
      </c>
      <c r="U99" s="50"/>
    </row>
    <row r="100" spans="1:23" ht="16" customHeight="1" x14ac:dyDescent="0.2">
      <c r="A100" s="20" t="s">
        <v>130</v>
      </c>
      <c r="B100" s="21">
        <v>80</v>
      </c>
      <c r="C100" s="28" t="s">
        <v>16</v>
      </c>
      <c r="D100" s="28" t="s">
        <v>16</v>
      </c>
      <c r="E100" s="28" t="s">
        <v>16</v>
      </c>
      <c r="F100" s="21">
        <v>80</v>
      </c>
      <c r="G100" s="39"/>
      <c r="H100" s="26" t="s">
        <v>175</v>
      </c>
      <c r="I100" s="27">
        <v>100</v>
      </c>
      <c r="J100" s="27">
        <v>100</v>
      </c>
      <c r="K100" s="27">
        <v>100</v>
      </c>
      <c r="L100" s="27">
        <v>100</v>
      </c>
      <c r="M100" s="27">
        <v>100</v>
      </c>
      <c r="N100" s="27">
        <v>100</v>
      </c>
      <c r="O100" s="27">
        <v>100</v>
      </c>
      <c r="Q100" s="55">
        <f t="shared" si="9"/>
        <v>80</v>
      </c>
      <c r="R100" s="48">
        <f t="shared" si="5"/>
        <v>80</v>
      </c>
      <c r="S100" s="48">
        <f t="shared" si="6"/>
        <v>80</v>
      </c>
      <c r="T100" s="52">
        <f t="shared" si="10"/>
        <v>64</v>
      </c>
      <c r="U100" s="50"/>
    </row>
    <row r="101" spans="1:23" ht="16" customHeight="1" x14ac:dyDescent="0.2">
      <c r="A101" s="20" t="s">
        <v>131</v>
      </c>
      <c r="B101" s="21">
        <v>383</v>
      </c>
      <c r="C101" s="21">
        <v>154</v>
      </c>
      <c r="D101" s="21">
        <v>295</v>
      </c>
      <c r="E101" s="21">
        <v>0</v>
      </c>
      <c r="F101" s="21">
        <v>524</v>
      </c>
      <c r="G101" s="39"/>
      <c r="H101" s="26" t="s">
        <v>176</v>
      </c>
      <c r="I101" s="27">
        <v>73</v>
      </c>
      <c r="J101" s="27">
        <v>76</v>
      </c>
      <c r="K101" s="27">
        <v>74</v>
      </c>
      <c r="L101" s="27">
        <v>73</v>
      </c>
      <c r="M101" s="27">
        <v>73</v>
      </c>
      <c r="N101" s="27">
        <v>73</v>
      </c>
      <c r="O101" s="27">
        <v>73</v>
      </c>
      <c r="Q101" s="55">
        <f t="shared" si="9"/>
        <v>58.4</v>
      </c>
      <c r="R101" s="48">
        <f t="shared" si="5"/>
        <v>383</v>
      </c>
      <c r="S101" s="48">
        <f t="shared" si="6"/>
        <v>524</v>
      </c>
      <c r="T101" s="52">
        <f t="shared" si="10"/>
        <v>306.01599999999996</v>
      </c>
      <c r="U101" s="50"/>
    </row>
    <row r="102" spans="1:23" ht="16" customHeight="1" x14ac:dyDescent="0.2">
      <c r="A102" s="20" t="s">
        <v>132</v>
      </c>
      <c r="B102" s="21">
        <v>81</v>
      </c>
      <c r="C102" s="21">
        <v>6</v>
      </c>
      <c r="D102" s="21">
        <v>131</v>
      </c>
      <c r="E102" s="28" t="s">
        <v>16</v>
      </c>
      <c r="F102" s="21">
        <v>206</v>
      </c>
      <c r="G102" s="39"/>
      <c r="H102" s="26" t="s">
        <v>177</v>
      </c>
      <c r="I102" s="27">
        <v>44</v>
      </c>
      <c r="J102" s="27">
        <v>43</v>
      </c>
      <c r="K102" s="27">
        <v>40</v>
      </c>
      <c r="L102" s="27">
        <v>42</v>
      </c>
      <c r="M102" s="27">
        <v>40</v>
      </c>
      <c r="N102" s="27">
        <v>39</v>
      </c>
      <c r="O102" s="27">
        <v>39</v>
      </c>
      <c r="Q102" s="55">
        <f t="shared" si="9"/>
        <v>31.2</v>
      </c>
      <c r="R102" s="48">
        <f t="shared" si="5"/>
        <v>81</v>
      </c>
      <c r="S102" s="48">
        <f t="shared" si="6"/>
        <v>206</v>
      </c>
      <c r="T102" s="52">
        <f t="shared" si="10"/>
        <v>64.271999999999991</v>
      </c>
      <c r="U102" s="50"/>
    </row>
    <row r="103" spans="1:23" ht="16" customHeight="1" x14ac:dyDescent="0.2">
      <c r="A103" s="20" t="s">
        <v>133</v>
      </c>
      <c r="B103" s="21">
        <v>1076</v>
      </c>
      <c r="C103" s="21">
        <v>325</v>
      </c>
      <c r="D103" s="21">
        <v>189</v>
      </c>
      <c r="E103" s="21">
        <v>4</v>
      </c>
      <c r="F103" s="21">
        <v>935</v>
      </c>
      <c r="G103" s="39"/>
      <c r="H103" s="26" t="s">
        <v>178</v>
      </c>
      <c r="I103" s="27">
        <v>114</v>
      </c>
      <c r="J103" s="27">
        <v>116</v>
      </c>
      <c r="K103" s="27">
        <v>113</v>
      </c>
      <c r="L103" s="27">
        <v>113</v>
      </c>
      <c r="M103" s="27">
        <v>113</v>
      </c>
      <c r="N103" s="27">
        <v>113</v>
      </c>
      <c r="O103" s="27">
        <v>115</v>
      </c>
      <c r="Q103" s="55">
        <f t="shared" si="9"/>
        <v>92</v>
      </c>
      <c r="R103" s="48">
        <f t="shared" si="5"/>
        <v>1076</v>
      </c>
      <c r="S103" s="48">
        <f t="shared" si="6"/>
        <v>935</v>
      </c>
      <c r="T103" s="52">
        <f t="shared" si="10"/>
        <v>860.2</v>
      </c>
      <c r="U103" s="50"/>
    </row>
    <row r="104" spans="1:23" ht="16" customHeight="1" x14ac:dyDescent="0.2">
      <c r="A104" s="20" t="s">
        <v>134</v>
      </c>
      <c r="B104" s="21">
        <v>949</v>
      </c>
      <c r="C104" s="21">
        <v>513</v>
      </c>
      <c r="D104" s="21">
        <v>207</v>
      </c>
      <c r="E104" s="21">
        <v>-49</v>
      </c>
      <c r="F104" s="21">
        <v>692</v>
      </c>
      <c r="G104" s="39"/>
      <c r="H104" s="26" t="s">
        <v>179</v>
      </c>
      <c r="I104" s="27">
        <v>157</v>
      </c>
      <c r="J104" s="27">
        <v>149</v>
      </c>
      <c r="K104" s="27">
        <v>146</v>
      </c>
      <c r="L104" s="27">
        <v>147</v>
      </c>
      <c r="M104" s="27">
        <v>156</v>
      </c>
      <c r="N104" s="27">
        <v>142</v>
      </c>
      <c r="O104" s="27">
        <v>137</v>
      </c>
      <c r="Q104" s="55">
        <f t="shared" si="9"/>
        <v>109.6</v>
      </c>
      <c r="R104" s="48">
        <f t="shared" si="5"/>
        <v>949</v>
      </c>
      <c r="S104" s="48">
        <f t="shared" si="6"/>
        <v>692</v>
      </c>
      <c r="T104" s="52">
        <f t="shared" si="10"/>
        <v>758.43200000000002</v>
      </c>
      <c r="U104" s="50"/>
    </row>
    <row r="105" spans="1:23" ht="16" customHeight="1" x14ac:dyDescent="0.2">
      <c r="A105" s="20" t="s">
        <v>135</v>
      </c>
      <c r="B105" s="21">
        <v>767</v>
      </c>
      <c r="C105" s="21">
        <v>15</v>
      </c>
      <c r="D105" s="21">
        <v>12</v>
      </c>
      <c r="E105" s="28" t="s">
        <v>16</v>
      </c>
      <c r="F105" s="21">
        <v>764</v>
      </c>
      <c r="G105" s="39"/>
      <c r="H105" s="26" t="s">
        <v>180</v>
      </c>
      <c r="I105" s="27">
        <v>100</v>
      </c>
      <c r="J105" s="27">
        <v>100</v>
      </c>
      <c r="K105" s="27">
        <v>100</v>
      </c>
      <c r="L105" s="27">
        <v>100</v>
      </c>
      <c r="M105" s="27">
        <v>99</v>
      </c>
      <c r="N105" s="27">
        <v>100</v>
      </c>
      <c r="O105" s="27">
        <v>100</v>
      </c>
      <c r="Q105" s="55">
        <f t="shared" si="9"/>
        <v>80</v>
      </c>
      <c r="R105" s="48">
        <f t="shared" si="5"/>
        <v>767</v>
      </c>
      <c r="S105" s="48">
        <f t="shared" si="6"/>
        <v>764</v>
      </c>
      <c r="T105" s="52">
        <f t="shared" si="10"/>
        <v>611.20000000000005</v>
      </c>
      <c r="U105" s="50"/>
    </row>
    <row r="106" spans="1:23" ht="16" customHeight="1" x14ac:dyDescent="0.2">
      <c r="A106" s="20" t="s">
        <v>136</v>
      </c>
      <c r="B106" s="21">
        <v>381</v>
      </c>
      <c r="C106" s="21">
        <v>10</v>
      </c>
      <c r="D106" s="21">
        <v>20</v>
      </c>
      <c r="E106" s="28" t="s">
        <v>16</v>
      </c>
      <c r="F106" s="21">
        <v>391</v>
      </c>
      <c r="G106" s="39"/>
      <c r="H106" s="26" t="s">
        <v>181</v>
      </c>
      <c r="I106" s="27">
        <v>97</v>
      </c>
      <c r="J106" s="27">
        <v>98</v>
      </c>
      <c r="K106" s="27">
        <v>97</v>
      </c>
      <c r="L106" s="27">
        <v>97</v>
      </c>
      <c r="M106" s="27">
        <v>98</v>
      </c>
      <c r="N106" s="27">
        <v>98</v>
      </c>
      <c r="O106" s="27">
        <v>97</v>
      </c>
      <c r="Q106" s="55">
        <f t="shared" si="9"/>
        <v>77.599999999999994</v>
      </c>
      <c r="R106" s="48">
        <f t="shared" si="5"/>
        <v>381</v>
      </c>
      <c r="S106" s="48">
        <f t="shared" si="6"/>
        <v>391</v>
      </c>
      <c r="T106" s="52">
        <f t="shared" si="10"/>
        <v>303.416</v>
      </c>
      <c r="U106" s="50"/>
    </row>
    <row r="107" spans="1:23" ht="16" customHeight="1" x14ac:dyDescent="0.2">
      <c r="A107" s="20" t="s">
        <v>137</v>
      </c>
      <c r="B107" s="21">
        <v>362</v>
      </c>
      <c r="C107" s="21">
        <v>29</v>
      </c>
      <c r="D107" s="21">
        <v>1</v>
      </c>
      <c r="E107" s="28" t="s">
        <v>16</v>
      </c>
      <c r="F107" s="21">
        <v>335</v>
      </c>
      <c r="G107" s="39"/>
      <c r="H107" s="26" t="s">
        <v>182</v>
      </c>
      <c r="I107" s="27">
        <v>120</v>
      </c>
      <c r="J107" s="27">
        <v>117</v>
      </c>
      <c r="K107" s="27">
        <v>119</v>
      </c>
      <c r="L107" s="27">
        <v>117</v>
      </c>
      <c r="M107" s="27">
        <v>115</v>
      </c>
      <c r="N107" s="27">
        <v>109</v>
      </c>
      <c r="O107" s="27">
        <v>108</v>
      </c>
      <c r="Q107" s="55">
        <f t="shared" si="9"/>
        <v>86.4</v>
      </c>
      <c r="R107" s="48">
        <f t="shared" si="5"/>
        <v>362</v>
      </c>
      <c r="S107" s="48">
        <f t="shared" si="6"/>
        <v>335</v>
      </c>
      <c r="T107" s="52">
        <f t="shared" si="10"/>
        <v>289.44000000000005</v>
      </c>
      <c r="U107" s="50"/>
    </row>
    <row r="108" spans="1:23" ht="21" customHeight="1" x14ac:dyDescent="0.2">
      <c r="A108" s="20" t="s">
        <v>138</v>
      </c>
      <c r="B108" s="21">
        <v>1323</v>
      </c>
      <c r="C108" s="21" t="s">
        <v>139</v>
      </c>
      <c r="D108" s="21">
        <v>454</v>
      </c>
      <c r="E108" s="21">
        <v>-46</v>
      </c>
      <c r="F108" s="21">
        <v>810</v>
      </c>
      <c r="G108" s="39"/>
      <c r="H108" s="59" t="s">
        <v>183</v>
      </c>
      <c r="I108" s="27">
        <v>171</v>
      </c>
      <c r="J108" s="27">
        <v>175</v>
      </c>
      <c r="K108" s="27">
        <v>161</v>
      </c>
      <c r="L108" s="27">
        <v>170</v>
      </c>
      <c r="M108" s="27">
        <v>181</v>
      </c>
      <c r="N108" s="27">
        <v>175</v>
      </c>
      <c r="O108" s="27">
        <v>163</v>
      </c>
      <c r="Q108" s="55">
        <f t="shared" si="9"/>
        <v>130.4</v>
      </c>
      <c r="R108" s="48">
        <f t="shared" si="5"/>
        <v>1323</v>
      </c>
      <c r="S108" s="48">
        <f t="shared" si="6"/>
        <v>810</v>
      </c>
      <c r="T108" s="52">
        <f t="shared" si="10"/>
        <v>1056.24</v>
      </c>
      <c r="U108" s="50"/>
    </row>
    <row r="109" spans="1:23" s="2" customFormat="1" ht="16" customHeight="1" x14ac:dyDescent="0.2">
      <c r="A109" s="18" t="s">
        <v>140</v>
      </c>
      <c r="B109" s="19">
        <v>1447</v>
      </c>
      <c r="C109" s="19">
        <v>191</v>
      </c>
      <c r="D109" s="19">
        <v>399</v>
      </c>
      <c r="E109" s="19">
        <v>63</v>
      </c>
      <c r="F109" s="19">
        <v>1591</v>
      </c>
      <c r="G109" s="38"/>
      <c r="H109" s="24" t="s">
        <v>140</v>
      </c>
      <c r="I109" s="25">
        <v>101</v>
      </c>
      <c r="J109" s="25">
        <v>91</v>
      </c>
      <c r="K109" s="25">
        <v>85</v>
      </c>
      <c r="L109" s="25">
        <v>87</v>
      </c>
      <c r="M109" s="25">
        <v>80</v>
      </c>
      <c r="N109" s="25">
        <v>85</v>
      </c>
      <c r="O109" s="25">
        <v>91</v>
      </c>
      <c r="Q109" s="55">
        <f t="shared" si="9"/>
        <v>72.8</v>
      </c>
      <c r="R109" s="43">
        <f t="shared" si="5"/>
        <v>1447</v>
      </c>
      <c r="S109" s="43">
        <f t="shared" si="6"/>
        <v>1591</v>
      </c>
      <c r="T109" s="53">
        <f t="shared" si="10"/>
        <v>1158.2479999999998</v>
      </c>
      <c r="U109" s="46"/>
      <c r="W109" s="2" t="s">
        <v>246</v>
      </c>
    </row>
    <row r="110" spans="1:23" ht="16" customHeight="1" x14ac:dyDescent="0.2">
      <c r="A110" s="20" t="s">
        <v>141</v>
      </c>
      <c r="B110" s="21">
        <v>1336</v>
      </c>
      <c r="C110" s="21">
        <v>66</v>
      </c>
      <c r="D110" s="21">
        <v>277</v>
      </c>
      <c r="E110" s="21">
        <v>63</v>
      </c>
      <c r="F110" s="21">
        <v>1485</v>
      </c>
      <c r="G110" s="39"/>
      <c r="H110" s="26" t="s">
        <v>184</v>
      </c>
      <c r="I110" s="27">
        <v>100</v>
      </c>
      <c r="J110" s="27">
        <v>93</v>
      </c>
      <c r="K110" s="27">
        <v>85</v>
      </c>
      <c r="L110" s="27">
        <v>84</v>
      </c>
      <c r="M110" s="27">
        <v>75</v>
      </c>
      <c r="N110" s="27">
        <v>83</v>
      </c>
      <c r="O110" s="27">
        <v>90</v>
      </c>
      <c r="Q110" s="55">
        <f t="shared" si="9"/>
        <v>72</v>
      </c>
      <c r="R110" s="48">
        <f t="shared" si="5"/>
        <v>1336</v>
      </c>
      <c r="S110" s="48">
        <f t="shared" si="6"/>
        <v>1485</v>
      </c>
      <c r="T110" s="52">
        <f t="shared" si="10"/>
        <v>1069.2</v>
      </c>
      <c r="U110" s="50"/>
    </row>
    <row r="111" spans="1:23" ht="16" customHeight="1" x14ac:dyDescent="0.2">
      <c r="A111" s="20" t="s">
        <v>142</v>
      </c>
      <c r="B111" s="21">
        <v>111</v>
      </c>
      <c r="C111" s="21">
        <v>125</v>
      </c>
      <c r="D111" s="21">
        <v>121</v>
      </c>
      <c r="E111" s="28" t="s">
        <v>16</v>
      </c>
      <c r="F111" s="21">
        <v>107</v>
      </c>
      <c r="G111" s="39"/>
      <c r="H111" s="26" t="s">
        <v>185</v>
      </c>
      <c r="I111" s="27">
        <v>232</v>
      </c>
      <c r="J111" s="27">
        <v>63</v>
      </c>
      <c r="K111" s="27">
        <v>91</v>
      </c>
      <c r="L111" s="27">
        <v>134</v>
      </c>
      <c r="M111" s="27">
        <v>262</v>
      </c>
      <c r="N111" s="27">
        <v>115</v>
      </c>
      <c r="O111" s="27">
        <v>104</v>
      </c>
      <c r="Q111" s="55">
        <f t="shared" si="9"/>
        <v>83.2</v>
      </c>
      <c r="R111" s="48">
        <f t="shared" si="5"/>
        <v>111</v>
      </c>
      <c r="S111" s="48">
        <f t="shared" si="6"/>
        <v>107</v>
      </c>
      <c r="T111" s="52">
        <f t="shared" si="10"/>
        <v>89.024000000000001</v>
      </c>
      <c r="U111" s="50"/>
      <c r="V111" s="4"/>
      <c r="W111" s="4"/>
    </row>
    <row r="112" spans="1:23" s="2" customFormat="1" ht="16" customHeight="1" x14ac:dyDescent="0.2">
      <c r="A112" s="18" t="s">
        <v>143</v>
      </c>
      <c r="B112" s="19">
        <v>11349</v>
      </c>
      <c r="C112" s="19" t="s">
        <v>144</v>
      </c>
      <c r="D112" s="19" t="s">
        <v>145</v>
      </c>
      <c r="E112" s="19">
        <v>-28</v>
      </c>
      <c r="F112" s="19">
        <v>12199</v>
      </c>
      <c r="H112" s="24" t="s">
        <v>143</v>
      </c>
      <c r="I112" s="25">
        <v>99</v>
      </c>
      <c r="J112" s="25">
        <v>97</v>
      </c>
      <c r="K112" s="25">
        <v>94</v>
      </c>
      <c r="L112" s="25">
        <v>95</v>
      </c>
      <c r="M112" s="25">
        <v>95</v>
      </c>
      <c r="N112" s="25">
        <v>95</v>
      </c>
      <c r="O112" s="25">
        <v>93</v>
      </c>
      <c r="Q112" s="55">
        <f>T112/F112*100</f>
        <v>71.090351668169518</v>
      </c>
      <c r="R112" s="43">
        <f t="shared" si="5"/>
        <v>11349</v>
      </c>
      <c r="S112" s="43">
        <f t="shared" si="6"/>
        <v>12199</v>
      </c>
      <c r="T112" s="53">
        <f>T98+T94+T91+T80+T109</f>
        <v>8672.3119999999999</v>
      </c>
      <c r="U112" s="46">
        <f>T112-R112</f>
        <v>-2676.6880000000001</v>
      </c>
      <c r="V112" s="11"/>
      <c r="W112" s="71">
        <f>T112/B112</f>
        <v>0.76414767820953389</v>
      </c>
    </row>
    <row r="113" spans="1:23" s="2" customFormat="1" ht="16" customHeight="1" x14ac:dyDescent="0.2">
      <c r="A113" s="18" t="s">
        <v>0</v>
      </c>
      <c r="B113" s="19">
        <v>20188</v>
      </c>
      <c r="C113" s="19" t="s">
        <v>146</v>
      </c>
      <c r="D113" s="19" t="s">
        <v>147</v>
      </c>
      <c r="E113" s="19">
        <v>-270</v>
      </c>
      <c r="F113" s="19">
        <v>40362</v>
      </c>
      <c r="H113" s="24" t="s">
        <v>0</v>
      </c>
      <c r="I113" s="25">
        <v>58</v>
      </c>
      <c r="J113" s="25">
        <v>57</v>
      </c>
      <c r="K113" s="25">
        <v>56</v>
      </c>
      <c r="L113" s="25">
        <v>52</v>
      </c>
      <c r="M113" s="25">
        <v>53</v>
      </c>
      <c r="N113" s="25">
        <v>54</v>
      </c>
      <c r="O113" s="25">
        <v>50</v>
      </c>
      <c r="Q113" s="55">
        <f>T113/F113*100</f>
        <v>57.432993729976047</v>
      </c>
      <c r="R113" s="43">
        <f t="shared" si="5"/>
        <v>20188</v>
      </c>
      <c r="S113" s="43">
        <f t="shared" si="6"/>
        <v>40362</v>
      </c>
      <c r="T113" s="53">
        <f>T112+T79</f>
        <v>23181.104929292931</v>
      </c>
      <c r="U113" s="46">
        <f>U79+U112</f>
        <v>2993.1049292929292</v>
      </c>
      <c r="V113" s="11"/>
      <c r="W113" s="71">
        <f>T113/B113</f>
        <v>1.1482615875417541</v>
      </c>
    </row>
    <row r="114" spans="1:23" ht="16" customHeight="1" x14ac:dyDescent="0.2">
      <c r="Q114" s="56"/>
      <c r="R114" s="48"/>
      <c r="S114" s="48"/>
      <c r="T114" s="49"/>
      <c r="U114" s="50"/>
      <c r="V114" s="4"/>
      <c r="W114" s="4"/>
    </row>
    <row r="115" spans="1:23" ht="16" customHeight="1" x14ac:dyDescent="0.2">
      <c r="A115" s="1" t="s">
        <v>191</v>
      </c>
      <c r="H115" s="29" t="s">
        <v>241</v>
      </c>
      <c r="I115" s="17"/>
      <c r="J115" s="17"/>
      <c r="K115" s="17"/>
      <c r="L115" s="17"/>
      <c r="M115" s="17"/>
      <c r="N115" s="17"/>
      <c r="O115" s="69">
        <f>B79/F79*100</f>
        <v>31.385150729680788</v>
      </c>
      <c r="Q115" s="55">
        <f>T115/F79*100</f>
        <v>51.517213824141351</v>
      </c>
      <c r="R115" s="48"/>
      <c r="S115" s="48"/>
      <c r="T115" s="70">
        <f>T79</f>
        <v>14508.792929292929</v>
      </c>
      <c r="U115" s="50"/>
      <c r="V115" s="4"/>
      <c r="W115" s="4"/>
    </row>
    <row r="116" spans="1:23" ht="16" customHeight="1" x14ac:dyDescent="0.2">
      <c r="H116" s="29" t="s">
        <v>242</v>
      </c>
      <c r="I116" s="29"/>
      <c r="J116" s="17">
        <v>73</v>
      </c>
      <c r="K116" s="17">
        <v>73</v>
      </c>
      <c r="L116" s="17">
        <v>70</v>
      </c>
      <c r="M116" s="17">
        <v>69</v>
      </c>
      <c r="N116" s="17">
        <v>70</v>
      </c>
      <c r="O116" s="17">
        <v>68</v>
      </c>
      <c r="Q116" s="55">
        <f>T116/F112*100</f>
        <v>64.598016230838596</v>
      </c>
      <c r="R116" s="48"/>
      <c r="S116" s="48"/>
      <c r="T116" s="70">
        <f>T112-T87-T91</f>
        <v>7880.3119999999999</v>
      </c>
      <c r="U116" s="50"/>
      <c r="V116" s="4"/>
      <c r="W116" s="4" t="s">
        <v>228</v>
      </c>
    </row>
    <row r="117" spans="1:23" ht="16" customHeight="1" x14ac:dyDescent="0.2">
      <c r="H117" s="29" t="s">
        <v>243</v>
      </c>
      <c r="I117" s="29"/>
      <c r="J117" s="17">
        <v>50</v>
      </c>
      <c r="K117" s="17">
        <v>49</v>
      </c>
      <c r="L117" s="17">
        <v>45</v>
      </c>
      <c r="M117" s="17">
        <v>46</v>
      </c>
      <c r="N117" s="17">
        <v>46</v>
      </c>
      <c r="O117" s="17">
        <v>42</v>
      </c>
      <c r="Q117" s="55">
        <f>T117/F113*100</f>
        <v>55.47075201747419</v>
      </c>
      <c r="R117" s="48"/>
      <c r="S117" s="48"/>
      <c r="T117" s="70">
        <f>SUM(T115:T116)</f>
        <v>22389.104929292931</v>
      </c>
      <c r="U117" s="50"/>
      <c r="V117" s="5"/>
      <c r="W117" s="4"/>
    </row>
    <row r="119" spans="1:23" ht="16" customHeight="1" x14ac:dyDescent="0.2">
      <c r="A119" s="2" t="s">
        <v>281</v>
      </c>
      <c r="Q119" s="2" t="s">
        <v>237</v>
      </c>
    </row>
    <row r="120" spans="1:23" ht="16" customHeight="1" x14ac:dyDescent="0.2">
      <c r="Q120" s="1" t="s">
        <v>199</v>
      </c>
      <c r="R120" s="66">
        <v>100</v>
      </c>
      <c r="S120" s="13" t="s">
        <v>226</v>
      </c>
    </row>
    <row r="121" spans="1:23" ht="16" customHeight="1" x14ac:dyDescent="0.2">
      <c r="A121" s="1" t="s">
        <v>282</v>
      </c>
      <c r="Q121" s="1" t="s">
        <v>225</v>
      </c>
      <c r="R121" s="66">
        <v>100</v>
      </c>
      <c r="S121" s="13" t="s">
        <v>226</v>
      </c>
    </row>
    <row r="122" spans="1:23" ht="16" customHeight="1" x14ac:dyDescent="0.2">
      <c r="A122" s="1" t="s">
        <v>283</v>
      </c>
      <c r="Q122" s="1" t="s">
        <v>42</v>
      </c>
      <c r="R122" s="66">
        <v>100</v>
      </c>
      <c r="S122" s="13" t="s">
        <v>226</v>
      </c>
    </row>
    <row r="123" spans="1:23" ht="16" customHeight="1" x14ac:dyDescent="0.2">
      <c r="A123" s="1" t="s">
        <v>284</v>
      </c>
      <c r="Q123" s="1" t="s">
        <v>200</v>
      </c>
      <c r="R123" s="66">
        <v>100</v>
      </c>
      <c r="S123" s="13" t="s">
        <v>226</v>
      </c>
    </row>
    <row r="124" spans="1:23" ht="16" customHeight="1" x14ac:dyDescent="0.2">
      <c r="Q124" s="1" t="s">
        <v>201</v>
      </c>
      <c r="R124" s="67">
        <v>80</v>
      </c>
      <c r="S124" s="13" t="s">
        <v>227</v>
      </c>
    </row>
    <row r="125" spans="1:23" ht="16" customHeight="1" x14ac:dyDescent="0.2">
      <c r="Q125" s="1" t="s">
        <v>161</v>
      </c>
      <c r="R125" s="66">
        <v>50</v>
      </c>
      <c r="S125" s="13" t="s">
        <v>227</v>
      </c>
    </row>
    <row r="126" spans="1:23" ht="16" customHeight="1" x14ac:dyDescent="0.2">
      <c r="Q126" s="1" t="s">
        <v>293</v>
      </c>
    </row>
    <row r="128" spans="1:23" ht="16" customHeight="1" x14ac:dyDescent="0.2">
      <c r="P128" s="7" t="s">
        <v>228</v>
      </c>
      <c r="Q128" s="2" t="s">
        <v>239</v>
      </c>
    </row>
    <row r="129" spans="17:17" ht="16" customHeight="1" x14ac:dyDescent="0.2">
      <c r="Q129" s="1" t="s">
        <v>238</v>
      </c>
    </row>
    <row r="153" spans="1:6" ht="16" customHeight="1" x14ac:dyDescent="0.2">
      <c r="A153" s="2"/>
    </row>
    <row r="155" spans="1:6" ht="16" customHeight="1" x14ac:dyDescent="0.2">
      <c r="B155" s="4"/>
      <c r="C155" s="4"/>
      <c r="D155" s="4"/>
      <c r="E155" s="4"/>
    </row>
    <row r="156" spans="1:6" ht="16" customHeight="1" x14ac:dyDescent="0.2">
      <c r="B156" s="4"/>
      <c r="C156" s="4"/>
      <c r="D156" s="4"/>
      <c r="E156" s="6"/>
      <c r="F156" s="7"/>
    </row>
    <row r="157" spans="1:6" ht="16" customHeight="1" x14ac:dyDescent="0.2">
      <c r="B157" s="4"/>
      <c r="C157" s="4"/>
      <c r="D157" s="4"/>
      <c r="E157" s="4"/>
    </row>
    <row r="158" spans="1:6" ht="16" customHeight="1" x14ac:dyDescent="0.2">
      <c r="B158" s="4"/>
      <c r="C158" s="4"/>
      <c r="D158" s="4"/>
      <c r="E158" s="4"/>
    </row>
    <row r="159" spans="1:6" ht="16" customHeight="1" x14ac:dyDescent="0.2">
      <c r="B159" s="4"/>
      <c r="C159" s="4"/>
      <c r="D159" s="4"/>
      <c r="E159" s="4"/>
    </row>
    <row r="160" spans="1:6" ht="16" customHeight="1" x14ac:dyDescent="0.2">
      <c r="B160" s="4"/>
      <c r="C160" s="4"/>
      <c r="D160" s="4"/>
      <c r="E160" s="4"/>
    </row>
    <row r="163" spans="1:8" ht="16" customHeight="1" x14ac:dyDescent="0.2">
      <c r="A163" s="2"/>
    </row>
    <row r="164" spans="1:8" ht="16" customHeight="1" x14ac:dyDescent="0.2">
      <c r="D164" s="3"/>
    </row>
    <row r="165" spans="1:8" ht="16" customHeight="1" x14ac:dyDescent="0.2">
      <c r="B165" s="4"/>
      <c r="C165" s="4"/>
      <c r="D165" s="6"/>
      <c r="E165" s="4"/>
      <c r="F165" s="4"/>
      <c r="G165" s="4"/>
      <c r="H165" s="4"/>
    </row>
    <row r="166" spans="1:8" ht="16" customHeight="1" x14ac:dyDescent="0.2">
      <c r="B166" s="4"/>
      <c r="C166" s="4"/>
      <c r="D166" s="6"/>
      <c r="E166" s="4"/>
      <c r="F166" s="4"/>
      <c r="G166" s="4"/>
      <c r="H166" s="4"/>
    </row>
    <row r="167" spans="1:8" ht="16" customHeight="1" x14ac:dyDescent="0.2">
      <c r="B167" s="4"/>
      <c r="C167" s="4"/>
      <c r="D167" s="6"/>
      <c r="E167" s="4"/>
      <c r="F167" s="4"/>
      <c r="G167" s="4"/>
      <c r="H167" s="4"/>
    </row>
    <row r="168" spans="1:8" ht="16" customHeight="1" x14ac:dyDescent="0.2">
      <c r="B168" s="4"/>
      <c r="C168" s="4"/>
      <c r="D168" s="6"/>
      <c r="E168" s="4"/>
      <c r="F168" s="4"/>
      <c r="G168" s="4"/>
      <c r="H168" s="4"/>
    </row>
    <row r="169" spans="1:8" ht="16" customHeight="1" x14ac:dyDescent="0.2">
      <c r="B169" s="4"/>
      <c r="C169" s="4"/>
      <c r="D169" s="6"/>
      <c r="E169" s="4"/>
      <c r="F169" s="4"/>
      <c r="H169" s="4"/>
    </row>
    <row r="170" spans="1:8" ht="16" customHeight="1" x14ac:dyDescent="0.2">
      <c r="B170" s="4"/>
      <c r="C170" s="4"/>
      <c r="D170" s="6"/>
      <c r="E170" s="4"/>
      <c r="F170" s="4"/>
      <c r="H170" s="4"/>
    </row>
    <row r="171" spans="1:8" ht="16" customHeight="1" x14ac:dyDescent="0.2">
      <c r="B171" s="4"/>
    </row>
    <row r="173" spans="1:8" ht="16" customHeight="1" x14ac:dyDescent="0.2">
      <c r="A173" s="2"/>
    </row>
    <row r="174" spans="1:8" ht="16" customHeight="1" x14ac:dyDescent="0.2">
      <c r="D174" s="3"/>
    </row>
    <row r="175" spans="1:8" ht="16" customHeight="1" x14ac:dyDescent="0.2">
      <c r="B175" s="6"/>
      <c r="C175" s="4"/>
      <c r="D175" s="6"/>
      <c r="E175" s="4"/>
      <c r="F175" s="4"/>
      <c r="G175" s="40"/>
      <c r="H175" s="3"/>
    </row>
    <row r="176" spans="1:8" ht="16" customHeight="1" x14ac:dyDescent="0.2">
      <c r="B176" s="4"/>
      <c r="C176" s="4"/>
      <c r="D176" s="6"/>
      <c r="E176" s="8"/>
      <c r="F176" s="4"/>
      <c r="G176" s="40"/>
    </row>
    <row r="177" spans="1:8" ht="16" customHeight="1" x14ac:dyDescent="0.2">
      <c r="B177" s="8"/>
      <c r="C177" s="4"/>
      <c r="D177" s="6"/>
      <c r="E177" s="4"/>
      <c r="F177" s="4"/>
      <c r="G177" s="40"/>
    </row>
    <row r="178" spans="1:8" ht="16" customHeight="1" x14ac:dyDescent="0.2">
      <c r="B178" s="6"/>
      <c r="C178" s="4"/>
      <c r="D178" s="6"/>
      <c r="E178" s="4"/>
      <c r="F178" s="4"/>
      <c r="G178" s="40"/>
      <c r="H178" s="3"/>
    </row>
    <row r="179" spans="1:8" ht="16" customHeight="1" x14ac:dyDescent="0.2">
      <c r="B179" s="6"/>
      <c r="C179" s="4"/>
      <c r="D179" s="6"/>
      <c r="E179" s="4"/>
      <c r="F179" s="4"/>
      <c r="G179" s="40"/>
      <c r="H179" s="3"/>
    </row>
    <row r="180" spans="1:8" ht="16" customHeight="1" x14ac:dyDescent="0.2">
      <c r="B180" s="4"/>
      <c r="C180" s="4"/>
      <c r="D180" s="6"/>
      <c r="E180" s="4"/>
      <c r="F180" s="4"/>
      <c r="G180" s="40"/>
    </row>
    <row r="181" spans="1:8" ht="16" customHeight="1" x14ac:dyDescent="0.2">
      <c r="B181" s="4"/>
      <c r="D181" s="6"/>
      <c r="G181" s="40"/>
    </row>
    <row r="182" spans="1:8" ht="16" customHeight="1" x14ac:dyDescent="0.2">
      <c r="D182" s="9"/>
    </row>
    <row r="183" spans="1:8" ht="16" customHeight="1" x14ac:dyDescent="0.2">
      <c r="A183" s="2"/>
      <c r="D183" s="3"/>
    </row>
    <row r="185" spans="1:8" ht="16" customHeight="1" x14ac:dyDescent="0.2">
      <c r="B185" s="10"/>
      <c r="C185" s="10"/>
      <c r="D185" s="10"/>
      <c r="E185" s="10"/>
      <c r="F185" s="10"/>
      <c r="G185" s="10"/>
      <c r="H185" s="3"/>
    </row>
    <row r="186" spans="1:8" ht="16" customHeight="1" x14ac:dyDescent="0.2">
      <c r="B186" s="10"/>
      <c r="C186" s="10"/>
      <c r="D186" s="10"/>
      <c r="E186" s="10"/>
      <c r="F186" s="10"/>
      <c r="G186" s="10"/>
      <c r="H186" s="3"/>
    </row>
    <row r="187" spans="1:8" ht="16" customHeight="1" x14ac:dyDescent="0.2">
      <c r="B187" s="10"/>
      <c r="C187" s="10"/>
      <c r="D187" s="10"/>
      <c r="E187" s="10"/>
      <c r="F187" s="10"/>
      <c r="G187" s="10"/>
      <c r="H187" s="3"/>
    </row>
    <row r="188" spans="1:8" ht="16" customHeight="1" x14ac:dyDescent="0.2">
      <c r="B188" s="10"/>
      <c r="C188" s="10"/>
      <c r="D188" s="10"/>
      <c r="E188" s="10"/>
      <c r="F188" s="10"/>
      <c r="G188" s="10"/>
      <c r="H188" s="3"/>
    </row>
    <row r="189" spans="1:8" ht="16" customHeight="1" x14ac:dyDescent="0.2">
      <c r="B189" s="10"/>
      <c r="C189" s="10"/>
      <c r="D189" s="10"/>
      <c r="E189" s="10"/>
      <c r="F189" s="10"/>
      <c r="G189" s="10"/>
      <c r="H189" s="3"/>
    </row>
    <row r="190" spans="1:8" ht="16" customHeight="1" x14ac:dyDescent="0.2">
      <c r="B190" s="10"/>
      <c r="C190" s="10"/>
      <c r="D190" s="10"/>
      <c r="E190" s="10"/>
      <c r="F190" s="10"/>
      <c r="G190" s="10"/>
      <c r="H190" s="3"/>
    </row>
    <row r="191" spans="1:8" ht="16" customHeight="1" x14ac:dyDescent="0.2">
      <c r="B191" s="10"/>
      <c r="C191" s="10"/>
      <c r="D191" s="10"/>
      <c r="E191" s="10"/>
      <c r="F191" s="10"/>
      <c r="G191" s="10"/>
      <c r="H191" s="3"/>
    </row>
    <row r="193" spans="1:8" ht="16" customHeight="1" x14ac:dyDescent="0.2">
      <c r="A193" s="2"/>
    </row>
    <row r="194" spans="1:8" ht="16" customHeight="1" x14ac:dyDescent="0.2">
      <c r="A194" s="4"/>
      <c r="B194" s="4"/>
      <c r="C194" s="4"/>
      <c r="D194" s="4"/>
      <c r="E194" s="4"/>
      <c r="F194" s="4"/>
      <c r="G194" s="4"/>
    </row>
    <row r="195" spans="1:8" ht="16" customHeight="1" x14ac:dyDescent="0.2">
      <c r="A195" s="4"/>
      <c r="B195" s="4"/>
      <c r="C195" s="4"/>
      <c r="D195" s="4"/>
      <c r="E195" s="4"/>
      <c r="F195" s="4"/>
      <c r="G195" s="4"/>
      <c r="H195" s="6"/>
    </row>
    <row r="196" spans="1:8" ht="16" customHeight="1" x14ac:dyDescent="0.2">
      <c r="A196" s="4"/>
      <c r="B196" s="4"/>
      <c r="C196" s="4"/>
      <c r="D196" s="4"/>
      <c r="E196" s="4"/>
      <c r="F196" s="4"/>
      <c r="G196" s="4"/>
      <c r="H196" s="6"/>
    </row>
    <row r="197" spans="1:8" ht="16" customHeight="1" x14ac:dyDescent="0.2">
      <c r="A197" s="4"/>
      <c r="B197" s="4"/>
      <c r="C197" s="4"/>
      <c r="D197" s="4"/>
      <c r="E197" s="4"/>
      <c r="F197" s="4"/>
      <c r="G197" s="4"/>
      <c r="H197" s="6"/>
    </row>
    <row r="198" spans="1:8" ht="16" customHeight="1" x14ac:dyDescent="0.2">
      <c r="A198" s="4"/>
      <c r="B198" s="4"/>
      <c r="C198" s="4"/>
      <c r="D198" s="4"/>
      <c r="E198" s="4"/>
      <c r="F198" s="4"/>
      <c r="G198" s="4"/>
      <c r="H198" s="6"/>
    </row>
    <row r="199" spans="1:8" ht="16" customHeight="1" x14ac:dyDescent="0.2">
      <c r="A199" s="4"/>
      <c r="B199" s="4"/>
      <c r="C199" s="4"/>
      <c r="D199" s="4"/>
      <c r="E199" s="4"/>
      <c r="F199" s="4"/>
      <c r="G199" s="4"/>
      <c r="H199" s="6"/>
    </row>
    <row r="200" spans="1:8" ht="16" customHeight="1" x14ac:dyDescent="0.2">
      <c r="A200" s="4"/>
      <c r="B200" s="4"/>
      <c r="C200" s="4"/>
      <c r="D200" s="4"/>
      <c r="E200" s="4"/>
      <c r="F200" s="4"/>
      <c r="G200" s="4"/>
      <c r="H200" s="6"/>
    </row>
    <row r="201" spans="1:8" ht="16" customHeight="1" x14ac:dyDescent="0.2">
      <c r="A201" s="4"/>
      <c r="B201" s="4"/>
      <c r="C201" s="4"/>
      <c r="D201" s="4"/>
      <c r="E201" s="4"/>
      <c r="F201" s="4"/>
      <c r="G201" s="4"/>
      <c r="H201" s="6"/>
    </row>
  </sheetData>
  <mergeCells count="1">
    <mergeCell ref="A62:A64"/>
  </mergeCells>
  <phoneticPr fontId="10" type="noConversion"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BB679-AE11-B249-8B9F-1BE8739692AF}">
  <dimension ref="A1:M44"/>
  <sheetViews>
    <sheetView zoomScale="140" zoomScaleNormal="140" workbookViewId="0">
      <selection activeCell="H32" sqref="H32"/>
    </sheetView>
  </sheetViews>
  <sheetFormatPr baseColWidth="10" defaultRowHeight="13" x14ac:dyDescent="0.15"/>
  <cols>
    <col min="1" max="1" width="17.5" style="1" customWidth="1"/>
    <col min="2" max="3" width="19.83203125" style="1" customWidth="1"/>
    <col min="4" max="4" width="16.6640625" style="1" customWidth="1"/>
    <col min="5" max="5" width="17" style="1" customWidth="1"/>
    <col min="6" max="6" width="15.5" style="1" customWidth="1"/>
    <col min="7" max="7" width="17.33203125" style="13" customWidth="1"/>
    <col min="8" max="16384" width="10.83203125" style="1"/>
  </cols>
  <sheetData>
    <row r="1" spans="1:8" ht="16" x14ac:dyDescent="0.2">
      <c r="A1" s="77" t="s">
        <v>287</v>
      </c>
    </row>
    <row r="4" spans="1:8" x14ac:dyDescent="0.15">
      <c r="A4" s="2" t="s">
        <v>235</v>
      </c>
    </row>
    <row r="6" spans="1:8" s="2" customFormat="1" x14ac:dyDescent="0.15">
      <c r="A6" s="44" t="s">
        <v>0</v>
      </c>
      <c r="B6" s="44" t="s">
        <v>261</v>
      </c>
      <c r="C6" s="44" t="s">
        <v>262</v>
      </c>
      <c r="D6" s="44"/>
      <c r="E6" s="44" t="s">
        <v>206</v>
      </c>
      <c r="F6" s="44" t="s">
        <v>197</v>
      </c>
      <c r="G6" s="43" t="s">
        <v>209</v>
      </c>
      <c r="H6" s="44" t="s">
        <v>211</v>
      </c>
    </row>
    <row r="7" spans="1:8" s="2" customFormat="1" x14ac:dyDescent="0.15">
      <c r="A7" s="16"/>
      <c r="B7" s="16"/>
      <c r="C7" s="16"/>
      <c r="D7" s="16"/>
      <c r="E7" s="16"/>
      <c r="F7" s="16"/>
      <c r="G7" s="76"/>
      <c r="H7" s="16"/>
    </row>
    <row r="8" spans="1:8" x14ac:dyDescent="0.15">
      <c r="A8" s="17" t="s">
        <v>17</v>
      </c>
      <c r="B8" s="17">
        <v>55</v>
      </c>
      <c r="C8" s="17">
        <v>100</v>
      </c>
      <c r="D8" s="17"/>
      <c r="E8" s="74">
        <v>69584</v>
      </c>
      <c r="F8" s="17" t="s">
        <v>207</v>
      </c>
      <c r="G8" s="74">
        <f>(C8-B8)*E8/100</f>
        <v>31312.799999999999</v>
      </c>
      <c r="H8" s="17"/>
    </row>
    <row r="9" spans="1:8" x14ac:dyDescent="0.15">
      <c r="A9" s="17" t="s">
        <v>19</v>
      </c>
      <c r="B9" s="17">
        <v>45</v>
      </c>
      <c r="C9" s="17">
        <v>100</v>
      </c>
      <c r="D9" s="17"/>
      <c r="E9" s="74">
        <v>6924</v>
      </c>
      <c r="F9" s="17"/>
      <c r="G9" s="74">
        <f t="shared" ref="G9:G20" si="0">(C9-B9)*E9/100</f>
        <v>3808.2</v>
      </c>
      <c r="H9" s="17"/>
    </row>
    <row r="10" spans="1:8" x14ac:dyDescent="0.15">
      <c r="A10" s="17" t="s">
        <v>20</v>
      </c>
      <c r="B10" s="17">
        <v>72</v>
      </c>
      <c r="C10" s="17">
        <v>100</v>
      </c>
      <c r="D10" s="17"/>
      <c r="E10" s="74">
        <v>1969</v>
      </c>
      <c r="F10" s="17"/>
      <c r="G10" s="74">
        <f t="shared" si="0"/>
        <v>551.32000000000005</v>
      </c>
      <c r="H10" s="17"/>
    </row>
    <row r="11" spans="1:8" x14ac:dyDescent="0.15">
      <c r="A11" s="17" t="s">
        <v>21</v>
      </c>
      <c r="B11" s="17">
        <v>7</v>
      </c>
      <c r="C11" s="17">
        <v>100</v>
      </c>
      <c r="D11" s="17"/>
      <c r="E11" s="74"/>
      <c r="F11" s="17"/>
      <c r="G11" s="74"/>
      <c r="H11" s="17"/>
    </row>
    <row r="12" spans="1:8" x14ac:dyDescent="0.15">
      <c r="A12" s="17" t="s">
        <v>22</v>
      </c>
      <c r="B12" s="17">
        <v>5</v>
      </c>
      <c r="C12" s="17">
        <v>100</v>
      </c>
      <c r="D12" s="17"/>
      <c r="E12" s="74"/>
      <c r="F12" s="17"/>
      <c r="G12" s="74"/>
      <c r="H12" s="17"/>
    </row>
    <row r="13" spans="1:8" x14ac:dyDescent="0.15">
      <c r="A13" s="17" t="s">
        <v>23</v>
      </c>
      <c r="B13" s="17">
        <v>2</v>
      </c>
      <c r="C13" s="17">
        <v>100</v>
      </c>
      <c r="D13" s="17"/>
      <c r="E13" s="74"/>
      <c r="F13" s="17"/>
      <c r="G13" s="74"/>
      <c r="H13" s="17"/>
    </row>
    <row r="14" spans="1:8" s="2" customFormat="1" x14ac:dyDescent="0.15">
      <c r="A14" s="16"/>
      <c r="B14" s="16"/>
      <c r="C14" s="16"/>
      <c r="D14" s="16"/>
      <c r="E14" s="76"/>
      <c r="F14" s="16"/>
      <c r="G14" s="74"/>
      <c r="H14" s="16"/>
    </row>
    <row r="15" spans="1:8" x14ac:dyDescent="0.15">
      <c r="A15" s="17" t="s">
        <v>27</v>
      </c>
      <c r="B15" s="17">
        <v>75</v>
      </c>
      <c r="C15" s="17">
        <v>100</v>
      </c>
      <c r="D15" s="17"/>
      <c r="E15" s="74">
        <v>10707</v>
      </c>
      <c r="F15" s="17"/>
      <c r="G15" s="74">
        <f t="shared" si="0"/>
        <v>2676.75</v>
      </c>
      <c r="H15" s="17"/>
    </row>
    <row r="16" spans="1:8" x14ac:dyDescent="0.15">
      <c r="A16" s="17"/>
      <c r="B16" s="17"/>
      <c r="C16" s="17"/>
      <c r="D16" s="17"/>
      <c r="E16" s="74"/>
      <c r="F16" s="17"/>
      <c r="G16" s="74"/>
      <c r="H16" s="17"/>
    </row>
    <row r="17" spans="1:13" s="2" customFormat="1" x14ac:dyDescent="0.15">
      <c r="A17" s="16" t="s">
        <v>42</v>
      </c>
      <c r="B17" s="16">
        <v>12</v>
      </c>
      <c r="C17" s="16">
        <v>100</v>
      </c>
      <c r="D17" s="16"/>
      <c r="E17" s="74">
        <v>850</v>
      </c>
      <c r="F17" s="17" t="s">
        <v>208</v>
      </c>
      <c r="G17" s="74">
        <f t="shared" si="0"/>
        <v>748</v>
      </c>
      <c r="H17" s="16"/>
    </row>
    <row r="18" spans="1:13" s="2" customFormat="1" x14ac:dyDescent="0.15">
      <c r="A18" s="16"/>
      <c r="B18" s="16"/>
      <c r="C18" s="16"/>
      <c r="D18" s="16"/>
      <c r="E18" s="74"/>
      <c r="F18" s="17"/>
      <c r="G18" s="74"/>
      <c r="H18" s="16"/>
    </row>
    <row r="19" spans="1:13" ht="14" x14ac:dyDescent="0.15">
      <c r="A19" s="26" t="s">
        <v>153</v>
      </c>
      <c r="B19" s="27">
        <v>64</v>
      </c>
      <c r="C19" s="27">
        <v>100</v>
      </c>
      <c r="D19" s="27"/>
      <c r="E19" s="79">
        <v>24387</v>
      </c>
      <c r="F19" s="27"/>
      <c r="G19" s="74">
        <f t="shared" si="0"/>
        <v>8779.32</v>
      </c>
      <c r="H19" s="17"/>
      <c r="M19" s="78"/>
    </row>
    <row r="20" spans="1:13" ht="14" x14ac:dyDescent="0.15">
      <c r="A20" s="26" t="s">
        <v>154</v>
      </c>
      <c r="B20" s="27">
        <v>11</v>
      </c>
      <c r="C20" s="27">
        <v>100</v>
      </c>
      <c r="D20" s="27"/>
      <c r="E20" s="79">
        <v>7263</v>
      </c>
      <c r="F20" s="27"/>
      <c r="G20" s="74">
        <f t="shared" si="0"/>
        <v>6464.07</v>
      </c>
      <c r="H20" s="17"/>
      <c r="M20" s="78"/>
    </row>
    <row r="21" spans="1:13" x14ac:dyDescent="0.15">
      <c r="A21" s="17"/>
      <c r="B21" s="17"/>
      <c r="C21" s="17"/>
      <c r="D21" s="17"/>
      <c r="E21" s="74"/>
      <c r="F21" s="17"/>
      <c r="G21" s="74"/>
      <c r="H21" s="17"/>
    </row>
    <row r="22" spans="1:13" x14ac:dyDescent="0.15">
      <c r="A22" s="17" t="s">
        <v>210</v>
      </c>
      <c r="B22" s="17"/>
      <c r="C22" s="17"/>
      <c r="D22" s="17"/>
      <c r="E22" s="74">
        <f>SUM(E8:E20)</f>
        <v>121684</v>
      </c>
      <c r="F22" s="17"/>
      <c r="G22" s="74">
        <f>SUM(G8:G20)</f>
        <v>54340.46</v>
      </c>
      <c r="H22" s="74">
        <f>G22/398375*100</f>
        <v>13.640529651710073</v>
      </c>
    </row>
    <row r="25" spans="1:13" x14ac:dyDescent="0.15">
      <c r="A25" s="2" t="s">
        <v>290</v>
      </c>
    </row>
    <row r="27" spans="1:13" x14ac:dyDescent="0.15">
      <c r="A27" s="17"/>
      <c r="B27" s="16" t="s">
        <v>265</v>
      </c>
      <c r="C27" s="16" t="s">
        <v>266</v>
      </c>
      <c r="D27" s="16" t="s">
        <v>267</v>
      </c>
      <c r="E27" s="16" t="s">
        <v>268</v>
      </c>
      <c r="F27" s="16" t="s">
        <v>289</v>
      </c>
    </row>
    <row r="28" spans="1:13" x14ac:dyDescent="0.15">
      <c r="A28" s="17"/>
      <c r="B28" s="17" t="s">
        <v>263</v>
      </c>
      <c r="C28" s="17" t="s">
        <v>263</v>
      </c>
      <c r="D28" s="17" t="s">
        <v>264</v>
      </c>
      <c r="E28" s="17" t="s">
        <v>264</v>
      </c>
      <c r="F28" s="17"/>
    </row>
    <row r="29" spans="1:13" x14ac:dyDescent="0.15">
      <c r="A29" s="17" t="s">
        <v>218</v>
      </c>
      <c r="B29" s="74">
        <v>49385</v>
      </c>
      <c r="C29" s="74">
        <f>B29/2</f>
        <v>24692.5</v>
      </c>
      <c r="D29" s="74">
        <v>768836</v>
      </c>
      <c r="E29" s="74">
        <f>D29/2</f>
        <v>384418</v>
      </c>
      <c r="F29" s="17"/>
    </row>
    <row r="30" spans="1:13" x14ac:dyDescent="0.15">
      <c r="A30" s="17" t="s">
        <v>260</v>
      </c>
      <c r="B30" s="74">
        <v>56738</v>
      </c>
      <c r="C30" s="74">
        <f>B30/2</f>
        <v>28369</v>
      </c>
      <c r="D30" s="74">
        <v>350784</v>
      </c>
      <c r="E30" s="74">
        <f>D30/2</f>
        <v>175392</v>
      </c>
      <c r="F30" s="17"/>
    </row>
    <row r="31" spans="1:13" x14ac:dyDescent="0.15">
      <c r="A31" s="17" t="s">
        <v>269</v>
      </c>
      <c r="B31" s="74"/>
      <c r="C31" s="74"/>
      <c r="D31" s="74">
        <v>249869</v>
      </c>
      <c r="E31" s="74">
        <f>D31*1.5</f>
        <v>374803.5</v>
      </c>
      <c r="F31" s="17" t="s">
        <v>271</v>
      </c>
    </row>
    <row r="32" spans="1:13" x14ac:dyDescent="0.15">
      <c r="A32" s="17" t="s">
        <v>270</v>
      </c>
      <c r="B32" s="74"/>
      <c r="C32" s="74"/>
      <c r="D32" s="74">
        <v>4998205</v>
      </c>
      <c r="E32" s="74">
        <f>D32</f>
        <v>4998205</v>
      </c>
      <c r="F32" s="17"/>
    </row>
    <row r="33" spans="1:6" x14ac:dyDescent="0.15">
      <c r="A33" s="17" t="s">
        <v>222</v>
      </c>
      <c r="B33" s="74"/>
      <c r="C33" s="74"/>
      <c r="D33" s="74">
        <f>SUM(D29:D32)</f>
        <v>6367694</v>
      </c>
      <c r="E33" s="74">
        <f>SUM(E29:E32)</f>
        <v>5932818.5</v>
      </c>
      <c r="F33" s="17"/>
    </row>
    <row r="35" spans="1:6" x14ac:dyDescent="0.15">
      <c r="A35" s="1" t="s">
        <v>272</v>
      </c>
      <c r="F35" s="13">
        <f>E33-D33</f>
        <v>-434875.5</v>
      </c>
    </row>
    <row r="37" spans="1:6" x14ac:dyDescent="0.15">
      <c r="A37" s="1" t="s">
        <v>236</v>
      </c>
    </row>
    <row r="41" spans="1:6" x14ac:dyDescent="0.15">
      <c r="A41" s="2" t="s">
        <v>276</v>
      </c>
    </row>
    <row r="43" spans="1:6" x14ac:dyDescent="0.15">
      <c r="A43" s="1" t="s">
        <v>286</v>
      </c>
    </row>
    <row r="44" spans="1:6" x14ac:dyDescent="0.15">
      <c r="A44" s="1" t="s">
        <v>285</v>
      </c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60835-3C49-C644-AEB3-AFDAFC080223}">
  <dimension ref="A1:L44"/>
  <sheetViews>
    <sheetView zoomScale="140" zoomScaleNormal="140" workbookViewId="0">
      <selection activeCell="J50" sqref="J50:J51"/>
    </sheetView>
  </sheetViews>
  <sheetFormatPr baseColWidth="10" defaultColWidth="16.83203125" defaultRowHeight="13" x14ac:dyDescent="0.15"/>
  <cols>
    <col min="1" max="1" width="24.5" style="1" customWidth="1"/>
    <col min="2" max="16384" width="16.83203125" style="1"/>
  </cols>
  <sheetData>
    <row r="1" spans="1:9" ht="16" x14ac:dyDescent="0.2">
      <c r="A1" s="77" t="s">
        <v>297</v>
      </c>
    </row>
    <row r="3" spans="1:9" x14ac:dyDescent="0.15">
      <c r="A3" s="2" t="s">
        <v>251</v>
      </c>
    </row>
    <row r="4" spans="1:9" x14ac:dyDescent="0.15">
      <c r="B4" s="2"/>
      <c r="F4" s="1" t="s">
        <v>220</v>
      </c>
      <c r="H4" s="2"/>
    </row>
    <row r="5" spans="1:9" x14ac:dyDescent="0.15">
      <c r="A5" s="63" t="s">
        <v>253</v>
      </c>
      <c r="B5" s="17"/>
      <c r="C5" s="17"/>
      <c r="D5" s="17"/>
      <c r="E5" s="17"/>
    </row>
    <row r="6" spans="1:9" ht="14" x14ac:dyDescent="0.15">
      <c r="A6" s="62"/>
      <c r="B6" s="62" t="s">
        <v>212</v>
      </c>
      <c r="C6" s="62" t="s">
        <v>257</v>
      </c>
      <c r="D6" s="62" t="s">
        <v>250</v>
      </c>
      <c r="E6" s="62" t="s">
        <v>214</v>
      </c>
      <c r="H6" s="12"/>
      <c r="I6" s="12"/>
    </row>
    <row r="7" spans="1:9" ht="14" x14ac:dyDescent="0.15">
      <c r="A7" s="62" t="s">
        <v>215</v>
      </c>
      <c r="B7" s="62">
        <v>85</v>
      </c>
      <c r="C7" s="62">
        <v>10</v>
      </c>
      <c r="D7" s="64">
        <f>C7*B20/(B20+B16)</f>
        <v>6.666666666666667</v>
      </c>
      <c r="E7" s="62">
        <v>5</v>
      </c>
      <c r="H7" s="12"/>
      <c r="I7" s="12"/>
    </row>
    <row r="8" spans="1:9" ht="14" x14ac:dyDescent="0.15">
      <c r="A8" s="62" t="s">
        <v>216</v>
      </c>
      <c r="B8" s="62">
        <v>10</v>
      </c>
      <c r="C8" s="62">
        <v>75</v>
      </c>
      <c r="D8" s="64">
        <f>C8*B20/(B20+B16)</f>
        <v>50</v>
      </c>
      <c r="E8" s="62">
        <v>15</v>
      </c>
      <c r="H8" s="12"/>
      <c r="I8" s="12"/>
    </row>
    <row r="9" spans="1:9" ht="14" x14ac:dyDescent="0.15">
      <c r="A9" s="62" t="s">
        <v>165</v>
      </c>
      <c r="B9" s="62"/>
      <c r="C9" s="62">
        <v>100</v>
      </c>
      <c r="D9" s="64">
        <f>C9*B20/(B20+B16)</f>
        <v>66.666666666666671</v>
      </c>
      <c r="E9" s="62"/>
      <c r="I9" s="4"/>
    </row>
    <row r="10" spans="1:9" x14ac:dyDescent="0.15">
      <c r="A10" s="1" t="s">
        <v>252</v>
      </c>
    </row>
    <row r="12" spans="1:9" ht="14" x14ac:dyDescent="0.15">
      <c r="A12" s="61" t="s">
        <v>219</v>
      </c>
      <c r="B12" s="17"/>
    </row>
    <row r="13" spans="1:9" x14ac:dyDescent="0.15">
      <c r="A13" s="62"/>
      <c r="B13" s="17"/>
    </row>
    <row r="14" spans="1:9" x14ac:dyDescent="0.15">
      <c r="A14" s="17" t="s">
        <v>217</v>
      </c>
      <c r="B14" s="17">
        <v>5</v>
      </c>
    </row>
    <row r="15" spans="1:9" ht="14" x14ac:dyDescent="0.15">
      <c r="A15" s="62" t="s">
        <v>218</v>
      </c>
      <c r="B15" s="17">
        <v>0.75</v>
      </c>
      <c r="F15" s="1" t="s">
        <v>221</v>
      </c>
    </row>
    <row r="16" spans="1:9" x14ac:dyDescent="0.15">
      <c r="A16" s="17" t="s">
        <v>213</v>
      </c>
      <c r="B16" s="17">
        <v>0.5</v>
      </c>
    </row>
    <row r="17" spans="1:12" x14ac:dyDescent="0.15">
      <c r="E17" s="7" t="s">
        <v>228</v>
      </c>
      <c r="F17" s="1" t="s">
        <v>248</v>
      </c>
    </row>
    <row r="18" spans="1:12" x14ac:dyDescent="0.15">
      <c r="A18" s="16" t="s">
        <v>291</v>
      </c>
      <c r="B18" s="17"/>
    </row>
    <row r="19" spans="1:12" x14ac:dyDescent="0.15">
      <c r="A19" s="17"/>
      <c r="B19" s="17"/>
    </row>
    <row r="20" spans="1:12" ht="14" x14ac:dyDescent="0.15">
      <c r="A20" s="62" t="s">
        <v>222</v>
      </c>
      <c r="B20" s="17">
        <v>1</v>
      </c>
      <c r="E20" s="7" t="s">
        <v>228</v>
      </c>
      <c r="F20" s="1" t="s">
        <v>249</v>
      </c>
    </row>
    <row r="21" spans="1:12" ht="14" x14ac:dyDescent="0.15">
      <c r="A21" s="12" t="s">
        <v>252</v>
      </c>
    </row>
    <row r="22" spans="1:12" x14ac:dyDescent="0.15">
      <c r="A22" s="12"/>
    </row>
    <row r="23" spans="1:12" ht="15" customHeight="1" x14ac:dyDescent="0.15">
      <c r="A23" s="60"/>
    </row>
    <row r="25" spans="1:12" x14ac:dyDescent="0.15">
      <c r="A25" s="16" t="s">
        <v>256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</row>
    <row r="26" spans="1:12" x14ac:dyDescent="0.15">
      <c r="A26" s="17"/>
      <c r="B26" s="72">
        <v>2024</v>
      </c>
      <c r="C26" s="17"/>
      <c r="D26" s="17"/>
      <c r="E26" s="17"/>
      <c r="F26" s="17"/>
      <c r="G26" s="72" t="s">
        <v>254</v>
      </c>
      <c r="H26" s="17"/>
      <c r="I26" s="17"/>
      <c r="J26" s="17"/>
      <c r="K26" s="17"/>
      <c r="L26" s="17" t="s">
        <v>275</v>
      </c>
    </row>
    <row r="27" spans="1:12" x14ac:dyDescent="0.15">
      <c r="A27" s="17"/>
      <c r="B27" s="73" t="s">
        <v>222</v>
      </c>
      <c r="C27" s="74" t="s">
        <v>255</v>
      </c>
      <c r="D27" s="74" t="s">
        <v>259</v>
      </c>
      <c r="E27" s="74" t="s">
        <v>258</v>
      </c>
      <c r="F27" s="74" t="s">
        <v>214</v>
      </c>
      <c r="G27" s="73" t="s">
        <v>222</v>
      </c>
      <c r="H27" s="17" t="s">
        <v>255</v>
      </c>
      <c r="I27" s="17" t="s">
        <v>259</v>
      </c>
      <c r="J27" s="17" t="s">
        <v>258</v>
      </c>
      <c r="K27" s="17" t="s">
        <v>214</v>
      </c>
      <c r="L27" s="17" t="s">
        <v>222</v>
      </c>
    </row>
    <row r="28" spans="1:12" x14ac:dyDescent="0.15">
      <c r="A28" s="17" t="s">
        <v>215</v>
      </c>
      <c r="B28" s="75">
        <v>6194988</v>
      </c>
      <c r="C28" s="74">
        <f t="shared" ref="C28:F29" si="0">$B28*B7/100</f>
        <v>5265739.8</v>
      </c>
      <c r="D28" s="74">
        <f t="shared" si="0"/>
        <v>619498.80000000005</v>
      </c>
      <c r="E28" s="74">
        <f t="shared" si="0"/>
        <v>412999.2</v>
      </c>
      <c r="F28" s="74">
        <f t="shared" si="0"/>
        <v>309749.40000000002</v>
      </c>
      <c r="G28" s="74">
        <f>B28*0.8</f>
        <v>4955990.4000000004</v>
      </c>
      <c r="H28" s="74">
        <f>G28*B7/100</f>
        <v>4212591.8400000008</v>
      </c>
      <c r="I28" s="74">
        <f>G28*C7/100</f>
        <v>495599.04</v>
      </c>
      <c r="J28" s="17">
        <v>0</v>
      </c>
      <c r="K28" s="74">
        <f>G28*E7/100</f>
        <v>247799.52</v>
      </c>
      <c r="L28" s="74">
        <f>G28-B28</f>
        <v>-1238997.5999999996</v>
      </c>
    </row>
    <row r="29" spans="1:12" x14ac:dyDescent="0.15">
      <c r="A29" s="17" t="s">
        <v>216</v>
      </c>
      <c r="B29" s="74">
        <v>733452</v>
      </c>
      <c r="C29" s="74">
        <f t="shared" si="0"/>
        <v>73345.2</v>
      </c>
      <c r="D29" s="74">
        <f t="shared" si="0"/>
        <v>550089</v>
      </c>
      <c r="E29" s="74">
        <f t="shared" si="0"/>
        <v>366726</v>
      </c>
      <c r="F29" s="74">
        <f t="shared" si="0"/>
        <v>110017.8</v>
      </c>
      <c r="G29" s="74">
        <f>B29*0.5</f>
        <v>366726</v>
      </c>
      <c r="H29" s="74">
        <f>G29*B8/100</f>
        <v>36672.6</v>
      </c>
      <c r="I29" s="74">
        <f>G29*C8/100</f>
        <v>275044.5</v>
      </c>
      <c r="J29" s="17">
        <v>0</v>
      </c>
      <c r="K29" s="74">
        <f>G29*E8/100</f>
        <v>55008.9</v>
      </c>
      <c r="L29" s="74">
        <f>G29-B29</f>
        <v>-366726</v>
      </c>
    </row>
    <row r="30" spans="1:12" x14ac:dyDescent="0.15">
      <c r="A30" s="17" t="s">
        <v>165</v>
      </c>
      <c r="B30" s="74">
        <v>402077</v>
      </c>
      <c r="C30" s="74">
        <v>0</v>
      </c>
      <c r="D30" s="74">
        <v>402077</v>
      </c>
      <c r="E30" s="74">
        <f>D30*D9/100</f>
        <v>268051.33333333337</v>
      </c>
      <c r="F30" s="74">
        <v>0</v>
      </c>
      <c r="G30" s="74">
        <v>402077</v>
      </c>
      <c r="H30" s="74">
        <v>0</v>
      </c>
      <c r="I30" s="74">
        <v>402077</v>
      </c>
      <c r="J30" s="17">
        <v>402077</v>
      </c>
      <c r="K30" s="74">
        <v>0</v>
      </c>
      <c r="L30" s="74">
        <v>0</v>
      </c>
    </row>
    <row r="31" spans="1:12" x14ac:dyDescent="0.15">
      <c r="A31" s="16" t="s">
        <v>222</v>
      </c>
      <c r="B31" s="17"/>
      <c r="C31" s="17"/>
      <c r="D31" s="17"/>
      <c r="E31" s="17"/>
      <c r="F31" s="17"/>
      <c r="G31" s="17"/>
      <c r="H31" s="17"/>
      <c r="I31" s="17"/>
      <c r="J31" s="17"/>
      <c r="K31" s="17"/>
      <c r="L31" s="76">
        <f>L29+L28</f>
        <v>-1605723.5999999996</v>
      </c>
    </row>
    <row r="33" spans="1:12" x14ac:dyDescent="0.15">
      <c r="A33" s="13" t="s">
        <v>273</v>
      </c>
      <c r="B33" s="13">
        <v>114286</v>
      </c>
      <c r="C33" s="13">
        <f>B33*0.8</f>
        <v>91428.800000000003</v>
      </c>
      <c r="L33" s="13">
        <f>C33-B33</f>
        <v>-22857.199999999997</v>
      </c>
    </row>
    <row r="35" spans="1:12" x14ac:dyDescent="0.15">
      <c r="A35" s="1" t="s">
        <v>274</v>
      </c>
      <c r="L35" s="13">
        <f>L33+Flächenbilanz!F35</f>
        <v>-457732.7</v>
      </c>
    </row>
    <row r="38" spans="1:12" x14ac:dyDescent="0.15">
      <c r="A38" s="2" t="s">
        <v>277</v>
      </c>
    </row>
    <row r="40" spans="1:12" x14ac:dyDescent="0.15">
      <c r="A40" s="1" t="s">
        <v>278</v>
      </c>
    </row>
    <row r="41" spans="1:12" x14ac:dyDescent="0.15">
      <c r="A41" s="1" t="s">
        <v>294</v>
      </c>
    </row>
    <row r="42" spans="1:12" x14ac:dyDescent="0.15">
      <c r="A42" s="1" t="s">
        <v>298</v>
      </c>
    </row>
    <row r="44" spans="1:12" x14ac:dyDescent="0.15">
      <c r="A44" s="1" t="s">
        <v>295</v>
      </c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B3C68-A68C-F143-BD1A-C6C74679249A}">
  <dimension ref="A1:B17"/>
  <sheetViews>
    <sheetView zoomScale="150" zoomScaleNormal="150" workbookViewId="0">
      <selection activeCell="A37" sqref="A37"/>
    </sheetView>
  </sheetViews>
  <sheetFormatPr baseColWidth="10" defaultRowHeight="13" x14ac:dyDescent="0.15"/>
  <cols>
    <col min="1" max="1" width="84.83203125" style="1" customWidth="1"/>
    <col min="2" max="2" width="11.5" style="1" customWidth="1"/>
    <col min="3" max="16384" width="10.83203125" style="1"/>
  </cols>
  <sheetData>
    <row r="1" spans="1:2" ht="16" x14ac:dyDescent="0.2">
      <c r="A1" s="77" t="s">
        <v>296</v>
      </c>
    </row>
    <row r="3" spans="1:2" x14ac:dyDescent="0.15">
      <c r="A3" s="2" t="s">
        <v>224</v>
      </c>
    </row>
    <row r="5" spans="1:2" x14ac:dyDescent="0.15">
      <c r="A5" s="17" t="s">
        <v>229</v>
      </c>
    </row>
    <row r="6" spans="1:2" ht="14" customHeight="1" x14ac:dyDescent="0.15">
      <c r="A6" s="17" t="s">
        <v>230</v>
      </c>
    </row>
    <row r="7" spans="1:2" ht="14" customHeight="1" x14ac:dyDescent="0.15">
      <c r="A7" s="17" t="s">
        <v>231</v>
      </c>
    </row>
    <row r="8" spans="1:2" x14ac:dyDescent="0.15">
      <c r="A8" s="17" t="s">
        <v>232</v>
      </c>
    </row>
    <row r="9" spans="1:2" x14ac:dyDescent="0.15">
      <c r="A9" s="17" t="s">
        <v>233</v>
      </c>
    </row>
    <row r="10" spans="1:2" s="2" customFormat="1" x14ac:dyDescent="0.15">
      <c r="A10" s="17" t="s">
        <v>234</v>
      </c>
      <c r="B10" s="65">
        <f>55.5/83.5*100</f>
        <v>66.467065868263475</v>
      </c>
    </row>
    <row r="12" spans="1:2" x14ac:dyDescent="0.15">
      <c r="A12" s="1" t="s">
        <v>223</v>
      </c>
    </row>
    <row r="15" spans="1:2" x14ac:dyDescent="0.15">
      <c r="A15" s="2" t="s">
        <v>279</v>
      </c>
    </row>
    <row r="17" spans="1:1" x14ac:dyDescent="0.15">
      <c r="A17" s="1" t="s">
        <v>280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4</vt:i4>
      </vt:variant>
    </vt:vector>
  </HeadingPairs>
  <TitlesOfParts>
    <vt:vector size="4" baseType="lpstr">
      <vt:lpstr>Berechnung SVG</vt:lpstr>
      <vt:lpstr>Flächenbilanz</vt:lpstr>
      <vt:lpstr>Futtermengen</vt:lpstr>
      <vt:lpstr>Food waste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Felix Schläpfer</dc:creator>
  <cp:lastModifiedBy>Felix Schläpfer</cp:lastModifiedBy>
  <dcterms:created xsi:type="dcterms:W3CDTF">2026-08-17T09:00:36Z</dcterms:created>
  <dcterms:modified xsi:type="dcterms:W3CDTF">2026-08-28T19:16:26Z</dcterms:modified>
</cp:coreProperties>
</file>